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DieseArbeitsmappe"/>
  <bookViews>
    <workbookView xWindow="-120" yWindow="-120" windowWidth="29040" windowHeight="15750" tabRatio="637"/>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25725"/>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H30" i="48"/>
  <c r="G30"/>
  <c r="G40"/>
  <c r="H40"/>
  <c r="G41"/>
  <c r="H41"/>
  <c r="G45"/>
  <c r="H45"/>
  <c r="G46"/>
  <c r="H46"/>
  <c r="G50"/>
  <c r="H50"/>
  <c r="G51"/>
  <c r="H51"/>
  <c r="G55"/>
  <c r="H55"/>
  <c r="G56"/>
  <c r="H56"/>
  <c r="G60"/>
  <c r="H60"/>
  <c r="G61"/>
  <c r="H61"/>
  <c r="G86"/>
  <c r="H86"/>
  <c r="G87"/>
  <c r="H87"/>
  <c r="H23"/>
  <c r="G23"/>
  <c r="H10"/>
  <c r="G10"/>
  <c r="F113" i="22" l="1"/>
  <c r="F111"/>
  <c r="F109"/>
  <c r="F108"/>
  <c r="F106"/>
  <c r="F105"/>
  <c r="F104"/>
  <c r="F103"/>
  <c r="F101"/>
  <c r="F100"/>
  <c r="F99"/>
  <c r="F98"/>
  <c r="F97"/>
  <c r="F96"/>
  <c r="F95"/>
  <c r="F94"/>
  <c r="F92"/>
  <c r="F91"/>
  <c r="F90"/>
  <c r="F89"/>
  <c r="F88"/>
  <c r="F87"/>
  <c r="F86"/>
  <c r="F85"/>
  <c r="F84"/>
  <c r="F83"/>
  <c r="F82"/>
  <c r="F81"/>
  <c r="F80"/>
  <c r="F79"/>
  <c r="F78"/>
  <c r="F77"/>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15"/>
  <c r="F14"/>
  <c r="F13"/>
  <c r="F12"/>
  <c r="F11"/>
  <c r="F10"/>
  <c r="F9"/>
  <c r="F8"/>
  <c r="F7"/>
  <c r="F6"/>
  <c r="F5"/>
  <c r="F4"/>
  <c r="E16" i="19"/>
  <c r="E17"/>
  <c r="E18"/>
  <c r="E19"/>
  <c r="E20"/>
  <c r="E21"/>
  <c r="E22"/>
  <c r="E23"/>
  <c r="E24"/>
  <c r="E25"/>
  <c r="E26"/>
  <c r="E27"/>
  <c r="E28"/>
  <c r="E29"/>
  <c r="E30"/>
  <c r="E31"/>
  <c r="E32"/>
  <c r="E33"/>
  <c r="E34"/>
  <c r="E35"/>
  <c r="E36"/>
  <c r="E37"/>
  <c r="E38"/>
  <c r="E39"/>
  <c r="E40"/>
  <c r="B46" i="48" l="1"/>
  <c r="C46"/>
  <c r="C45"/>
  <c r="B45"/>
  <c r="B55"/>
  <c r="C55"/>
  <c r="C86"/>
  <c r="B86"/>
  <c r="B87"/>
  <c r="C87"/>
  <c r="B61"/>
  <c r="C61"/>
  <c r="B56"/>
  <c r="C56"/>
  <c r="B41"/>
  <c r="C41"/>
  <c r="B50"/>
  <c r="C50"/>
  <c r="C23"/>
  <c r="B23"/>
  <c r="B30"/>
  <c r="C30"/>
  <c r="B51"/>
  <c r="C51"/>
  <c r="C60"/>
  <c r="B60"/>
  <c r="B10"/>
  <c r="C10"/>
  <c r="C40"/>
  <c r="B40"/>
  <c r="C3" i="18"/>
  <c r="E28" s="1"/>
  <c r="D54" i="26" s="1"/>
  <c r="I23" i="22" s="1"/>
  <c r="AC18" i="33" s="1"/>
  <c r="P23" i="66" s="1"/>
  <c r="C70" i="47" s="1"/>
  <c r="C4" i="18"/>
  <c r="C5"/>
  <c r="C6"/>
  <c r="C7"/>
  <c r="AU5" i="67" a="1"/>
  <c r="AV5" a="1"/>
  <c r="AU5" i="68" a="1"/>
  <c r="AV5" a="1"/>
  <c r="AU5" i="66" a="1"/>
  <c r="AV5" a="1"/>
  <c r="AU5" i="69" a="1"/>
  <c r="AV5" a="1"/>
  <c r="AU5" i="65" a="1"/>
  <c r="AV5" a="1"/>
  <c r="AU5" i="64" a="1"/>
  <c r="AV5" a="1"/>
  <c r="AU5" i="71" a="1"/>
  <c r="AV5" a="1"/>
  <c r="AU5" i="72" a="1"/>
  <c r="AV5" a="1"/>
  <c r="AU5" i="63" a="1"/>
  <c r="AV5" a="1"/>
  <c r="AU5" i="62" a="1"/>
  <c r="AV5" a="1"/>
  <c r="AU5" i="61" a="1"/>
  <c r="AV5" a="1"/>
  <c r="AV5" i="70" a="1"/>
  <c r="AU5" a="1"/>
  <c r="C8" i="18"/>
  <c r="E8"/>
  <c r="D62" i="26" s="1"/>
  <c r="D5" i="67" s="1"/>
  <c r="E10" i="18"/>
  <c r="E40"/>
  <c r="E48"/>
  <c r="E72"/>
  <c r="E81"/>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28" s="1"/>
  <c r="S22" i="66"/>
  <c r="R23"/>
  <c r="F70" i="47" s="1"/>
  <c r="R24" i="66"/>
  <c r="F71" i="28" s="1"/>
  <c r="R26" i="66"/>
  <c r="F73" i="47" s="1"/>
  <c r="R27" i="66"/>
  <c r="F74" i="47" s="1"/>
  <c r="S23" i="66"/>
  <c r="G70" i="28" s="1"/>
  <c r="S24" i="66"/>
  <c r="G71" i="47" s="1"/>
  <c r="S26" i="66"/>
  <c r="S27"/>
  <c r="G74" i="47" s="1"/>
  <c r="R25" i="69"/>
  <c r="S25"/>
  <c r="G65" i="28" s="1"/>
  <c r="R22" i="69"/>
  <c r="F62" i="47" s="1"/>
  <c r="S22" i="69"/>
  <c r="G62" i="47" s="1"/>
  <c r="R23" i="69"/>
  <c r="F63" i="28" s="1"/>
  <c r="R24" i="69"/>
  <c r="F64" i="28" s="1"/>
  <c r="R26" i="69"/>
  <c r="R27"/>
  <c r="F67" i="28" s="1"/>
  <c r="S23" i="69"/>
  <c r="S24"/>
  <c r="G64" i="47" s="1"/>
  <c r="S26" i="69"/>
  <c r="G66" i="47" s="1"/>
  <c r="S27" i="69"/>
  <c r="G67" i="28" s="1"/>
  <c r="R25" i="65"/>
  <c r="S25"/>
  <c r="G58" i="47" s="1"/>
  <c r="R22" i="65"/>
  <c r="F55" i="28" s="1"/>
  <c r="S22" i="65"/>
  <c r="G55" i="28" s="1"/>
  <c r="R23" i="65"/>
  <c r="F56" i="28" s="1"/>
  <c r="R24" i="65"/>
  <c r="R26"/>
  <c r="R27"/>
  <c r="F60" i="28" s="1"/>
  <c r="S23" i="65"/>
  <c r="S24"/>
  <c r="G57" i="47" s="1"/>
  <c r="S26" i="65"/>
  <c r="G59" i="28" s="1"/>
  <c r="S27" i="65"/>
  <c r="G60" i="28" s="1"/>
  <c r="R25" i="64"/>
  <c r="F51" i="47" s="1"/>
  <c r="S25" i="64"/>
  <c r="R22"/>
  <c r="F48" i="47" s="1"/>
  <c r="S22" i="64"/>
  <c r="G48" i="47" s="1"/>
  <c r="R23" i="64"/>
  <c r="R24"/>
  <c r="R26"/>
  <c r="F52" i="28" s="1"/>
  <c r="R27" i="64"/>
  <c r="S23"/>
  <c r="G49" i="47" s="1"/>
  <c r="S24" i="64"/>
  <c r="G50" i="47" s="1"/>
  <c r="S26" i="64"/>
  <c r="G52" i="28" s="1"/>
  <c r="S27" i="64"/>
  <c r="G53" i="47" s="1"/>
  <c r="R25" i="71"/>
  <c r="F44" i="47" s="1"/>
  <c r="S25" i="71"/>
  <c r="R22"/>
  <c r="F41" i="47" s="1"/>
  <c r="S22" i="71"/>
  <c r="G41" i="28" s="1"/>
  <c r="R23" i="71"/>
  <c r="F42" i="28" s="1"/>
  <c r="R24" i="71"/>
  <c r="R26"/>
  <c r="R27"/>
  <c r="F46" i="28" s="1"/>
  <c r="S23" i="71"/>
  <c r="S24"/>
  <c r="G43" i="47" s="1"/>
  <c r="S26" i="71"/>
  <c r="G45" i="47" s="1"/>
  <c r="S27" i="71"/>
  <c r="G46" i="47" s="1"/>
  <c r="R25" i="72"/>
  <c r="S25"/>
  <c r="G37" i="28" s="1"/>
  <c r="R22" i="72"/>
  <c r="F34" i="28" s="1"/>
  <c r="S22" i="72"/>
  <c r="G34" i="28" s="1"/>
  <c r="R23" i="72"/>
  <c r="F35" i="47" s="1"/>
  <c r="R24" i="72"/>
  <c r="R26"/>
  <c r="F38" i="47" s="1"/>
  <c r="R27" i="72"/>
  <c r="S23"/>
  <c r="G35" i="28" s="1"/>
  <c r="S24" i="72"/>
  <c r="S26"/>
  <c r="S27"/>
  <c r="G39" i="47" s="1"/>
  <c r="R25" i="70"/>
  <c r="S25"/>
  <c r="G30" i="47" s="1"/>
  <c r="R22" i="70"/>
  <c r="F27" i="47" s="1"/>
  <c r="S22" i="70"/>
  <c r="G27" i="28" s="1"/>
  <c r="R23" i="70"/>
  <c r="F28" i="47" s="1"/>
  <c r="R24" i="70"/>
  <c r="F29" i="28" s="1"/>
  <c r="R26" i="70"/>
  <c r="F31" i="28" s="1"/>
  <c r="R27" i="70"/>
  <c r="F32" i="28" s="1"/>
  <c r="S23" i="70"/>
  <c r="G28" i="47" s="1"/>
  <c r="S24" i="70"/>
  <c r="G29" i="47" s="1"/>
  <c r="S26" i="70"/>
  <c r="G31" i="28" s="1"/>
  <c r="S27" i="70"/>
  <c r="R25" i="63"/>
  <c r="S25"/>
  <c r="R22"/>
  <c r="F20" i="47" s="1"/>
  <c r="S22" i="63"/>
  <c r="G20" i="47" s="1"/>
  <c r="R23" i="63"/>
  <c r="F21" i="28" s="1"/>
  <c r="R24" i="63"/>
  <c r="R26"/>
  <c r="F24" i="28" s="1"/>
  <c r="R27" i="63"/>
  <c r="F25" i="28" s="1"/>
  <c r="S23" i="63"/>
  <c r="G21" i="47" s="1"/>
  <c r="S24" i="63"/>
  <c r="G22" i="47" s="1"/>
  <c r="S26" i="63"/>
  <c r="G24" i="47" s="1"/>
  <c r="S27" i="63"/>
  <c r="R25" i="62"/>
  <c r="F16" i="47" s="1"/>
  <c r="S25" i="62"/>
  <c r="R22"/>
  <c r="F13" i="47" s="1"/>
  <c r="S22" i="62"/>
  <c r="G13" i="47" s="1"/>
  <c r="R23" i="62"/>
  <c r="R24"/>
  <c r="F15" i="47" s="1"/>
  <c r="R26" i="62"/>
  <c r="R27"/>
  <c r="F18" i="47" s="1"/>
  <c r="S23" i="62"/>
  <c r="G14" i="47" s="1"/>
  <c r="S24" i="62"/>
  <c r="G15" i="47" s="1"/>
  <c r="S26" i="62"/>
  <c r="S27"/>
  <c r="E199" i="18"/>
  <c r="D99" i="73" s="1"/>
  <c r="E200" i="18"/>
  <c r="E123"/>
  <c r="AV37" i="73" s="1"/>
  <c r="E133" i="18"/>
  <c r="AC93" i="73" s="1"/>
  <c r="E132" i="18"/>
  <c r="Q85" i="73" s="1"/>
  <c r="E131" i="18"/>
  <c r="AL85" i="73" s="1"/>
  <c r="E93"/>
  <c r="AC85"/>
  <c r="P85"/>
  <c r="G85"/>
  <c r="AN77"/>
  <c r="AC77"/>
  <c r="AA77"/>
  <c r="P77"/>
  <c r="AN69"/>
  <c r="AC69"/>
  <c r="AB69"/>
  <c r="R69"/>
  <c r="G69"/>
  <c r="AN61"/>
  <c r="AL61"/>
  <c r="AC61"/>
  <c r="F61"/>
  <c r="AN53"/>
  <c r="AC53"/>
  <c r="R53"/>
  <c r="P53"/>
  <c r="G53"/>
  <c r="AN45"/>
  <c r="AC45"/>
  <c r="R45"/>
  <c r="G45"/>
  <c r="AN37"/>
  <c r="AL37"/>
  <c r="AC37"/>
  <c r="AA37"/>
  <c r="R37"/>
  <c r="P37"/>
  <c r="G37"/>
  <c r="F37"/>
  <c r="E37"/>
  <c r="AN29"/>
  <c r="AC29"/>
  <c r="R29"/>
  <c r="G29"/>
  <c r="AN21"/>
  <c r="AL21"/>
  <c r="AC21"/>
  <c r="AA21"/>
  <c r="R21"/>
  <c r="P21"/>
  <c r="G21"/>
  <c r="F21"/>
  <c r="E21"/>
  <c r="AN13"/>
  <c r="AC13"/>
  <c r="R13"/>
  <c r="G13"/>
  <c r="E139" i="18"/>
  <c r="AK3" i="73" s="1"/>
  <c r="E138" i="18"/>
  <c r="Z3" i="73" s="1"/>
  <c r="E137" i="18"/>
  <c r="O3" i="73" s="1"/>
  <c r="E140" i="18"/>
  <c r="D3" i="73" s="1"/>
  <c r="AN5"/>
  <c r="AC5"/>
  <c r="AA5"/>
  <c r="R5"/>
  <c r="P5"/>
  <c r="G5"/>
  <c r="E5"/>
  <c r="E122" i="18"/>
  <c r="D1" i="73" s="1"/>
  <c r="E174" i="18"/>
  <c r="C11" i="3" s="1"/>
  <c r="E130" i="18"/>
  <c r="B54" i="47" s="1"/>
  <c r="I17" i="3"/>
  <c r="B82" i="47"/>
  <c r="BV82" s="1"/>
  <c r="B33"/>
  <c r="BV33" s="1"/>
  <c r="V82"/>
  <c r="F69"/>
  <c r="S27" i="61"/>
  <c r="R27"/>
  <c r="F11" i="47" s="1"/>
  <c r="S26" i="61"/>
  <c r="G10" i="47" s="1"/>
  <c r="R26" i="61"/>
  <c r="F10" i="47" s="1"/>
  <c r="S25" i="61"/>
  <c r="R25"/>
  <c r="S24"/>
  <c r="R24"/>
  <c r="F8" i="47" s="1"/>
  <c r="S23" i="61"/>
  <c r="G7" i="47" s="1"/>
  <c r="R23" i="61"/>
  <c r="S22"/>
  <c r="G6" i="47" s="1"/>
  <c r="R22" i="61"/>
  <c r="F6" i="47" s="1"/>
  <c r="B82" i="28"/>
  <c r="HV82" s="1"/>
  <c r="B75"/>
  <c r="BI75" s="1"/>
  <c r="B61"/>
  <c r="EV61" s="1"/>
  <c r="B54"/>
  <c r="LV54" s="1"/>
  <c r="B47"/>
  <c r="KV47" s="1"/>
  <c r="B26"/>
  <c r="LV26" s="1"/>
  <c r="B19"/>
  <c r="LV19" s="1"/>
  <c r="B12"/>
  <c r="LV12" s="1"/>
  <c r="B5"/>
  <c r="FI5" s="1"/>
  <c r="JV5"/>
  <c r="IV61"/>
  <c r="II61"/>
  <c r="II47"/>
  <c r="GV61"/>
  <c r="GV54"/>
  <c r="GV47"/>
  <c r="GV5"/>
  <c r="GI47"/>
  <c r="GI5"/>
  <c r="EI61"/>
  <c r="EI47"/>
  <c r="DV61"/>
  <c r="DV5"/>
  <c r="DI47"/>
  <c r="CI5"/>
  <c r="BV61"/>
  <c r="BV47"/>
  <c r="BV26"/>
  <c r="BV5"/>
  <c r="BI5"/>
  <c r="AV61"/>
  <c r="AV47"/>
  <c r="AV26"/>
  <c r="AV5"/>
  <c r="AI5"/>
  <c r="V47"/>
  <c r="V26"/>
  <c r="V5"/>
  <c r="G126" i="47"/>
  <c r="F126"/>
  <c r="G124"/>
  <c r="F124"/>
  <c r="G122"/>
  <c r="F122"/>
  <c r="G121"/>
  <c r="F121"/>
  <c r="G119"/>
  <c r="F119"/>
  <c r="G118"/>
  <c r="F118"/>
  <c r="G117"/>
  <c r="F117"/>
  <c r="G116"/>
  <c r="F116"/>
  <c r="G114"/>
  <c r="F114"/>
  <c r="G113"/>
  <c r="F113"/>
  <c r="G112"/>
  <c r="F112"/>
  <c r="G111"/>
  <c r="F111"/>
  <c r="G110"/>
  <c r="F110"/>
  <c r="G109"/>
  <c r="F109"/>
  <c r="G108"/>
  <c r="F108"/>
  <c r="G107"/>
  <c r="F107"/>
  <c r="G105"/>
  <c r="F105"/>
  <c r="G104"/>
  <c r="F104"/>
  <c r="G103"/>
  <c r="F103"/>
  <c r="G102"/>
  <c r="F102"/>
  <c r="G101"/>
  <c r="F101"/>
  <c r="G100"/>
  <c r="F100"/>
  <c r="G99"/>
  <c r="F99"/>
  <c r="G98"/>
  <c r="F98"/>
  <c r="G97"/>
  <c r="F97"/>
  <c r="G96"/>
  <c r="F96"/>
  <c r="G95"/>
  <c r="F95"/>
  <c r="G94"/>
  <c r="F94"/>
  <c r="G93"/>
  <c r="F93"/>
  <c r="G92"/>
  <c r="F92"/>
  <c r="G91"/>
  <c r="F91"/>
  <c r="G90"/>
  <c r="F90"/>
  <c r="G126" i="28"/>
  <c r="F126"/>
  <c r="G124"/>
  <c r="F124"/>
  <c r="G122"/>
  <c r="F122"/>
  <c r="G121"/>
  <c r="F121"/>
  <c r="G119"/>
  <c r="F119"/>
  <c r="G118"/>
  <c r="F118"/>
  <c r="G117"/>
  <c r="F117"/>
  <c r="G116"/>
  <c r="F116"/>
  <c r="G114"/>
  <c r="F114"/>
  <c r="G113"/>
  <c r="F113"/>
  <c r="G112"/>
  <c r="F112"/>
  <c r="G111"/>
  <c r="F111"/>
  <c r="G110"/>
  <c r="F110"/>
  <c r="G109"/>
  <c r="F109"/>
  <c r="G108"/>
  <c r="F108"/>
  <c r="G107"/>
  <c r="F107"/>
  <c r="G105"/>
  <c r="F105"/>
  <c r="G104"/>
  <c r="F104"/>
  <c r="G103"/>
  <c r="F103"/>
  <c r="G102"/>
  <c r="F102"/>
  <c r="G101"/>
  <c r="F101"/>
  <c r="G100"/>
  <c r="F100"/>
  <c r="G99"/>
  <c r="F99"/>
  <c r="G98"/>
  <c r="F98"/>
  <c r="G97"/>
  <c r="F97"/>
  <c r="G96"/>
  <c r="F96"/>
  <c r="G95"/>
  <c r="F95"/>
  <c r="G94"/>
  <c r="F94"/>
  <c r="G93"/>
  <c r="F93"/>
  <c r="G92"/>
  <c r="F92"/>
  <c r="G91"/>
  <c r="F91"/>
  <c r="G90"/>
  <c r="F90"/>
  <c r="I103" i="32"/>
  <c r="J103" s="1"/>
  <c r="G103" s="1"/>
  <c r="H103"/>
  <c r="I102"/>
  <c r="J102" s="1"/>
  <c r="G102" s="1"/>
  <c r="H102"/>
  <c r="I101"/>
  <c r="J101" s="1"/>
  <c r="G101" s="1"/>
  <c r="H101"/>
  <c r="I100"/>
  <c r="J100" s="1"/>
  <c r="G100" s="1"/>
  <c r="H100"/>
  <c r="I99"/>
  <c r="J99" s="1"/>
  <c r="G99" s="1"/>
  <c r="H99"/>
  <c r="I98"/>
  <c r="J98" s="1"/>
  <c r="G98" s="1"/>
  <c r="H98"/>
  <c r="I97"/>
  <c r="J97" s="1"/>
  <c r="G97" s="1"/>
  <c r="H97"/>
  <c r="I96"/>
  <c r="J96" s="1"/>
  <c r="G96" s="1"/>
  <c r="H96"/>
  <c r="I95"/>
  <c r="J95" s="1"/>
  <c r="G95" s="1"/>
  <c r="H95"/>
  <c r="I94"/>
  <c r="J94" s="1"/>
  <c r="G94" s="1"/>
  <c r="H94"/>
  <c r="I93"/>
  <c r="J93" s="1"/>
  <c r="G93" s="1"/>
  <c r="H93"/>
  <c r="I92"/>
  <c r="J92" s="1"/>
  <c r="G92" s="1"/>
  <c r="H92"/>
  <c r="I91"/>
  <c r="J91" s="1"/>
  <c r="G91" s="1"/>
  <c r="H91"/>
  <c r="I90"/>
  <c r="J90" s="1"/>
  <c r="G90" s="1"/>
  <c r="H90"/>
  <c r="I89"/>
  <c r="J89" s="1"/>
  <c r="G89" s="1"/>
  <c r="H89"/>
  <c r="I88"/>
  <c r="J88" s="1"/>
  <c r="G88" s="1"/>
  <c r="H88"/>
  <c r="I87"/>
  <c r="J87" s="1"/>
  <c r="G87" s="1"/>
  <c r="H87"/>
  <c r="I86"/>
  <c r="J86" s="1"/>
  <c r="G86" s="1"/>
  <c r="H86"/>
  <c r="I85"/>
  <c r="J85" s="1"/>
  <c r="G85" s="1"/>
  <c r="H85"/>
  <c r="I84"/>
  <c r="J84" s="1"/>
  <c r="G84" s="1"/>
  <c r="H84"/>
  <c r="I83"/>
  <c r="J83" s="1"/>
  <c r="G83" s="1"/>
  <c r="H83"/>
  <c r="I82"/>
  <c r="H82"/>
  <c r="I81"/>
  <c r="J81" s="1"/>
  <c r="G81" s="1"/>
  <c r="H81"/>
  <c r="I80"/>
  <c r="J80" s="1"/>
  <c r="G80" s="1"/>
  <c r="H80"/>
  <c r="I79"/>
  <c r="J79" s="1"/>
  <c r="G79" s="1"/>
  <c r="H79"/>
  <c r="I78"/>
  <c r="J78" s="1"/>
  <c r="G78" s="1"/>
  <c r="H78"/>
  <c r="I77"/>
  <c r="J77" s="1"/>
  <c r="G77" s="1"/>
  <c r="H77"/>
  <c r="I76"/>
  <c r="J76" s="1"/>
  <c r="G76" s="1"/>
  <c r="H76"/>
  <c r="I75"/>
  <c r="J75" s="1"/>
  <c r="G75" s="1"/>
  <c r="H75"/>
  <c r="I74"/>
  <c r="J74" s="1"/>
  <c r="G74" s="1"/>
  <c r="H74"/>
  <c r="I73"/>
  <c r="J73" s="1"/>
  <c r="G73" s="1"/>
  <c r="H73"/>
  <c r="I72"/>
  <c r="J72" s="1"/>
  <c r="G72" s="1"/>
  <c r="H72"/>
  <c r="I71"/>
  <c r="J71" s="1"/>
  <c r="G71" s="1"/>
  <c r="H71"/>
  <c r="I70"/>
  <c r="J70" s="1"/>
  <c r="G70" s="1"/>
  <c r="H70"/>
  <c r="I69"/>
  <c r="J69" s="1"/>
  <c r="G69" s="1"/>
  <c r="H69"/>
  <c r="I68"/>
  <c r="J68" s="1"/>
  <c r="G68" s="1"/>
  <c r="H68"/>
  <c r="I67"/>
  <c r="J67" s="1"/>
  <c r="G67" s="1"/>
  <c r="H67"/>
  <c r="I66"/>
  <c r="J66" s="1"/>
  <c r="G66" s="1"/>
  <c r="H66"/>
  <c r="I65"/>
  <c r="J65" s="1"/>
  <c r="G65" s="1"/>
  <c r="H65"/>
  <c r="I64"/>
  <c r="J64" s="1"/>
  <c r="G64" s="1"/>
  <c r="H64"/>
  <c r="I63"/>
  <c r="J63" s="1"/>
  <c r="G63" s="1"/>
  <c r="H63"/>
  <c r="I62"/>
  <c r="J62" s="1"/>
  <c r="G62" s="1"/>
  <c r="H62"/>
  <c r="I61"/>
  <c r="J61" s="1"/>
  <c r="G61" s="1"/>
  <c r="H61"/>
  <c r="I60"/>
  <c r="J60" s="1"/>
  <c r="G60" s="1"/>
  <c r="H60"/>
  <c r="I59"/>
  <c r="J59" s="1"/>
  <c r="G59" s="1"/>
  <c r="H59"/>
  <c r="I58"/>
  <c r="J58" s="1"/>
  <c r="G58" s="1"/>
  <c r="H58"/>
  <c r="I57"/>
  <c r="J57" s="1"/>
  <c r="G57" s="1"/>
  <c r="H57"/>
  <c r="I56"/>
  <c r="J56" s="1"/>
  <c r="G56" s="1"/>
  <c r="H56"/>
  <c r="I55"/>
  <c r="J55" s="1"/>
  <c r="G55" s="1"/>
  <c r="H55"/>
  <c r="I54"/>
  <c r="J54" s="1"/>
  <c r="G54" s="1"/>
  <c r="H54"/>
  <c r="I53"/>
  <c r="J53" s="1"/>
  <c r="G53" s="1"/>
  <c r="H53"/>
  <c r="I52"/>
  <c r="J52" s="1"/>
  <c r="G52" s="1"/>
  <c r="H52"/>
  <c r="I51"/>
  <c r="J51" s="1"/>
  <c r="G51" s="1"/>
  <c r="H51"/>
  <c r="I50"/>
  <c r="J50" s="1"/>
  <c r="G50" s="1"/>
  <c r="H50"/>
  <c r="I49"/>
  <c r="J49" s="1"/>
  <c r="G49" s="1"/>
  <c r="H49"/>
  <c r="I48"/>
  <c r="J48" s="1"/>
  <c r="G48" s="1"/>
  <c r="H48"/>
  <c r="I47"/>
  <c r="J47" s="1"/>
  <c r="G47" s="1"/>
  <c r="H47"/>
  <c r="I46"/>
  <c r="J46" s="1"/>
  <c r="G46" s="1"/>
  <c r="H46"/>
  <c r="I45"/>
  <c r="J45" s="1"/>
  <c r="G45" s="1"/>
  <c r="H45"/>
  <c r="I44"/>
  <c r="J44" s="1"/>
  <c r="G44" s="1"/>
  <c r="H44"/>
  <c r="I43"/>
  <c r="J43" s="1"/>
  <c r="G43" s="1"/>
  <c r="H43"/>
  <c r="I42"/>
  <c r="J42" s="1"/>
  <c r="G42" s="1"/>
  <c r="H42"/>
  <c r="I41"/>
  <c r="J41" s="1"/>
  <c r="G41" s="1"/>
  <c r="H41"/>
  <c r="I40"/>
  <c r="J40" s="1"/>
  <c r="G40" s="1"/>
  <c r="H40"/>
  <c r="I39"/>
  <c r="J39" s="1"/>
  <c r="G39" s="1"/>
  <c r="H39"/>
  <c r="I38"/>
  <c r="J38" s="1"/>
  <c r="G38" s="1"/>
  <c r="H38"/>
  <c r="I37"/>
  <c r="J37" s="1"/>
  <c r="G37" s="1"/>
  <c r="H37"/>
  <c r="I36"/>
  <c r="J36" s="1"/>
  <c r="G36" s="1"/>
  <c r="H36"/>
  <c r="I35"/>
  <c r="J35" s="1"/>
  <c r="G35" s="1"/>
  <c r="H35"/>
  <c r="I34"/>
  <c r="J34" s="1"/>
  <c r="H34"/>
  <c r="I33"/>
  <c r="J33" s="1"/>
  <c r="G33" s="1"/>
  <c r="H33"/>
  <c r="I32"/>
  <c r="J32" s="1"/>
  <c r="G32" s="1"/>
  <c r="H32"/>
  <c r="I31"/>
  <c r="J31" s="1"/>
  <c r="G31" s="1"/>
  <c r="H31"/>
  <c r="I30"/>
  <c r="J30" s="1"/>
  <c r="G30" s="1"/>
  <c r="H30"/>
  <c r="I29"/>
  <c r="J29" s="1"/>
  <c r="G29" s="1"/>
  <c r="H29"/>
  <c r="I28"/>
  <c r="J28" s="1"/>
  <c r="G28" s="1"/>
  <c r="H28"/>
  <c r="I27"/>
  <c r="J27" s="1"/>
  <c r="G27" s="1"/>
  <c r="H27"/>
  <c r="I26"/>
  <c r="J26" s="1"/>
  <c r="G26" s="1"/>
  <c r="H26"/>
  <c r="I25"/>
  <c r="J25" s="1"/>
  <c r="G25" s="1"/>
  <c r="H25"/>
  <c r="I24"/>
  <c r="J24" s="1"/>
  <c r="G24" s="1"/>
  <c r="H24"/>
  <c r="I23"/>
  <c r="J23" s="1"/>
  <c r="G23" s="1"/>
  <c r="H23"/>
  <c r="I22"/>
  <c r="J22" s="1"/>
  <c r="G22" s="1"/>
  <c r="H22"/>
  <c r="I21"/>
  <c r="J21" s="1"/>
  <c r="G21" s="1"/>
  <c r="H21"/>
  <c r="I20"/>
  <c r="J20" s="1"/>
  <c r="G20" s="1"/>
  <c r="H20"/>
  <c r="I19"/>
  <c r="J19" s="1"/>
  <c r="G19" s="1"/>
  <c r="H19"/>
  <c r="I18"/>
  <c r="J18" s="1"/>
  <c r="G18" s="1"/>
  <c r="H18"/>
  <c r="I17"/>
  <c r="J17" s="1"/>
  <c r="G17" s="1"/>
  <c r="H17"/>
  <c r="I16"/>
  <c r="J16" s="1"/>
  <c r="G16" s="1"/>
  <c r="H16"/>
  <c r="I15"/>
  <c r="J15" s="1"/>
  <c r="G15" s="1"/>
  <c r="H15"/>
  <c r="I14"/>
  <c r="J14" s="1"/>
  <c r="G14" s="1"/>
  <c r="H14"/>
  <c r="I13"/>
  <c r="J13" s="1"/>
  <c r="G13" s="1"/>
  <c r="H13"/>
  <c r="I12"/>
  <c r="J12" s="1"/>
  <c r="G12" s="1"/>
  <c r="H12"/>
  <c r="I11"/>
  <c r="J11" s="1"/>
  <c r="G11" s="1"/>
  <c r="H11"/>
  <c r="I10"/>
  <c r="J10" s="1"/>
  <c r="G10" s="1"/>
  <c r="H10"/>
  <c r="I9"/>
  <c r="J9" s="1"/>
  <c r="G9" s="1"/>
  <c r="H9"/>
  <c r="I8"/>
  <c r="J8" s="1"/>
  <c r="G8" s="1"/>
  <c r="H8"/>
  <c r="I7"/>
  <c r="J7" s="1"/>
  <c r="G7" s="1"/>
  <c r="H7"/>
  <c r="I6"/>
  <c r="J6" s="1"/>
  <c r="G6" s="1"/>
  <c r="H6"/>
  <c r="H5"/>
  <c r="H4"/>
  <c r="I103" i="29"/>
  <c r="J103" s="1"/>
  <c r="G103" s="1"/>
  <c r="H103"/>
  <c r="I102"/>
  <c r="J102" s="1"/>
  <c r="G102" s="1"/>
  <c r="H102"/>
  <c r="I101"/>
  <c r="J101" s="1"/>
  <c r="G101" s="1"/>
  <c r="H101"/>
  <c r="I100"/>
  <c r="J100" s="1"/>
  <c r="G100" s="1"/>
  <c r="H100"/>
  <c r="I99"/>
  <c r="J99" s="1"/>
  <c r="G99" s="1"/>
  <c r="H99"/>
  <c r="I98"/>
  <c r="J98" s="1"/>
  <c r="G98" s="1"/>
  <c r="H98"/>
  <c r="I97"/>
  <c r="J97" s="1"/>
  <c r="G97" s="1"/>
  <c r="H97"/>
  <c r="I96"/>
  <c r="J96" s="1"/>
  <c r="G96" s="1"/>
  <c r="H96"/>
  <c r="I95"/>
  <c r="J95" s="1"/>
  <c r="G95" s="1"/>
  <c r="H95"/>
  <c r="I94"/>
  <c r="J94" s="1"/>
  <c r="G94" s="1"/>
  <c r="H94"/>
  <c r="I93"/>
  <c r="J93" s="1"/>
  <c r="G93" s="1"/>
  <c r="H93"/>
  <c r="I92"/>
  <c r="J92" s="1"/>
  <c r="G92" s="1"/>
  <c r="H92"/>
  <c r="I91"/>
  <c r="J91" s="1"/>
  <c r="G91" s="1"/>
  <c r="H91"/>
  <c r="I90"/>
  <c r="J90" s="1"/>
  <c r="G90" s="1"/>
  <c r="H90"/>
  <c r="I89"/>
  <c r="J89" s="1"/>
  <c r="G89" s="1"/>
  <c r="H89"/>
  <c r="I88"/>
  <c r="J88" s="1"/>
  <c r="G88" s="1"/>
  <c r="H88"/>
  <c r="I87"/>
  <c r="J87" s="1"/>
  <c r="G87" s="1"/>
  <c r="H87"/>
  <c r="I86"/>
  <c r="J86" s="1"/>
  <c r="G86" s="1"/>
  <c r="H86"/>
  <c r="I85"/>
  <c r="J85" s="1"/>
  <c r="G85" s="1"/>
  <c r="H85"/>
  <c r="I84"/>
  <c r="J84" s="1"/>
  <c r="G84" s="1"/>
  <c r="H84"/>
  <c r="I83"/>
  <c r="J83" s="1"/>
  <c r="G83" s="1"/>
  <c r="H83"/>
  <c r="I82"/>
  <c r="J82" s="1"/>
  <c r="G82" s="1"/>
  <c r="H82"/>
  <c r="I81"/>
  <c r="J81" s="1"/>
  <c r="H81"/>
  <c r="I80"/>
  <c r="J80" s="1"/>
  <c r="G80" s="1"/>
  <c r="H80"/>
  <c r="I79"/>
  <c r="J79" s="1"/>
  <c r="G79" s="1"/>
  <c r="H79"/>
  <c r="I78"/>
  <c r="J78" s="1"/>
  <c r="G78" s="1"/>
  <c r="H78"/>
  <c r="I77"/>
  <c r="J77" s="1"/>
  <c r="G77" s="1"/>
  <c r="H77"/>
  <c r="I76"/>
  <c r="J76" s="1"/>
  <c r="G76" s="1"/>
  <c r="H76"/>
  <c r="I75"/>
  <c r="J75" s="1"/>
  <c r="G75" s="1"/>
  <c r="H75"/>
  <c r="I74"/>
  <c r="J74" s="1"/>
  <c r="G74" s="1"/>
  <c r="H74"/>
  <c r="I73"/>
  <c r="J73" s="1"/>
  <c r="G73" s="1"/>
  <c r="H73"/>
  <c r="I72"/>
  <c r="J72" s="1"/>
  <c r="G72" s="1"/>
  <c r="H72"/>
  <c r="I71"/>
  <c r="J71" s="1"/>
  <c r="G71" s="1"/>
  <c r="H71"/>
  <c r="I70"/>
  <c r="J70" s="1"/>
  <c r="G70" s="1"/>
  <c r="H70"/>
  <c r="I69"/>
  <c r="J69" s="1"/>
  <c r="G69" s="1"/>
  <c r="H69"/>
  <c r="I68"/>
  <c r="J68" s="1"/>
  <c r="G68" s="1"/>
  <c r="H68"/>
  <c r="I67"/>
  <c r="J67" s="1"/>
  <c r="G67" s="1"/>
  <c r="H67"/>
  <c r="I66"/>
  <c r="J66" s="1"/>
  <c r="G66" s="1"/>
  <c r="H66"/>
  <c r="I65"/>
  <c r="J65" s="1"/>
  <c r="G65" s="1"/>
  <c r="H65"/>
  <c r="I64"/>
  <c r="J64" s="1"/>
  <c r="G64" s="1"/>
  <c r="H64"/>
  <c r="I63"/>
  <c r="J63" s="1"/>
  <c r="G63" s="1"/>
  <c r="H63"/>
  <c r="I62"/>
  <c r="J62" s="1"/>
  <c r="G62" s="1"/>
  <c r="H62"/>
  <c r="I61"/>
  <c r="J61" s="1"/>
  <c r="G61" s="1"/>
  <c r="H61"/>
  <c r="I60"/>
  <c r="J60" s="1"/>
  <c r="G60" s="1"/>
  <c r="H60"/>
  <c r="I59"/>
  <c r="J59" s="1"/>
  <c r="G59" s="1"/>
  <c r="H59"/>
  <c r="I58"/>
  <c r="J58" s="1"/>
  <c r="G58" s="1"/>
  <c r="H58"/>
  <c r="I57"/>
  <c r="J57" s="1"/>
  <c r="G57" s="1"/>
  <c r="H57"/>
  <c r="I56"/>
  <c r="J56" s="1"/>
  <c r="G56" s="1"/>
  <c r="H56"/>
  <c r="I55"/>
  <c r="J55" s="1"/>
  <c r="G55" s="1"/>
  <c r="H55"/>
  <c r="I54"/>
  <c r="J54" s="1"/>
  <c r="G54" s="1"/>
  <c r="H54"/>
  <c r="I53"/>
  <c r="J53" s="1"/>
  <c r="G53" s="1"/>
  <c r="H53"/>
  <c r="I52"/>
  <c r="J52" s="1"/>
  <c r="G52" s="1"/>
  <c r="H52"/>
  <c r="I51"/>
  <c r="J51" s="1"/>
  <c r="G51" s="1"/>
  <c r="H51"/>
  <c r="I50"/>
  <c r="J50" s="1"/>
  <c r="G50" s="1"/>
  <c r="H50"/>
  <c r="I49"/>
  <c r="J49" s="1"/>
  <c r="G49" s="1"/>
  <c r="H49"/>
  <c r="I48"/>
  <c r="J48" s="1"/>
  <c r="G48" s="1"/>
  <c r="H48"/>
  <c r="I47"/>
  <c r="J47" s="1"/>
  <c r="G47" s="1"/>
  <c r="H47"/>
  <c r="I46"/>
  <c r="J46" s="1"/>
  <c r="G46" s="1"/>
  <c r="H46"/>
  <c r="I45"/>
  <c r="J45" s="1"/>
  <c r="G45" s="1"/>
  <c r="H45"/>
  <c r="I44"/>
  <c r="J44" s="1"/>
  <c r="G44" s="1"/>
  <c r="H44"/>
  <c r="I43"/>
  <c r="J43" s="1"/>
  <c r="G43" s="1"/>
  <c r="H43"/>
  <c r="I42"/>
  <c r="J42" s="1"/>
  <c r="G42" s="1"/>
  <c r="H42"/>
  <c r="I41"/>
  <c r="J41" s="1"/>
  <c r="G41" s="1"/>
  <c r="H41"/>
  <c r="I40"/>
  <c r="J40" s="1"/>
  <c r="G40" s="1"/>
  <c r="H40"/>
  <c r="I39"/>
  <c r="J39" s="1"/>
  <c r="G39" s="1"/>
  <c r="H39"/>
  <c r="I38"/>
  <c r="J38" s="1"/>
  <c r="G38" s="1"/>
  <c r="H38"/>
  <c r="I37"/>
  <c r="J37" s="1"/>
  <c r="G37" s="1"/>
  <c r="H37"/>
  <c r="I36"/>
  <c r="J36" s="1"/>
  <c r="G36" s="1"/>
  <c r="H36"/>
  <c r="I35"/>
  <c r="J35" s="1"/>
  <c r="G35" s="1"/>
  <c r="H35"/>
  <c r="I34"/>
  <c r="J34" s="1"/>
  <c r="G34" s="1"/>
  <c r="H34"/>
  <c r="I33"/>
  <c r="J33" s="1"/>
  <c r="G33" s="1"/>
  <c r="H33"/>
  <c r="I32"/>
  <c r="J32" s="1"/>
  <c r="G32" s="1"/>
  <c r="H32"/>
  <c r="I31"/>
  <c r="J31" s="1"/>
  <c r="G31" s="1"/>
  <c r="H31"/>
  <c r="I30"/>
  <c r="J30" s="1"/>
  <c r="G30" s="1"/>
  <c r="H30"/>
  <c r="I29"/>
  <c r="J29" s="1"/>
  <c r="G29" s="1"/>
  <c r="H29"/>
  <c r="I28"/>
  <c r="J28" s="1"/>
  <c r="G28" s="1"/>
  <c r="H28"/>
  <c r="I27"/>
  <c r="J27" s="1"/>
  <c r="G27" s="1"/>
  <c r="H27"/>
  <c r="I26"/>
  <c r="J26" s="1"/>
  <c r="G26" s="1"/>
  <c r="H26"/>
  <c r="I25"/>
  <c r="J25" s="1"/>
  <c r="G25" s="1"/>
  <c r="H25"/>
  <c r="I24"/>
  <c r="J24" s="1"/>
  <c r="G24" s="1"/>
  <c r="H24"/>
  <c r="I23"/>
  <c r="J23" s="1"/>
  <c r="G23" s="1"/>
  <c r="H23"/>
  <c r="I22"/>
  <c r="J22" s="1"/>
  <c r="G22" s="1"/>
  <c r="H22"/>
  <c r="I21"/>
  <c r="J21" s="1"/>
  <c r="G21" s="1"/>
  <c r="H21"/>
  <c r="I20"/>
  <c r="J20" s="1"/>
  <c r="G20" s="1"/>
  <c r="H20"/>
  <c r="I19"/>
  <c r="J19" s="1"/>
  <c r="G19" s="1"/>
  <c r="H19"/>
  <c r="I18"/>
  <c r="J18" s="1"/>
  <c r="G18" s="1"/>
  <c r="H18"/>
  <c r="I17"/>
  <c r="J17" s="1"/>
  <c r="G17" s="1"/>
  <c r="H17"/>
  <c r="I16"/>
  <c r="J16" s="1"/>
  <c r="G16" s="1"/>
  <c r="H16"/>
  <c r="I15"/>
  <c r="J15" s="1"/>
  <c r="G15" s="1"/>
  <c r="H15"/>
  <c r="I14"/>
  <c r="J14" s="1"/>
  <c r="G14" s="1"/>
  <c r="H14"/>
  <c r="I13"/>
  <c r="J13" s="1"/>
  <c r="G13" s="1"/>
  <c r="H13"/>
  <c r="I12"/>
  <c r="J12" s="1"/>
  <c r="G12" s="1"/>
  <c r="H12"/>
  <c r="I11"/>
  <c r="J11" s="1"/>
  <c r="G11" s="1"/>
  <c r="H11"/>
  <c r="I10"/>
  <c r="J10" s="1"/>
  <c r="G10" s="1"/>
  <c r="H10"/>
  <c r="I9"/>
  <c r="J9" s="1"/>
  <c r="G9" s="1"/>
  <c r="H9"/>
  <c r="I8"/>
  <c r="J8" s="1"/>
  <c r="G8" s="1"/>
  <c r="H8"/>
  <c r="I7"/>
  <c r="J7" s="1"/>
  <c r="G7" s="1"/>
  <c r="H7"/>
  <c r="I6"/>
  <c r="J6" s="1"/>
  <c r="G6" s="1"/>
  <c r="H6"/>
  <c r="H5"/>
  <c r="H4"/>
  <c r="D91" i="22"/>
  <c r="D89"/>
  <c r="D86"/>
  <c r="D85"/>
  <c r="D84"/>
  <c r="D83"/>
  <c r="D81"/>
  <c r="D78"/>
  <c r="H96" i="48"/>
  <c r="MG90" i="28"/>
  <c r="MG91"/>
  <c r="MG92"/>
  <c r="MG93"/>
  <c r="MG94"/>
  <c r="MG95"/>
  <c r="MG96"/>
  <c r="MG97"/>
  <c r="MG98"/>
  <c r="MG99"/>
  <c r="MG100"/>
  <c r="MG101"/>
  <c r="MG102"/>
  <c r="MG103"/>
  <c r="MG104"/>
  <c r="MG105"/>
  <c r="MG107"/>
  <c r="MG108"/>
  <c r="MG109"/>
  <c r="MG110"/>
  <c r="MG111"/>
  <c r="MG112"/>
  <c r="MG113"/>
  <c r="MG114"/>
  <c r="MG116"/>
  <c r="MG117"/>
  <c r="MG118"/>
  <c r="MG119"/>
  <c r="MG121"/>
  <c r="MG122"/>
  <c r="MG124"/>
  <c r="LT90"/>
  <c r="LT91"/>
  <c r="LT92"/>
  <c r="LT93"/>
  <c r="LT94"/>
  <c r="LT95"/>
  <c r="LT96"/>
  <c r="LT97"/>
  <c r="LT98"/>
  <c r="LT99"/>
  <c r="LT100"/>
  <c r="LT101"/>
  <c r="LT102"/>
  <c r="LT103"/>
  <c r="LT104"/>
  <c r="LT105"/>
  <c r="LT107"/>
  <c r="LT108"/>
  <c r="LT109"/>
  <c r="LT110"/>
  <c r="LT111"/>
  <c r="LT112"/>
  <c r="LT113"/>
  <c r="LT114"/>
  <c r="LT116"/>
  <c r="LT117"/>
  <c r="LT118"/>
  <c r="LT119"/>
  <c r="LT121"/>
  <c r="LT122"/>
  <c r="LT124"/>
  <c r="LG90"/>
  <c r="LG91"/>
  <c r="LG92"/>
  <c r="LG93"/>
  <c r="LG94"/>
  <c r="LG95"/>
  <c r="LG96"/>
  <c r="LG97"/>
  <c r="LG98"/>
  <c r="LG99"/>
  <c r="LG100"/>
  <c r="LG101"/>
  <c r="LG102"/>
  <c r="LG103"/>
  <c r="LG104"/>
  <c r="LG105"/>
  <c r="LG107"/>
  <c r="LG108"/>
  <c r="LG109"/>
  <c r="LG110"/>
  <c r="LG111"/>
  <c r="LG112"/>
  <c r="LG113"/>
  <c r="LG114"/>
  <c r="LG116"/>
  <c r="LG117"/>
  <c r="LG118"/>
  <c r="LG119"/>
  <c r="LG121"/>
  <c r="LG122"/>
  <c r="LG124"/>
  <c r="KT90"/>
  <c r="KT91"/>
  <c r="KT92"/>
  <c r="KT93"/>
  <c r="KT94"/>
  <c r="KT95"/>
  <c r="KT96"/>
  <c r="KT97"/>
  <c r="KT98"/>
  <c r="KT99"/>
  <c r="KT100"/>
  <c r="KT101"/>
  <c r="KT102"/>
  <c r="KT103"/>
  <c r="KT104"/>
  <c r="KT105"/>
  <c r="KT107"/>
  <c r="KT108"/>
  <c r="KT109"/>
  <c r="KT110"/>
  <c r="KT111"/>
  <c r="KT112"/>
  <c r="KT113"/>
  <c r="KT114"/>
  <c r="KT116"/>
  <c r="KT117"/>
  <c r="KT118"/>
  <c r="KT119"/>
  <c r="KT121"/>
  <c r="KT122"/>
  <c r="KT124"/>
  <c r="KG90"/>
  <c r="KG91"/>
  <c r="KG92"/>
  <c r="KG93"/>
  <c r="KG94"/>
  <c r="KG95"/>
  <c r="KG96"/>
  <c r="KG97"/>
  <c r="KG98"/>
  <c r="KG99"/>
  <c r="KG100"/>
  <c r="KG101"/>
  <c r="KG102"/>
  <c r="KG103"/>
  <c r="KG104"/>
  <c r="KG105"/>
  <c r="KG107"/>
  <c r="KG108"/>
  <c r="KG109"/>
  <c r="KG110"/>
  <c r="KG111"/>
  <c r="KG112"/>
  <c r="KG113"/>
  <c r="KG114"/>
  <c r="KG116"/>
  <c r="KG117"/>
  <c r="KG118"/>
  <c r="KG119"/>
  <c r="KG121"/>
  <c r="KG122"/>
  <c r="KG124"/>
  <c r="JT90"/>
  <c r="JT91"/>
  <c r="JT92"/>
  <c r="JT93"/>
  <c r="JT94"/>
  <c r="JT95"/>
  <c r="JT96"/>
  <c r="JT97"/>
  <c r="JT98"/>
  <c r="JT99"/>
  <c r="JT100"/>
  <c r="JT101"/>
  <c r="JT102"/>
  <c r="JT103"/>
  <c r="JT104"/>
  <c r="JT105"/>
  <c r="JT107"/>
  <c r="JT108"/>
  <c r="JT109"/>
  <c r="JT110"/>
  <c r="JT111"/>
  <c r="JT112"/>
  <c r="JT113"/>
  <c r="JT114"/>
  <c r="JT116"/>
  <c r="JT117"/>
  <c r="JT118"/>
  <c r="JT119"/>
  <c r="JT121"/>
  <c r="JT122"/>
  <c r="JT124"/>
  <c r="JG90"/>
  <c r="JG91"/>
  <c r="JG92"/>
  <c r="JG93"/>
  <c r="JG94"/>
  <c r="JG95"/>
  <c r="JG96"/>
  <c r="JG97"/>
  <c r="JG98"/>
  <c r="JG99"/>
  <c r="JG100"/>
  <c r="JG101"/>
  <c r="JG102"/>
  <c r="JG103"/>
  <c r="JG104"/>
  <c r="JG105"/>
  <c r="JG107"/>
  <c r="JG108"/>
  <c r="JG109"/>
  <c r="JG110"/>
  <c r="JG111"/>
  <c r="JG112"/>
  <c r="JG113"/>
  <c r="JG114"/>
  <c r="JG116"/>
  <c r="JG117"/>
  <c r="JG118"/>
  <c r="JG119"/>
  <c r="JG121"/>
  <c r="JG122"/>
  <c r="JG124"/>
  <c r="IT90"/>
  <c r="IT91"/>
  <c r="IT92"/>
  <c r="IT93"/>
  <c r="IT94"/>
  <c r="IT95"/>
  <c r="IT96"/>
  <c r="IT97"/>
  <c r="IT98"/>
  <c r="IT99"/>
  <c r="IT100"/>
  <c r="IT101"/>
  <c r="IT102"/>
  <c r="IT103"/>
  <c r="IT104"/>
  <c r="IT105"/>
  <c r="IT107"/>
  <c r="IT108"/>
  <c r="IT109"/>
  <c r="IT110"/>
  <c r="IT111"/>
  <c r="IT112"/>
  <c r="IT113"/>
  <c r="IT114"/>
  <c r="IT116"/>
  <c r="IT117"/>
  <c r="IT118"/>
  <c r="IT119"/>
  <c r="IT121"/>
  <c r="IT122"/>
  <c r="IT124"/>
  <c r="IG90"/>
  <c r="IG91"/>
  <c r="IG92"/>
  <c r="IG93"/>
  <c r="IG94"/>
  <c r="IG95"/>
  <c r="IG96"/>
  <c r="IG97"/>
  <c r="IG98"/>
  <c r="IG99"/>
  <c r="IG100"/>
  <c r="IG101"/>
  <c r="IG102"/>
  <c r="IG103"/>
  <c r="IG104"/>
  <c r="IG105"/>
  <c r="IG107"/>
  <c r="IG108"/>
  <c r="IG109"/>
  <c r="IG110"/>
  <c r="IG111"/>
  <c r="IG112"/>
  <c r="IG113"/>
  <c r="IG114"/>
  <c r="IG116"/>
  <c r="IG117"/>
  <c r="IG118"/>
  <c r="IG119"/>
  <c r="IG121"/>
  <c r="IG122"/>
  <c r="IG124"/>
  <c r="HT90"/>
  <c r="HT91"/>
  <c r="HT92"/>
  <c r="HT93"/>
  <c r="HT94"/>
  <c r="HT95"/>
  <c r="HT96"/>
  <c r="HT97"/>
  <c r="HT98"/>
  <c r="HT99"/>
  <c r="HT100"/>
  <c r="HT101"/>
  <c r="HT102"/>
  <c r="HT103"/>
  <c r="HT104"/>
  <c r="HT105"/>
  <c r="HT107"/>
  <c r="HT108"/>
  <c r="HT109"/>
  <c r="HT110"/>
  <c r="HT111"/>
  <c r="HT112"/>
  <c r="HT113"/>
  <c r="HT114"/>
  <c r="HT116"/>
  <c r="HT117"/>
  <c r="HT118"/>
  <c r="HT119"/>
  <c r="HT121"/>
  <c r="HT122"/>
  <c r="HT124"/>
  <c r="HG90"/>
  <c r="HG91"/>
  <c r="HG92"/>
  <c r="HG93"/>
  <c r="HG94"/>
  <c r="HG95"/>
  <c r="HG96"/>
  <c r="HG97"/>
  <c r="HG98"/>
  <c r="HG99"/>
  <c r="HG100"/>
  <c r="HG101"/>
  <c r="HG102"/>
  <c r="HG103"/>
  <c r="HG104"/>
  <c r="HG105"/>
  <c r="HG107"/>
  <c r="HG108"/>
  <c r="HG109"/>
  <c r="HG110"/>
  <c r="HG111"/>
  <c r="HG112"/>
  <c r="HG113"/>
  <c r="HG114"/>
  <c r="HG116"/>
  <c r="HG117"/>
  <c r="HG118"/>
  <c r="HG119"/>
  <c r="HG121"/>
  <c r="HG122"/>
  <c r="HG124"/>
  <c r="GT90"/>
  <c r="GT91"/>
  <c r="GT92"/>
  <c r="GT93"/>
  <c r="GT94"/>
  <c r="GT95"/>
  <c r="GT96"/>
  <c r="GT97"/>
  <c r="GT98"/>
  <c r="GT99"/>
  <c r="GT100"/>
  <c r="GT101"/>
  <c r="GT102"/>
  <c r="GT103"/>
  <c r="GT104"/>
  <c r="GT105"/>
  <c r="GT107"/>
  <c r="GT108"/>
  <c r="GT109"/>
  <c r="GT110"/>
  <c r="GT111"/>
  <c r="GT112"/>
  <c r="GT113"/>
  <c r="GT114"/>
  <c r="GT116"/>
  <c r="GT117"/>
  <c r="GT118"/>
  <c r="GT119"/>
  <c r="GT121"/>
  <c r="GT122"/>
  <c r="GT124"/>
  <c r="GG90"/>
  <c r="GG91"/>
  <c r="GG92"/>
  <c r="GG93"/>
  <c r="GG94"/>
  <c r="GG95"/>
  <c r="GG96"/>
  <c r="GG97"/>
  <c r="GG98"/>
  <c r="GG99"/>
  <c r="GG100"/>
  <c r="GG101"/>
  <c r="GG102"/>
  <c r="GG103"/>
  <c r="GG104"/>
  <c r="GG105"/>
  <c r="GG107"/>
  <c r="GG108"/>
  <c r="GG109"/>
  <c r="GG110"/>
  <c r="GG111"/>
  <c r="GG112"/>
  <c r="GG113"/>
  <c r="GG114"/>
  <c r="GG116"/>
  <c r="GG117"/>
  <c r="GG118"/>
  <c r="GG119"/>
  <c r="GG121"/>
  <c r="GG122"/>
  <c r="GG124"/>
  <c r="FT90"/>
  <c r="FT91"/>
  <c r="FT92"/>
  <c r="FT93"/>
  <c r="FT94"/>
  <c r="FT95"/>
  <c r="FT96"/>
  <c r="FT97"/>
  <c r="FT98"/>
  <c r="FT99"/>
  <c r="FT100"/>
  <c r="FT101"/>
  <c r="FT102"/>
  <c r="FT103"/>
  <c r="FT104"/>
  <c r="FT105"/>
  <c r="FT107"/>
  <c r="FT108"/>
  <c r="FT109"/>
  <c r="FT110"/>
  <c r="FT111"/>
  <c r="FT112"/>
  <c r="FT113"/>
  <c r="FT114"/>
  <c r="FT116"/>
  <c r="FT117"/>
  <c r="FT118"/>
  <c r="FT119"/>
  <c r="FT121"/>
  <c r="FT122"/>
  <c r="FT124"/>
  <c r="FG90"/>
  <c r="FG91"/>
  <c r="FG92"/>
  <c r="FG93"/>
  <c r="FG94"/>
  <c r="FG95"/>
  <c r="FG96"/>
  <c r="FG97"/>
  <c r="FG98"/>
  <c r="FG99"/>
  <c r="FG100"/>
  <c r="FG101"/>
  <c r="FG102"/>
  <c r="FG103"/>
  <c r="FG104"/>
  <c r="FG105"/>
  <c r="FG107"/>
  <c r="FG108"/>
  <c r="FG109"/>
  <c r="FG110"/>
  <c r="FG111"/>
  <c r="FG112"/>
  <c r="FG113"/>
  <c r="FG114"/>
  <c r="FG116"/>
  <c r="FG117"/>
  <c r="FG118"/>
  <c r="FG119"/>
  <c r="FG121"/>
  <c r="FG122"/>
  <c r="FG124"/>
  <c r="ET90"/>
  <c r="ET91"/>
  <c r="ET92"/>
  <c r="ET93"/>
  <c r="ET94"/>
  <c r="ET95"/>
  <c r="ET96"/>
  <c r="ET97"/>
  <c r="ET98"/>
  <c r="ET99"/>
  <c r="ET100"/>
  <c r="ET101"/>
  <c r="ET102"/>
  <c r="ET103"/>
  <c r="ET104"/>
  <c r="ET105"/>
  <c r="ET107"/>
  <c r="ET108"/>
  <c r="ET109"/>
  <c r="ET110"/>
  <c r="ET111"/>
  <c r="ET112"/>
  <c r="ET113"/>
  <c r="ET114"/>
  <c r="ET116"/>
  <c r="ET117"/>
  <c r="ET118"/>
  <c r="ET119"/>
  <c r="ET121"/>
  <c r="ET122"/>
  <c r="ET124"/>
  <c r="EG90"/>
  <c r="EG91"/>
  <c r="EG92"/>
  <c r="EG93"/>
  <c r="EG94"/>
  <c r="EG95"/>
  <c r="EG96"/>
  <c r="EG97"/>
  <c r="EG98"/>
  <c r="EG99"/>
  <c r="EG100"/>
  <c r="EG101"/>
  <c r="EG102"/>
  <c r="EG103"/>
  <c r="EG104"/>
  <c r="EG105"/>
  <c r="EG107"/>
  <c r="EG108"/>
  <c r="EG109"/>
  <c r="EG110"/>
  <c r="EG111"/>
  <c r="EG112"/>
  <c r="EG113"/>
  <c r="EG114"/>
  <c r="EG116"/>
  <c r="EG117"/>
  <c r="EG118"/>
  <c r="EG119"/>
  <c r="EG121"/>
  <c r="EG122"/>
  <c r="EG124"/>
  <c r="DT90"/>
  <c r="DT91"/>
  <c r="DT92"/>
  <c r="DT93"/>
  <c r="DT94"/>
  <c r="DT95"/>
  <c r="DT96"/>
  <c r="DT97"/>
  <c r="DT98"/>
  <c r="DT99"/>
  <c r="DT100"/>
  <c r="DT101"/>
  <c r="DT102"/>
  <c r="DT103"/>
  <c r="DT104"/>
  <c r="DT105"/>
  <c r="DT107"/>
  <c r="DT108"/>
  <c r="DT109"/>
  <c r="DT110"/>
  <c r="DT111"/>
  <c r="DT112"/>
  <c r="DT113"/>
  <c r="DT114"/>
  <c r="DT116"/>
  <c r="DT117"/>
  <c r="DT118"/>
  <c r="DT119"/>
  <c r="DT121"/>
  <c r="DT122"/>
  <c r="DT124"/>
  <c r="DG90"/>
  <c r="DG91"/>
  <c r="DG92"/>
  <c r="DG93"/>
  <c r="DG94"/>
  <c r="DG95"/>
  <c r="DG96"/>
  <c r="DG97"/>
  <c r="DG98"/>
  <c r="DG99"/>
  <c r="DG100"/>
  <c r="DG101"/>
  <c r="DG102"/>
  <c r="DG103"/>
  <c r="DG104"/>
  <c r="DG105"/>
  <c r="DG107"/>
  <c r="DG108"/>
  <c r="DG109"/>
  <c r="DG110"/>
  <c r="DG111"/>
  <c r="DG112"/>
  <c r="DG113"/>
  <c r="DG114"/>
  <c r="DG116"/>
  <c r="DG117"/>
  <c r="DG118"/>
  <c r="DG119"/>
  <c r="DG121"/>
  <c r="DG122"/>
  <c r="DG124"/>
  <c r="CT90"/>
  <c r="CT91"/>
  <c r="CT92"/>
  <c r="CT93"/>
  <c r="CT94"/>
  <c r="CT95"/>
  <c r="CT96"/>
  <c r="CT97"/>
  <c r="CT98"/>
  <c r="CT99"/>
  <c r="CT100"/>
  <c r="CT101"/>
  <c r="CT102"/>
  <c r="CT103"/>
  <c r="CT104"/>
  <c r="CT105"/>
  <c r="CT107"/>
  <c r="CT108"/>
  <c r="CT109"/>
  <c r="CT110"/>
  <c r="CT111"/>
  <c r="CT112"/>
  <c r="CT113"/>
  <c r="CT114"/>
  <c r="CT116"/>
  <c r="CT117"/>
  <c r="CT118"/>
  <c r="CT119"/>
  <c r="CT121"/>
  <c r="CT122"/>
  <c r="CT124"/>
  <c r="CG90"/>
  <c r="CG91"/>
  <c r="CG92"/>
  <c r="CG93"/>
  <c r="CG94"/>
  <c r="CG95"/>
  <c r="CG96"/>
  <c r="CG97"/>
  <c r="CG98"/>
  <c r="CG99"/>
  <c r="CG100"/>
  <c r="CG101"/>
  <c r="CG102"/>
  <c r="CG103"/>
  <c r="CG104"/>
  <c r="CG105"/>
  <c r="CG107"/>
  <c r="CG108"/>
  <c r="CG109"/>
  <c r="CG110"/>
  <c r="CG111"/>
  <c r="CG112"/>
  <c r="CG113"/>
  <c r="CG114"/>
  <c r="CG116"/>
  <c r="CG117"/>
  <c r="CG118"/>
  <c r="CG119"/>
  <c r="CG121"/>
  <c r="CG122"/>
  <c r="CG124"/>
  <c r="BT90"/>
  <c r="BT91"/>
  <c r="BT92"/>
  <c r="BT93"/>
  <c r="BT94"/>
  <c r="BT95"/>
  <c r="BT96"/>
  <c r="BT97"/>
  <c r="BT98"/>
  <c r="BT99"/>
  <c r="BT100"/>
  <c r="BT101"/>
  <c r="BT102"/>
  <c r="BT103"/>
  <c r="BT104"/>
  <c r="BT105"/>
  <c r="BT107"/>
  <c r="BT108"/>
  <c r="BT109"/>
  <c r="BT110"/>
  <c r="BT111"/>
  <c r="BT112"/>
  <c r="BT113"/>
  <c r="BT114"/>
  <c r="BT116"/>
  <c r="BT117"/>
  <c r="BT118"/>
  <c r="BT119"/>
  <c r="BT121"/>
  <c r="BT122"/>
  <c r="BT124"/>
  <c r="BG90"/>
  <c r="BG91"/>
  <c r="BG92"/>
  <c r="BG93"/>
  <c r="BG94"/>
  <c r="BG95"/>
  <c r="BG96"/>
  <c r="BG97"/>
  <c r="BG98"/>
  <c r="BG99"/>
  <c r="BG100"/>
  <c r="BG101"/>
  <c r="BG102"/>
  <c r="BG103"/>
  <c r="BG104"/>
  <c r="BG105"/>
  <c r="BG107"/>
  <c r="BG108"/>
  <c r="BG109"/>
  <c r="BG110"/>
  <c r="BG111"/>
  <c r="BG112"/>
  <c r="BG113"/>
  <c r="BG114"/>
  <c r="BG116"/>
  <c r="BG117"/>
  <c r="BG118"/>
  <c r="BG119"/>
  <c r="BG121"/>
  <c r="BG122"/>
  <c r="BG124"/>
  <c r="AT90"/>
  <c r="AT91"/>
  <c r="AT92"/>
  <c r="AT93"/>
  <c r="AT94"/>
  <c r="AT95"/>
  <c r="AT96"/>
  <c r="AT97"/>
  <c r="AT98"/>
  <c r="AT99"/>
  <c r="AT100"/>
  <c r="AT101"/>
  <c r="AT102"/>
  <c r="AT103"/>
  <c r="AT104"/>
  <c r="AT105"/>
  <c r="AT107"/>
  <c r="AT108"/>
  <c r="AT109"/>
  <c r="AT110"/>
  <c r="AT111"/>
  <c r="AT112"/>
  <c r="AT113"/>
  <c r="AT114"/>
  <c r="AT116"/>
  <c r="AT117"/>
  <c r="AT118"/>
  <c r="AT119"/>
  <c r="AT121"/>
  <c r="AT122"/>
  <c r="AT124"/>
  <c r="AG90"/>
  <c r="AG91"/>
  <c r="AG92"/>
  <c r="AG93"/>
  <c r="AG94"/>
  <c r="AG95"/>
  <c r="AG96"/>
  <c r="AG97"/>
  <c r="AG98"/>
  <c r="AG99"/>
  <c r="AG100"/>
  <c r="AG101"/>
  <c r="AG102"/>
  <c r="AG103"/>
  <c r="AG104"/>
  <c r="AG105"/>
  <c r="AG107"/>
  <c r="AG108"/>
  <c r="AG109"/>
  <c r="AG110"/>
  <c r="AG111"/>
  <c r="AG112"/>
  <c r="AG113"/>
  <c r="AG114"/>
  <c r="AG116"/>
  <c r="AG117"/>
  <c r="AG118"/>
  <c r="AG119"/>
  <c r="AG121"/>
  <c r="AG122"/>
  <c r="AG124"/>
  <c r="LY126" i="47"/>
  <c r="LW126"/>
  <c r="LY124"/>
  <c r="LW124"/>
  <c r="MB122"/>
  <c r="LY122"/>
  <c r="LW122"/>
  <c r="MB121"/>
  <c r="LY121"/>
  <c r="LW121"/>
  <c r="MB119"/>
  <c r="LY119"/>
  <c r="LW119"/>
  <c r="MB118"/>
  <c r="LY118"/>
  <c r="LW118"/>
  <c r="MB117"/>
  <c r="LY117"/>
  <c r="LW117"/>
  <c r="MB116"/>
  <c r="LY116"/>
  <c r="LW116"/>
  <c r="MB114"/>
  <c r="LY114"/>
  <c r="LW114"/>
  <c r="MB113"/>
  <c r="LY113"/>
  <c r="LW113"/>
  <c r="MB112"/>
  <c r="LY112"/>
  <c r="LW112"/>
  <c r="MB111"/>
  <c r="LY111"/>
  <c r="LW111"/>
  <c r="MB110"/>
  <c r="LY110"/>
  <c r="LW110"/>
  <c r="MB109"/>
  <c r="LY109"/>
  <c r="LW109"/>
  <c r="LY108"/>
  <c r="LW108"/>
  <c r="LY107"/>
  <c r="LW107"/>
  <c r="MB105"/>
  <c r="MB104"/>
  <c r="MB103"/>
  <c r="MB102"/>
  <c r="MB101"/>
  <c r="MB100"/>
  <c r="MB99"/>
  <c r="MB98"/>
  <c r="MB97"/>
  <c r="MB96"/>
  <c r="MB95"/>
  <c r="MB94"/>
  <c r="MB93"/>
  <c r="MB92"/>
  <c r="MB91"/>
  <c r="MB90"/>
  <c r="LL126"/>
  <c r="LJ126"/>
  <c r="LL124"/>
  <c r="LJ124"/>
  <c r="LO122"/>
  <c r="LL122"/>
  <c r="LJ122"/>
  <c r="LO121"/>
  <c r="LL121"/>
  <c r="LJ121"/>
  <c r="LO119"/>
  <c r="LL119"/>
  <c r="LJ119"/>
  <c r="LO118"/>
  <c r="LL118"/>
  <c r="LJ118"/>
  <c r="LO117"/>
  <c r="LL117"/>
  <c r="LJ117"/>
  <c r="LO116"/>
  <c r="LL116"/>
  <c r="LJ116"/>
  <c r="LO114"/>
  <c r="LL114"/>
  <c r="LJ114"/>
  <c r="LO113"/>
  <c r="LL113"/>
  <c r="LJ113"/>
  <c r="LO112"/>
  <c r="LL112"/>
  <c r="LJ112"/>
  <c r="LO111"/>
  <c r="LL111"/>
  <c r="LJ111"/>
  <c r="LO110"/>
  <c r="LL110"/>
  <c r="LJ110"/>
  <c r="LO109"/>
  <c r="LL109"/>
  <c r="LJ109"/>
  <c r="LL108"/>
  <c r="LJ108"/>
  <c r="LL107"/>
  <c r="LJ107"/>
  <c r="LO105"/>
  <c r="LO104"/>
  <c r="LO103"/>
  <c r="LO102"/>
  <c r="LO101"/>
  <c r="LO100"/>
  <c r="LO99"/>
  <c r="LO98"/>
  <c r="LO97"/>
  <c r="LO96"/>
  <c r="LO95"/>
  <c r="LO94"/>
  <c r="LO93"/>
  <c r="LO92"/>
  <c r="LO91"/>
  <c r="LO90"/>
  <c r="KY126"/>
  <c r="KW126"/>
  <c r="KY124"/>
  <c r="KW124"/>
  <c r="LB122"/>
  <c r="KY122"/>
  <c r="KW122"/>
  <c r="LB121"/>
  <c r="KY121"/>
  <c r="KW121"/>
  <c r="LB119"/>
  <c r="KY119"/>
  <c r="KW119"/>
  <c r="LB118"/>
  <c r="KY118"/>
  <c r="KW118"/>
  <c r="LB117"/>
  <c r="KY117"/>
  <c r="KW117"/>
  <c r="LB116"/>
  <c r="KY116"/>
  <c r="KW116"/>
  <c r="LB114"/>
  <c r="KY114"/>
  <c r="KW114"/>
  <c r="LB113"/>
  <c r="KY113"/>
  <c r="KW113"/>
  <c r="LB112"/>
  <c r="KY112"/>
  <c r="KW112"/>
  <c r="LB111"/>
  <c r="KY111"/>
  <c r="KW111"/>
  <c r="LB110"/>
  <c r="KY110"/>
  <c r="KW110"/>
  <c r="LB109"/>
  <c r="KY109"/>
  <c r="KW109"/>
  <c r="KY108"/>
  <c r="KW108"/>
  <c r="KY107"/>
  <c r="KW107"/>
  <c r="LB105"/>
  <c r="LB104"/>
  <c r="LB103"/>
  <c r="LB102"/>
  <c r="LB101"/>
  <c r="LB100"/>
  <c r="LB99"/>
  <c r="LB98"/>
  <c r="LB97"/>
  <c r="LB96"/>
  <c r="LB95"/>
  <c r="LB94"/>
  <c r="LB93"/>
  <c r="LB92"/>
  <c r="LB91"/>
  <c r="LB90"/>
  <c r="KL126"/>
  <c r="KJ126"/>
  <c r="KL124"/>
  <c r="KJ124"/>
  <c r="KO122"/>
  <c r="KL122"/>
  <c r="KJ122"/>
  <c r="KO121"/>
  <c r="KL121"/>
  <c r="KJ121"/>
  <c r="KO119"/>
  <c r="KL119"/>
  <c r="KJ119"/>
  <c r="KO118"/>
  <c r="KL118"/>
  <c r="KJ118"/>
  <c r="KO117"/>
  <c r="KL117"/>
  <c r="KJ117"/>
  <c r="KO116"/>
  <c r="KL116"/>
  <c r="KJ116"/>
  <c r="KO114"/>
  <c r="KL114"/>
  <c r="KJ114"/>
  <c r="KO113"/>
  <c r="KL113"/>
  <c r="KJ113"/>
  <c r="KO112"/>
  <c r="KL112"/>
  <c r="KJ112"/>
  <c r="KO111"/>
  <c r="KL111"/>
  <c r="KJ111"/>
  <c r="KO110"/>
  <c r="KL110"/>
  <c r="KJ110"/>
  <c r="KO109"/>
  <c r="KL109"/>
  <c r="KJ109"/>
  <c r="KL108"/>
  <c r="KJ108"/>
  <c r="KL107"/>
  <c r="KJ107"/>
  <c r="KO105"/>
  <c r="KO104"/>
  <c r="KO103"/>
  <c r="KO102"/>
  <c r="KO101"/>
  <c r="KO100"/>
  <c r="KO99"/>
  <c r="KO98"/>
  <c r="KO97"/>
  <c r="KO96"/>
  <c r="KO95"/>
  <c r="KO94"/>
  <c r="KO93"/>
  <c r="KO92"/>
  <c r="KO91"/>
  <c r="KO90"/>
  <c r="JY126"/>
  <c r="JW126"/>
  <c r="JY124"/>
  <c r="JW124"/>
  <c r="KB122"/>
  <c r="JY122"/>
  <c r="JW122"/>
  <c r="KB121"/>
  <c r="JY121"/>
  <c r="JW121"/>
  <c r="KB119"/>
  <c r="JY119"/>
  <c r="JW119"/>
  <c r="KB118"/>
  <c r="JY118"/>
  <c r="JW118"/>
  <c r="KB117"/>
  <c r="JY117"/>
  <c r="JW117"/>
  <c r="KB116"/>
  <c r="JY116"/>
  <c r="JW116"/>
  <c r="KB114"/>
  <c r="JY114"/>
  <c r="JW114"/>
  <c r="KB113"/>
  <c r="JY113"/>
  <c r="JW113"/>
  <c r="KB112"/>
  <c r="JY112"/>
  <c r="JW112"/>
  <c r="KB111"/>
  <c r="JY111"/>
  <c r="JW111"/>
  <c r="KB110"/>
  <c r="JY110"/>
  <c r="JW110"/>
  <c r="KB109"/>
  <c r="JY109"/>
  <c r="JW109"/>
  <c r="JY108"/>
  <c r="JW108"/>
  <c r="JY107"/>
  <c r="JW107"/>
  <c r="KB105"/>
  <c r="KB104"/>
  <c r="KB103"/>
  <c r="KB102"/>
  <c r="KB101"/>
  <c r="KB100"/>
  <c r="KB99"/>
  <c r="KB98"/>
  <c r="KB97"/>
  <c r="KB96"/>
  <c r="KB95"/>
  <c r="KB94"/>
  <c r="KB93"/>
  <c r="KB92"/>
  <c r="KB91"/>
  <c r="KB90"/>
  <c r="JL126"/>
  <c r="JJ126"/>
  <c r="JL124"/>
  <c r="JJ124"/>
  <c r="JO122"/>
  <c r="JL122"/>
  <c r="JJ122"/>
  <c r="JO121"/>
  <c r="JL121"/>
  <c r="JJ121"/>
  <c r="JO119"/>
  <c r="JL119"/>
  <c r="JJ119"/>
  <c r="JO118"/>
  <c r="JL118"/>
  <c r="JJ118"/>
  <c r="JO117"/>
  <c r="JL117"/>
  <c r="JJ117"/>
  <c r="JO116"/>
  <c r="JL116"/>
  <c r="JJ116"/>
  <c r="JO114"/>
  <c r="JL114"/>
  <c r="JJ114"/>
  <c r="JO113"/>
  <c r="JL113"/>
  <c r="JJ113"/>
  <c r="JO112"/>
  <c r="JL112"/>
  <c r="JJ112"/>
  <c r="JO111"/>
  <c r="JL111"/>
  <c r="JJ111"/>
  <c r="JO110"/>
  <c r="JL110"/>
  <c r="JJ110"/>
  <c r="JO109"/>
  <c r="JL109"/>
  <c r="JJ109"/>
  <c r="JL108"/>
  <c r="JJ108"/>
  <c r="JL107"/>
  <c r="JJ107"/>
  <c r="JO105"/>
  <c r="JO104"/>
  <c r="JO103"/>
  <c r="JO102"/>
  <c r="JO101"/>
  <c r="JO100"/>
  <c r="JO99"/>
  <c r="JO98"/>
  <c r="JO97"/>
  <c r="JO96"/>
  <c r="JO95"/>
  <c r="JO94"/>
  <c r="JO93"/>
  <c r="JO92"/>
  <c r="JO91"/>
  <c r="JO90"/>
  <c r="IY126"/>
  <c r="IW126"/>
  <c r="IY124"/>
  <c r="IW124"/>
  <c r="JB122"/>
  <c r="IY122"/>
  <c r="IW122"/>
  <c r="JB121"/>
  <c r="IY121"/>
  <c r="IW121"/>
  <c r="JB119"/>
  <c r="IY119"/>
  <c r="IW119"/>
  <c r="JB118"/>
  <c r="IY118"/>
  <c r="IW118"/>
  <c r="JB117"/>
  <c r="IY117"/>
  <c r="IW117"/>
  <c r="JB116"/>
  <c r="IY116"/>
  <c r="IW116"/>
  <c r="JB114"/>
  <c r="IY114"/>
  <c r="IW114"/>
  <c r="JB113"/>
  <c r="IY113"/>
  <c r="IW113"/>
  <c r="JB112"/>
  <c r="IY112"/>
  <c r="IW112"/>
  <c r="JB111"/>
  <c r="IY111"/>
  <c r="IW111"/>
  <c r="JB110"/>
  <c r="IY110"/>
  <c r="IW110"/>
  <c r="JB109"/>
  <c r="IY109"/>
  <c r="IW109"/>
  <c r="IY108"/>
  <c r="IW108"/>
  <c r="IY107"/>
  <c r="IW107"/>
  <c r="JB105"/>
  <c r="JB104"/>
  <c r="JB103"/>
  <c r="JB102"/>
  <c r="JB101"/>
  <c r="JB100"/>
  <c r="JB99"/>
  <c r="JB98"/>
  <c r="JB97"/>
  <c r="JB96"/>
  <c r="JB95"/>
  <c r="JB94"/>
  <c r="JB93"/>
  <c r="JB92"/>
  <c r="JB91"/>
  <c r="JB90"/>
  <c r="IL126"/>
  <c r="IJ126"/>
  <c r="IL124"/>
  <c r="IJ124"/>
  <c r="IO122"/>
  <c r="IL122"/>
  <c r="IJ122"/>
  <c r="IO121"/>
  <c r="IL121"/>
  <c r="IJ121"/>
  <c r="IO119"/>
  <c r="IL119"/>
  <c r="IJ119"/>
  <c r="IO118"/>
  <c r="IL118"/>
  <c r="IJ118"/>
  <c r="IO117"/>
  <c r="IL117"/>
  <c r="IJ117"/>
  <c r="IO116"/>
  <c r="IL116"/>
  <c r="IJ116"/>
  <c r="IO114"/>
  <c r="IL114"/>
  <c r="IJ114"/>
  <c r="IO113"/>
  <c r="IL113"/>
  <c r="IJ113"/>
  <c r="IO112"/>
  <c r="IL112"/>
  <c r="IJ112"/>
  <c r="IO111"/>
  <c r="IL111"/>
  <c r="IJ111"/>
  <c r="IO110"/>
  <c r="IL110"/>
  <c r="IJ110"/>
  <c r="IO109"/>
  <c r="IL109"/>
  <c r="IJ109"/>
  <c r="IL108"/>
  <c r="IJ108"/>
  <c r="IL107"/>
  <c r="IJ107"/>
  <c r="IO105"/>
  <c r="IO104"/>
  <c r="IO103"/>
  <c r="IO102"/>
  <c r="IO101"/>
  <c r="IO100"/>
  <c r="IO99"/>
  <c r="IO98"/>
  <c r="IO97"/>
  <c r="IO96"/>
  <c r="IO95"/>
  <c r="IO94"/>
  <c r="IO93"/>
  <c r="IO92"/>
  <c r="IO91"/>
  <c r="IO90"/>
  <c r="HY126"/>
  <c r="HW126"/>
  <c r="HY124"/>
  <c r="HW124"/>
  <c r="IB122"/>
  <c r="HY122"/>
  <c r="HW122"/>
  <c r="IB121"/>
  <c r="HY121"/>
  <c r="HW121"/>
  <c r="IB119"/>
  <c r="HY119"/>
  <c r="HW119"/>
  <c r="IB118"/>
  <c r="HY118"/>
  <c r="HW118"/>
  <c r="IB117"/>
  <c r="HY117"/>
  <c r="HW117"/>
  <c r="IB116"/>
  <c r="HY116"/>
  <c r="HW116"/>
  <c r="IB114"/>
  <c r="HY114"/>
  <c r="HW114"/>
  <c r="IB113"/>
  <c r="HY113"/>
  <c r="HW113"/>
  <c r="IB112"/>
  <c r="HY112"/>
  <c r="HW112"/>
  <c r="IB111"/>
  <c r="HY111"/>
  <c r="HW111"/>
  <c r="IB110"/>
  <c r="HY110"/>
  <c r="HW110"/>
  <c r="IB109"/>
  <c r="HY109"/>
  <c r="HW109"/>
  <c r="HY108"/>
  <c r="HW108"/>
  <c r="HY107"/>
  <c r="HW107"/>
  <c r="IB105"/>
  <c r="IB104"/>
  <c r="IB103"/>
  <c r="IB102"/>
  <c r="IB101"/>
  <c r="IB100"/>
  <c r="IB99"/>
  <c r="IB98"/>
  <c r="IB97"/>
  <c r="IB96"/>
  <c r="IB95"/>
  <c r="IB94"/>
  <c r="IB93"/>
  <c r="IB92"/>
  <c r="IB91"/>
  <c r="IB90"/>
  <c r="HL126"/>
  <c r="HJ126"/>
  <c r="HL124"/>
  <c r="HJ124"/>
  <c r="HO122"/>
  <c r="HL122"/>
  <c r="HJ122"/>
  <c r="HO121"/>
  <c r="HL121"/>
  <c r="HJ121"/>
  <c r="HO119"/>
  <c r="HL119"/>
  <c r="HJ119"/>
  <c r="HO118"/>
  <c r="HL118"/>
  <c r="HJ118"/>
  <c r="HO117"/>
  <c r="HL117"/>
  <c r="HJ117"/>
  <c r="HO116"/>
  <c r="HL116"/>
  <c r="HJ116"/>
  <c r="HO114"/>
  <c r="HL114"/>
  <c r="HJ114"/>
  <c r="HO113"/>
  <c r="HL113"/>
  <c r="HJ113"/>
  <c r="HO112"/>
  <c r="HL112"/>
  <c r="HJ112"/>
  <c r="HO111"/>
  <c r="HL111"/>
  <c r="HJ111"/>
  <c r="HO110"/>
  <c r="HL110"/>
  <c r="HJ110"/>
  <c r="HO109"/>
  <c r="HL109"/>
  <c r="HJ109"/>
  <c r="HL108"/>
  <c r="HJ108"/>
  <c r="HL107"/>
  <c r="HJ107"/>
  <c r="HO105"/>
  <c r="HO104"/>
  <c r="HO103"/>
  <c r="HO102"/>
  <c r="HO101"/>
  <c r="HO100"/>
  <c r="HO99"/>
  <c r="HO98"/>
  <c r="HO97"/>
  <c r="HO96"/>
  <c r="HO95"/>
  <c r="HO94"/>
  <c r="HO93"/>
  <c r="HO92"/>
  <c r="HO91"/>
  <c r="HO90"/>
  <c r="GY126"/>
  <c r="GW126"/>
  <c r="GY124"/>
  <c r="GW124"/>
  <c r="HB122"/>
  <c r="GY122"/>
  <c r="GW122"/>
  <c r="HB121"/>
  <c r="GY121"/>
  <c r="GW121"/>
  <c r="HB119"/>
  <c r="GY119"/>
  <c r="GW119"/>
  <c r="HB118"/>
  <c r="GY118"/>
  <c r="GW118"/>
  <c r="HB117"/>
  <c r="GY117"/>
  <c r="GW117"/>
  <c r="HB116"/>
  <c r="GY116"/>
  <c r="GW116"/>
  <c r="HB114"/>
  <c r="GY114"/>
  <c r="GW114"/>
  <c r="HB113"/>
  <c r="GY113"/>
  <c r="GW113"/>
  <c r="HB112"/>
  <c r="GY112"/>
  <c r="GW112"/>
  <c r="HB111"/>
  <c r="GY111"/>
  <c r="GW111"/>
  <c r="HB110"/>
  <c r="GY110"/>
  <c r="GW110"/>
  <c r="HB109"/>
  <c r="GY109"/>
  <c r="GW109"/>
  <c r="GY108"/>
  <c r="GW108"/>
  <c r="GY107"/>
  <c r="GW107"/>
  <c r="HB105"/>
  <c r="HB104"/>
  <c r="HB103"/>
  <c r="HB102"/>
  <c r="HB101"/>
  <c r="HB100"/>
  <c r="HB99"/>
  <c r="HB98"/>
  <c r="HB97"/>
  <c r="HB96"/>
  <c r="HB95"/>
  <c r="HB94"/>
  <c r="HB93"/>
  <c r="HB92"/>
  <c r="HB91"/>
  <c r="HB90"/>
  <c r="GL126"/>
  <c r="GJ126"/>
  <c r="GL124"/>
  <c r="GJ124"/>
  <c r="GO122"/>
  <c r="GL122"/>
  <c r="GJ122"/>
  <c r="GO121"/>
  <c r="GL121"/>
  <c r="GJ121"/>
  <c r="GO119"/>
  <c r="GL119"/>
  <c r="GJ119"/>
  <c r="GO118"/>
  <c r="GL118"/>
  <c r="GJ118"/>
  <c r="GO117"/>
  <c r="GL117"/>
  <c r="GJ117"/>
  <c r="GO116"/>
  <c r="GL116"/>
  <c r="GJ116"/>
  <c r="GO114"/>
  <c r="GL114"/>
  <c r="GJ114"/>
  <c r="GO113"/>
  <c r="GL113"/>
  <c r="GJ113"/>
  <c r="GO112"/>
  <c r="GL112"/>
  <c r="GJ112"/>
  <c r="GO111"/>
  <c r="GL111"/>
  <c r="GJ111"/>
  <c r="GO110"/>
  <c r="GL110"/>
  <c r="GJ110"/>
  <c r="GO109"/>
  <c r="GL109"/>
  <c r="GJ109"/>
  <c r="GL108"/>
  <c r="GJ108"/>
  <c r="GL107"/>
  <c r="GJ107"/>
  <c r="GO105"/>
  <c r="GO104"/>
  <c r="GO103"/>
  <c r="GO102"/>
  <c r="GO101"/>
  <c r="GO100"/>
  <c r="GO99"/>
  <c r="GO98"/>
  <c r="GO97"/>
  <c r="GO96"/>
  <c r="GO95"/>
  <c r="GO94"/>
  <c r="GO93"/>
  <c r="GO92"/>
  <c r="GO91"/>
  <c r="GO90"/>
  <c r="FY126"/>
  <c r="FW126"/>
  <c r="FY124"/>
  <c r="FW124"/>
  <c r="GB122"/>
  <c r="FY122"/>
  <c r="FW122"/>
  <c r="GB121"/>
  <c r="FY121"/>
  <c r="FW121"/>
  <c r="GB119"/>
  <c r="FY119"/>
  <c r="FW119"/>
  <c r="GB118"/>
  <c r="FY118"/>
  <c r="FW118"/>
  <c r="GB117"/>
  <c r="FY117"/>
  <c r="FW117"/>
  <c r="GB116"/>
  <c r="FY116"/>
  <c r="FW116"/>
  <c r="GB114"/>
  <c r="FY114"/>
  <c r="FW114"/>
  <c r="GB113"/>
  <c r="FY113"/>
  <c r="FW113"/>
  <c r="GB112"/>
  <c r="FY112"/>
  <c r="FW112"/>
  <c r="GB111"/>
  <c r="FY111"/>
  <c r="FW111"/>
  <c r="GB110"/>
  <c r="FY110"/>
  <c r="FW110"/>
  <c r="GB109"/>
  <c r="FY109"/>
  <c r="FW109"/>
  <c r="FY108"/>
  <c r="FW108"/>
  <c r="FY107"/>
  <c r="FW107"/>
  <c r="GB105"/>
  <c r="GB104"/>
  <c r="GB103"/>
  <c r="GB102"/>
  <c r="GB101"/>
  <c r="GB100"/>
  <c r="GB99"/>
  <c r="GB98"/>
  <c r="GB97"/>
  <c r="GB96"/>
  <c r="GB95"/>
  <c r="GB94"/>
  <c r="GB93"/>
  <c r="GB92"/>
  <c r="GB91"/>
  <c r="GB90"/>
  <c r="FL126"/>
  <c r="FJ126"/>
  <c r="FL124"/>
  <c r="FJ124"/>
  <c r="FO122"/>
  <c r="FL122"/>
  <c r="FJ122"/>
  <c r="FO121"/>
  <c r="FL121"/>
  <c r="FJ121"/>
  <c r="FO119"/>
  <c r="FL119"/>
  <c r="FJ119"/>
  <c r="FO118"/>
  <c r="FL118"/>
  <c r="FJ118"/>
  <c r="FO117"/>
  <c r="FL117"/>
  <c r="FJ117"/>
  <c r="FO116"/>
  <c r="FL116"/>
  <c r="FJ116"/>
  <c r="FO114"/>
  <c r="FL114"/>
  <c r="FJ114"/>
  <c r="FO113"/>
  <c r="FL113"/>
  <c r="FJ113"/>
  <c r="FO112"/>
  <c r="FL112"/>
  <c r="FJ112"/>
  <c r="FO111"/>
  <c r="FL111"/>
  <c r="FJ111"/>
  <c r="FO110"/>
  <c r="FL110"/>
  <c r="FJ110"/>
  <c r="FO109"/>
  <c r="FL109"/>
  <c r="FJ109"/>
  <c r="FL108"/>
  <c r="FJ108"/>
  <c r="FL107"/>
  <c r="FJ107"/>
  <c r="FO105"/>
  <c r="FO104"/>
  <c r="FO103"/>
  <c r="FO102"/>
  <c r="FO101"/>
  <c r="FO100"/>
  <c r="FO99"/>
  <c r="FO98"/>
  <c r="FO97"/>
  <c r="FO96"/>
  <c r="FO95"/>
  <c r="FO94"/>
  <c r="FO93"/>
  <c r="FO92"/>
  <c r="FO91"/>
  <c r="FO90"/>
  <c r="EY126"/>
  <c r="EW126"/>
  <c r="EY124"/>
  <c r="EW124"/>
  <c r="FB122"/>
  <c r="EY122"/>
  <c r="EW122"/>
  <c r="FB121"/>
  <c r="EY121"/>
  <c r="EW121"/>
  <c r="FB119"/>
  <c r="EY119"/>
  <c r="EW119"/>
  <c r="FB118"/>
  <c r="EY118"/>
  <c r="EW118"/>
  <c r="FB117"/>
  <c r="EY117"/>
  <c r="EW117"/>
  <c r="FB116"/>
  <c r="EY116"/>
  <c r="EW116"/>
  <c r="FB114"/>
  <c r="EY114"/>
  <c r="EW114"/>
  <c r="FB113"/>
  <c r="EY113"/>
  <c r="EW113"/>
  <c r="FB112"/>
  <c r="EY112"/>
  <c r="EW112"/>
  <c r="FB111"/>
  <c r="EY111"/>
  <c r="EW111"/>
  <c r="FB110"/>
  <c r="EY110"/>
  <c r="EW110"/>
  <c r="FB109"/>
  <c r="EY109"/>
  <c r="EW109"/>
  <c r="EY108"/>
  <c r="EW108"/>
  <c r="EY107"/>
  <c r="EW107"/>
  <c r="FB105"/>
  <c r="FB104"/>
  <c r="FB103"/>
  <c r="FB102"/>
  <c r="FB101"/>
  <c r="FB100"/>
  <c r="FB99"/>
  <c r="FB98"/>
  <c r="FB97"/>
  <c r="FB96"/>
  <c r="FB95"/>
  <c r="FB94"/>
  <c r="FB93"/>
  <c r="FB92"/>
  <c r="FB91"/>
  <c r="FB90"/>
  <c r="EL126"/>
  <c r="EJ126"/>
  <c r="EL124"/>
  <c r="EJ124"/>
  <c r="EO122"/>
  <c r="EL122"/>
  <c r="EJ122"/>
  <c r="EO121"/>
  <c r="EL121"/>
  <c r="EJ121"/>
  <c r="EO119"/>
  <c r="EL119"/>
  <c r="EJ119"/>
  <c r="EO118"/>
  <c r="EL118"/>
  <c r="EJ118"/>
  <c r="EO117"/>
  <c r="EL117"/>
  <c r="EJ117"/>
  <c r="EO116"/>
  <c r="EL116"/>
  <c r="EJ116"/>
  <c r="EO114"/>
  <c r="EL114"/>
  <c r="EJ114"/>
  <c r="EO113"/>
  <c r="EL113"/>
  <c r="EJ113"/>
  <c r="EO112"/>
  <c r="EL112"/>
  <c r="EJ112"/>
  <c r="EO111"/>
  <c r="EL111"/>
  <c r="EJ111"/>
  <c r="EO110"/>
  <c r="EL110"/>
  <c r="EJ110"/>
  <c r="EO109"/>
  <c r="EL109"/>
  <c r="EJ109"/>
  <c r="EL108"/>
  <c r="EJ108"/>
  <c r="EL107"/>
  <c r="EJ107"/>
  <c r="EO105"/>
  <c r="EO104"/>
  <c r="EO103"/>
  <c r="EO102"/>
  <c r="EO101"/>
  <c r="EO100"/>
  <c r="EO99"/>
  <c r="EO98"/>
  <c r="EO97"/>
  <c r="EO96"/>
  <c r="EO95"/>
  <c r="EO94"/>
  <c r="EO93"/>
  <c r="EO92"/>
  <c r="EO91"/>
  <c r="EO90"/>
  <c r="DY126"/>
  <c r="DW126"/>
  <c r="DY124"/>
  <c r="DW124"/>
  <c r="EB122"/>
  <c r="DY122"/>
  <c r="DW122"/>
  <c r="EB121"/>
  <c r="DY121"/>
  <c r="DW121"/>
  <c r="EB119"/>
  <c r="DY119"/>
  <c r="DW119"/>
  <c r="EB118"/>
  <c r="DY118"/>
  <c r="DW118"/>
  <c r="EB117"/>
  <c r="DY117"/>
  <c r="DW117"/>
  <c r="EB116"/>
  <c r="DY116"/>
  <c r="DW116"/>
  <c r="EB114"/>
  <c r="DY114"/>
  <c r="DW114"/>
  <c r="EB113"/>
  <c r="DY113"/>
  <c r="DW113"/>
  <c r="EB112"/>
  <c r="DY112"/>
  <c r="DW112"/>
  <c r="EB111"/>
  <c r="DY111"/>
  <c r="DW111"/>
  <c r="EB110"/>
  <c r="DY110"/>
  <c r="DW110"/>
  <c r="EB109"/>
  <c r="DY109"/>
  <c r="DW109"/>
  <c r="DY108"/>
  <c r="DW108"/>
  <c r="DY107"/>
  <c r="DW107"/>
  <c r="EB105"/>
  <c r="EB104"/>
  <c r="EB103"/>
  <c r="EB102"/>
  <c r="EB101"/>
  <c r="EB100"/>
  <c r="EB99"/>
  <c r="EB98"/>
  <c r="EB97"/>
  <c r="EB96"/>
  <c r="EB95"/>
  <c r="EB94"/>
  <c r="EB93"/>
  <c r="EB92"/>
  <c r="EB91"/>
  <c r="EB90"/>
  <c r="DL126"/>
  <c r="DJ126"/>
  <c r="DL124"/>
  <c r="DJ124"/>
  <c r="DO122"/>
  <c r="DL122"/>
  <c r="DJ122"/>
  <c r="DO121"/>
  <c r="DL121"/>
  <c r="DJ121"/>
  <c r="DO119"/>
  <c r="DL119"/>
  <c r="DJ119"/>
  <c r="DO118"/>
  <c r="DL118"/>
  <c r="DJ118"/>
  <c r="DO117"/>
  <c r="DL117"/>
  <c r="DJ117"/>
  <c r="DO116"/>
  <c r="DL116"/>
  <c r="DJ116"/>
  <c r="DO114"/>
  <c r="DL114"/>
  <c r="DJ114"/>
  <c r="DO113"/>
  <c r="DL113"/>
  <c r="DJ113"/>
  <c r="DO112"/>
  <c r="DL112"/>
  <c r="DJ112"/>
  <c r="DO111"/>
  <c r="DL111"/>
  <c r="DJ111"/>
  <c r="DO110"/>
  <c r="DL110"/>
  <c r="DJ110"/>
  <c r="DO109"/>
  <c r="DL109"/>
  <c r="DJ109"/>
  <c r="DL108"/>
  <c r="DJ108"/>
  <c r="DL107"/>
  <c r="DJ107"/>
  <c r="DO105"/>
  <c r="DO104"/>
  <c r="DO103"/>
  <c r="DO102"/>
  <c r="DO101"/>
  <c r="DO100"/>
  <c r="DO99"/>
  <c r="DO98"/>
  <c r="DO97"/>
  <c r="DO96"/>
  <c r="DO95"/>
  <c r="DO94"/>
  <c r="DO93"/>
  <c r="DO92"/>
  <c r="DO91"/>
  <c r="DO90"/>
  <c r="CY126"/>
  <c r="CW126"/>
  <c r="CY124"/>
  <c r="CW124"/>
  <c r="DB122"/>
  <c r="CY122"/>
  <c r="CW122"/>
  <c r="DB121"/>
  <c r="CY121"/>
  <c r="CW121"/>
  <c r="DB119"/>
  <c r="CY119"/>
  <c r="CW119"/>
  <c r="DB118"/>
  <c r="CY118"/>
  <c r="CW118"/>
  <c r="DB117"/>
  <c r="CY117"/>
  <c r="CW117"/>
  <c r="DB116"/>
  <c r="CY116"/>
  <c r="CW116"/>
  <c r="DB114"/>
  <c r="CY114"/>
  <c r="CW114"/>
  <c r="DB113"/>
  <c r="CY113"/>
  <c r="CW113"/>
  <c r="DB112"/>
  <c r="CY112"/>
  <c r="CW112"/>
  <c r="DB111"/>
  <c r="CY111"/>
  <c r="CW111"/>
  <c r="DB110"/>
  <c r="CY110"/>
  <c r="CW110"/>
  <c r="DB109"/>
  <c r="CY109"/>
  <c r="CW109"/>
  <c r="CY108"/>
  <c r="CW108"/>
  <c r="CY107"/>
  <c r="CW107"/>
  <c r="DB105"/>
  <c r="DB104"/>
  <c r="DB103"/>
  <c r="DB102"/>
  <c r="DB101"/>
  <c r="DB100"/>
  <c r="DB99"/>
  <c r="DB98"/>
  <c r="DB97"/>
  <c r="DB96"/>
  <c r="DB95"/>
  <c r="DB94"/>
  <c r="DB93"/>
  <c r="DB92"/>
  <c r="DB91"/>
  <c r="DB90"/>
  <c r="CL126"/>
  <c r="CJ126"/>
  <c r="CL124"/>
  <c r="CJ124"/>
  <c r="CO122"/>
  <c r="CL122"/>
  <c r="CJ122"/>
  <c r="CO121"/>
  <c r="CL121"/>
  <c r="CJ121"/>
  <c r="CO119"/>
  <c r="CL119"/>
  <c r="CJ119"/>
  <c r="CO118"/>
  <c r="CL118"/>
  <c r="CJ118"/>
  <c r="CO117"/>
  <c r="CL117"/>
  <c r="CJ117"/>
  <c r="CO116"/>
  <c r="CL116"/>
  <c r="CJ116"/>
  <c r="CO114"/>
  <c r="CL114"/>
  <c r="CJ114"/>
  <c r="CO113"/>
  <c r="CL113"/>
  <c r="CJ113"/>
  <c r="CO112"/>
  <c r="CL112"/>
  <c r="CJ112"/>
  <c r="CO111"/>
  <c r="CL111"/>
  <c r="CJ111"/>
  <c r="CO110"/>
  <c r="CL110"/>
  <c r="CJ110"/>
  <c r="CO109"/>
  <c r="CL109"/>
  <c r="CJ109"/>
  <c r="CL108"/>
  <c r="CJ108"/>
  <c r="CL107"/>
  <c r="CJ107"/>
  <c r="CO105"/>
  <c r="CO104"/>
  <c r="CO103"/>
  <c r="CO102"/>
  <c r="CO101"/>
  <c r="CO100"/>
  <c r="CO99"/>
  <c r="CO98"/>
  <c r="CO97"/>
  <c r="CO96"/>
  <c r="CO95"/>
  <c r="CO94"/>
  <c r="CO93"/>
  <c r="CO92"/>
  <c r="CO91"/>
  <c r="CO90"/>
  <c r="BY126"/>
  <c r="BW126"/>
  <c r="BY124"/>
  <c r="BW124"/>
  <c r="CB122"/>
  <c r="BY122"/>
  <c r="BW122"/>
  <c r="CB121"/>
  <c r="BY121"/>
  <c r="BW121"/>
  <c r="CB119"/>
  <c r="BY119"/>
  <c r="BW119"/>
  <c r="CB118"/>
  <c r="BY118"/>
  <c r="BW118"/>
  <c r="CB117"/>
  <c r="BY117"/>
  <c r="BW117"/>
  <c r="CB116"/>
  <c r="BY116"/>
  <c r="BW116"/>
  <c r="CB114"/>
  <c r="BY114"/>
  <c r="BW114"/>
  <c r="CB113"/>
  <c r="BY113"/>
  <c r="BW113"/>
  <c r="CB112"/>
  <c r="BY112"/>
  <c r="BW112"/>
  <c r="CB111"/>
  <c r="BY111"/>
  <c r="BW111"/>
  <c r="CB110"/>
  <c r="BY110"/>
  <c r="BW110"/>
  <c r="CB109"/>
  <c r="BY109"/>
  <c r="BW109"/>
  <c r="BY108"/>
  <c r="BW108"/>
  <c r="BY107"/>
  <c r="BW107"/>
  <c r="CB105"/>
  <c r="CB104"/>
  <c r="CB103"/>
  <c r="CB102"/>
  <c r="CB101"/>
  <c r="CB100"/>
  <c r="CB99"/>
  <c r="CB98"/>
  <c r="CB97"/>
  <c r="CB96"/>
  <c r="CB95"/>
  <c r="CB94"/>
  <c r="CB93"/>
  <c r="CB92"/>
  <c r="CB91"/>
  <c r="CB90"/>
  <c r="BL126"/>
  <c r="BJ126"/>
  <c r="BL124"/>
  <c r="BJ124"/>
  <c r="BO122"/>
  <c r="BL122"/>
  <c r="BJ122"/>
  <c r="BO121"/>
  <c r="BL121"/>
  <c r="BJ121"/>
  <c r="BO119"/>
  <c r="BL119"/>
  <c r="BJ119"/>
  <c r="BO118"/>
  <c r="BL118"/>
  <c r="BJ118"/>
  <c r="BO117"/>
  <c r="BL117"/>
  <c r="BJ117"/>
  <c r="BO116"/>
  <c r="BL116"/>
  <c r="BJ116"/>
  <c r="BO114"/>
  <c r="BL114"/>
  <c r="BJ114"/>
  <c r="BO113"/>
  <c r="BL113"/>
  <c r="BJ113"/>
  <c r="BO112"/>
  <c r="BL112"/>
  <c r="BJ112"/>
  <c r="BO111"/>
  <c r="BL111"/>
  <c r="BJ111"/>
  <c r="BO110"/>
  <c r="BL110"/>
  <c r="BJ110"/>
  <c r="BO109"/>
  <c r="BL109"/>
  <c r="BJ109"/>
  <c r="BL108"/>
  <c r="BJ108"/>
  <c r="BL107"/>
  <c r="BJ107"/>
  <c r="BO105"/>
  <c r="BO104"/>
  <c r="BO103"/>
  <c r="BO102"/>
  <c r="BO101"/>
  <c r="BO100"/>
  <c r="BO99"/>
  <c r="BO98"/>
  <c r="BO97"/>
  <c r="BO96"/>
  <c r="BO95"/>
  <c r="BO94"/>
  <c r="BO93"/>
  <c r="BO92"/>
  <c r="BO91"/>
  <c r="BO90"/>
  <c r="AY126"/>
  <c r="AW126"/>
  <c r="AY124"/>
  <c r="AW124"/>
  <c r="BB122"/>
  <c r="AY122"/>
  <c r="AW122"/>
  <c r="BB121"/>
  <c r="AY121"/>
  <c r="AW121"/>
  <c r="BB119"/>
  <c r="AY119"/>
  <c r="AW119"/>
  <c r="BB118"/>
  <c r="AY118"/>
  <c r="AW118"/>
  <c r="BB117"/>
  <c r="AY117"/>
  <c r="AW117"/>
  <c r="BB116"/>
  <c r="AY116"/>
  <c r="AW116"/>
  <c r="BB114"/>
  <c r="AY114"/>
  <c r="AW114"/>
  <c r="BB113"/>
  <c r="AY113"/>
  <c r="AW113"/>
  <c r="BB112"/>
  <c r="AY112"/>
  <c r="AW112"/>
  <c r="BB111"/>
  <c r="AY111"/>
  <c r="AW111"/>
  <c r="BB110"/>
  <c r="AY110"/>
  <c r="AW110"/>
  <c r="BB109"/>
  <c r="AY109"/>
  <c r="AW109"/>
  <c r="AY108"/>
  <c r="AW108"/>
  <c r="AY107"/>
  <c r="AW107"/>
  <c r="BB105"/>
  <c r="BB104"/>
  <c r="BB103"/>
  <c r="BB102"/>
  <c r="BB101"/>
  <c r="BB100"/>
  <c r="BB99"/>
  <c r="BB98"/>
  <c r="BB97"/>
  <c r="BB96"/>
  <c r="BB95"/>
  <c r="BB94"/>
  <c r="BB93"/>
  <c r="BB92"/>
  <c r="BB91"/>
  <c r="BB90"/>
  <c r="AL126"/>
  <c r="AJ126"/>
  <c r="AL124"/>
  <c r="AJ124"/>
  <c r="AO122"/>
  <c r="AL122"/>
  <c r="AJ122"/>
  <c r="AO121"/>
  <c r="AL121"/>
  <c r="AJ121"/>
  <c r="AO119"/>
  <c r="AL119"/>
  <c r="AJ119"/>
  <c r="AO118"/>
  <c r="AL118"/>
  <c r="AJ118"/>
  <c r="AO117"/>
  <c r="AL117"/>
  <c r="AJ117"/>
  <c r="AO116"/>
  <c r="AL116"/>
  <c r="AJ116"/>
  <c r="AO114"/>
  <c r="AL114"/>
  <c r="AJ114"/>
  <c r="AO113"/>
  <c r="AL113"/>
  <c r="AJ113"/>
  <c r="AO112"/>
  <c r="AL112"/>
  <c r="AJ112"/>
  <c r="AO111"/>
  <c r="AL111"/>
  <c r="AJ111"/>
  <c r="AO110"/>
  <c r="AL110"/>
  <c r="AJ110"/>
  <c r="AO109"/>
  <c r="AL109"/>
  <c r="AJ109"/>
  <c r="AL108"/>
  <c r="AJ108"/>
  <c r="AL107"/>
  <c r="AJ107"/>
  <c r="AO105"/>
  <c r="AO104"/>
  <c r="AO103"/>
  <c r="AO102"/>
  <c r="AO101"/>
  <c r="AO100"/>
  <c r="AO99"/>
  <c r="AO98"/>
  <c r="AO97"/>
  <c r="AO96"/>
  <c r="AO95"/>
  <c r="AO94"/>
  <c r="AO93"/>
  <c r="AO92"/>
  <c r="AO91"/>
  <c r="AO90"/>
  <c r="Y126"/>
  <c r="W126"/>
  <c r="Y124"/>
  <c r="W124"/>
  <c r="AB122"/>
  <c r="Y122"/>
  <c r="W122"/>
  <c r="AB121"/>
  <c r="Y121"/>
  <c r="W121"/>
  <c r="AB119"/>
  <c r="Y119"/>
  <c r="W119"/>
  <c r="AB118"/>
  <c r="Y118"/>
  <c r="W118"/>
  <c r="AB117"/>
  <c r="Y117"/>
  <c r="W117"/>
  <c r="AB116"/>
  <c r="Y116"/>
  <c r="W116"/>
  <c r="AB114"/>
  <c r="Y114"/>
  <c r="W114"/>
  <c r="AB113"/>
  <c r="Y113"/>
  <c r="W113"/>
  <c r="AB112"/>
  <c r="Y112"/>
  <c r="W112"/>
  <c r="AB111"/>
  <c r="Y111"/>
  <c r="W111"/>
  <c r="AB110"/>
  <c r="Y110"/>
  <c r="W110"/>
  <c r="AB109"/>
  <c r="Y109"/>
  <c r="W109"/>
  <c r="Y108"/>
  <c r="W108"/>
  <c r="Y107"/>
  <c r="W107"/>
  <c r="O5" i="19"/>
  <c r="O6"/>
  <c r="O7"/>
  <c r="O8"/>
  <c r="O9"/>
  <c r="O10"/>
  <c r="O11"/>
  <c r="O12"/>
  <c r="O13"/>
  <c r="O14"/>
  <c r="O15"/>
  <c r="O16"/>
  <c r="O17"/>
  <c r="B121" i="48" s="1"/>
  <c r="O18" i="19"/>
  <c r="O19"/>
  <c r="O4"/>
  <c r="H146" i="48"/>
  <c r="G146"/>
  <c r="H143"/>
  <c r="G143"/>
  <c r="H140"/>
  <c r="G140"/>
  <c r="H138"/>
  <c r="G138"/>
  <c r="H135"/>
  <c r="G135"/>
  <c r="H134"/>
  <c r="G134"/>
  <c r="H132"/>
  <c r="G132"/>
  <c r="H130"/>
  <c r="G130"/>
  <c r="H127"/>
  <c r="G127"/>
  <c r="H126"/>
  <c r="G126"/>
  <c r="H124"/>
  <c r="G124"/>
  <c r="H123"/>
  <c r="G123"/>
  <c r="H121"/>
  <c r="G121"/>
  <c r="H120"/>
  <c r="G120"/>
  <c r="H118"/>
  <c r="G118"/>
  <c r="H117"/>
  <c r="G117"/>
  <c r="H114"/>
  <c r="G114"/>
  <c r="H113"/>
  <c r="G113"/>
  <c r="H112"/>
  <c r="G112"/>
  <c r="H110"/>
  <c r="G110"/>
  <c r="H109"/>
  <c r="G109"/>
  <c r="H108"/>
  <c r="G108"/>
  <c r="H106"/>
  <c r="G106"/>
  <c r="H105"/>
  <c r="G105"/>
  <c r="H104"/>
  <c r="G104"/>
  <c r="H102"/>
  <c r="G102"/>
  <c r="H101"/>
  <c r="G101"/>
  <c r="H100"/>
  <c r="G100"/>
  <c r="H98"/>
  <c r="G98"/>
  <c r="H97"/>
  <c r="G97"/>
  <c r="G96"/>
  <c r="H94"/>
  <c r="G94"/>
  <c r="H91"/>
  <c r="G91"/>
  <c r="H90"/>
  <c r="G90"/>
  <c r="H89"/>
  <c r="G89"/>
  <c r="H88"/>
  <c r="G88"/>
  <c r="H84"/>
  <c r="G84"/>
  <c r="H83"/>
  <c r="G83"/>
  <c r="H82"/>
  <c r="G82"/>
  <c r="H81"/>
  <c r="G81"/>
  <c r="H80"/>
  <c r="G80"/>
  <c r="H79"/>
  <c r="G79"/>
  <c r="H77"/>
  <c r="G77"/>
  <c r="H76"/>
  <c r="G76"/>
  <c r="H75"/>
  <c r="G75"/>
  <c r="H74"/>
  <c r="G74"/>
  <c r="H73"/>
  <c r="G73"/>
  <c r="H72"/>
  <c r="G72"/>
  <c r="H70"/>
  <c r="G70"/>
  <c r="H69"/>
  <c r="G69"/>
  <c r="H68"/>
  <c r="G68"/>
  <c r="H67"/>
  <c r="G67"/>
  <c r="H66"/>
  <c r="G66"/>
  <c r="H65"/>
  <c r="G65"/>
  <c r="H63"/>
  <c r="G63"/>
  <c r="H62"/>
  <c r="G62"/>
  <c r="H58"/>
  <c r="G58"/>
  <c r="H57"/>
  <c r="G57"/>
  <c r="H53"/>
  <c r="G53"/>
  <c r="H52"/>
  <c r="G52"/>
  <c r="H48"/>
  <c r="G48"/>
  <c r="H47"/>
  <c r="G47"/>
  <c r="H43"/>
  <c r="G43"/>
  <c r="H42"/>
  <c r="G42"/>
  <c r="H38"/>
  <c r="G38"/>
  <c r="H37"/>
  <c r="G37"/>
  <c r="H36"/>
  <c r="G36"/>
  <c r="H35"/>
  <c r="G35"/>
  <c r="H33"/>
  <c r="G33"/>
  <c r="H32"/>
  <c r="G32"/>
  <c r="H31"/>
  <c r="G31"/>
  <c r="H28"/>
  <c r="G28"/>
  <c r="H27"/>
  <c r="G27"/>
  <c r="H26"/>
  <c r="G26"/>
  <c r="H25"/>
  <c r="G25"/>
  <c r="H22"/>
  <c r="G22"/>
  <c r="H21"/>
  <c r="G21"/>
  <c r="H20"/>
  <c r="G20"/>
  <c r="H18"/>
  <c r="G18"/>
  <c r="H17"/>
  <c r="G17"/>
  <c r="H16"/>
  <c r="G16"/>
  <c r="H15"/>
  <c r="G15"/>
  <c r="H13"/>
  <c r="G13"/>
  <c r="H12"/>
  <c r="G12"/>
  <c r="H11"/>
  <c r="G11"/>
  <c r="H8"/>
  <c r="G8"/>
  <c r="H7"/>
  <c r="G7"/>
  <c r="H5"/>
  <c r="G5"/>
  <c r="H4"/>
  <c r="G4"/>
  <c r="MD147" i="47"/>
  <c r="MC147"/>
  <c r="MD146"/>
  <c r="MC146"/>
  <c r="LQ147"/>
  <c r="LP147"/>
  <c r="LD147"/>
  <c r="LC147"/>
  <c r="KQ147"/>
  <c r="KP147"/>
  <c r="KD147"/>
  <c r="KC147"/>
  <c r="JQ147"/>
  <c r="JP147"/>
  <c r="JD147"/>
  <c r="JC147"/>
  <c r="IQ147"/>
  <c r="IP147"/>
  <c r="ID147"/>
  <c r="IC147"/>
  <c r="LQ146"/>
  <c r="LP146"/>
  <c r="LD146"/>
  <c r="LC146"/>
  <c r="KQ146"/>
  <c r="KP146"/>
  <c r="KD146"/>
  <c r="KC146"/>
  <c r="JQ146"/>
  <c r="JP146"/>
  <c r="JD146"/>
  <c r="JC146"/>
  <c r="IQ146"/>
  <c r="IP146"/>
  <c r="ID146"/>
  <c r="IC146"/>
  <c r="HQ147"/>
  <c r="HP147"/>
  <c r="HD147"/>
  <c r="HC147"/>
  <c r="GQ147"/>
  <c r="GP147"/>
  <c r="GD147"/>
  <c r="GC147"/>
  <c r="FQ147"/>
  <c r="FP147"/>
  <c r="FD147"/>
  <c r="FC147"/>
  <c r="EQ147"/>
  <c r="EP147"/>
  <c r="ED147"/>
  <c r="EC147"/>
  <c r="HQ146"/>
  <c r="HP146"/>
  <c r="HD146"/>
  <c r="HC146"/>
  <c r="GQ146"/>
  <c r="GP146"/>
  <c r="GD146"/>
  <c r="GC146"/>
  <c r="FQ146"/>
  <c r="FP146"/>
  <c r="FD146"/>
  <c r="FC146"/>
  <c r="EQ146"/>
  <c r="EP146"/>
  <c r="ED146"/>
  <c r="EC146"/>
  <c r="DQ147"/>
  <c r="DP147"/>
  <c r="DD147"/>
  <c r="DC147"/>
  <c r="CQ147"/>
  <c r="CP147"/>
  <c r="CD147"/>
  <c r="CC147"/>
  <c r="DQ146"/>
  <c r="DP146"/>
  <c r="DD146"/>
  <c r="DC146"/>
  <c r="CQ146"/>
  <c r="CP146"/>
  <c r="CD146"/>
  <c r="CC146"/>
  <c r="BQ147"/>
  <c r="BP147"/>
  <c r="BD147"/>
  <c r="BC147"/>
  <c r="BQ146"/>
  <c r="BP146"/>
  <c r="BD146"/>
  <c r="BC146"/>
  <c r="AQ147"/>
  <c r="AP147"/>
  <c r="AQ146"/>
  <c r="AP146"/>
  <c r="AD147"/>
  <c r="AC147"/>
  <c r="AD146"/>
  <c r="AC146"/>
  <c r="AB105"/>
  <c r="AB104"/>
  <c r="AB103"/>
  <c r="AB102"/>
  <c r="AB101"/>
  <c r="AB100"/>
  <c r="AB99"/>
  <c r="AB98"/>
  <c r="AB97"/>
  <c r="AB96"/>
  <c r="AB95"/>
  <c r="AB94"/>
  <c r="AB93"/>
  <c r="AB92"/>
  <c r="AB91"/>
  <c r="AB90"/>
  <c r="LW128" i="28"/>
  <c r="ME126"/>
  <c r="MD126"/>
  <c r="LW126"/>
  <c r="ME124"/>
  <c r="MD124"/>
  <c r="LY124"/>
  <c r="LW124"/>
  <c r="ME122"/>
  <c r="MD122"/>
  <c r="LY122"/>
  <c r="LW122"/>
  <c r="ME121"/>
  <c r="MD121"/>
  <c r="LY121"/>
  <c r="LW121"/>
  <c r="ME119"/>
  <c r="MD119"/>
  <c r="LY119"/>
  <c r="LW119"/>
  <c r="ME118"/>
  <c r="MD118"/>
  <c r="LY118"/>
  <c r="LW118"/>
  <c r="ME117"/>
  <c r="MD117"/>
  <c r="LY117"/>
  <c r="LW117"/>
  <c r="ME116"/>
  <c r="MD116"/>
  <c r="LY116"/>
  <c r="LW116"/>
  <c r="ME114"/>
  <c r="MD114"/>
  <c r="LY114"/>
  <c r="LW114"/>
  <c r="ME113"/>
  <c r="MD113"/>
  <c r="LY113"/>
  <c r="LW113"/>
  <c r="ME112"/>
  <c r="MD112"/>
  <c r="LY112"/>
  <c r="LW112"/>
  <c r="ME111"/>
  <c r="MD111"/>
  <c r="LY111"/>
  <c r="LW111"/>
  <c r="ME110"/>
  <c r="MD110"/>
  <c r="LY110"/>
  <c r="LW110"/>
  <c r="ME109"/>
  <c r="MD109"/>
  <c r="LY109"/>
  <c r="LW109"/>
  <c r="ME108"/>
  <c r="MD108"/>
  <c r="LY108"/>
  <c r="LW108"/>
  <c r="ME107"/>
  <c r="MD107"/>
  <c r="LY107"/>
  <c r="LW107"/>
  <c r="ME105"/>
  <c r="MD105"/>
  <c r="LY105"/>
  <c r="LW105"/>
  <c r="ME104"/>
  <c r="MD104"/>
  <c r="LY104"/>
  <c r="LW104"/>
  <c r="ME103"/>
  <c r="MD103"/>
  <c r="LY103"/>
  <c r="LW103"/>
  <c r="ME102"/>
  <c r="MD102"/>
  <c r="LY102"/>
  <c r="LW102"/>
  <c r="ME101"/>
  <c r="MD101"/>
  <c r="LY101"/>
  <c r="LW101"/>
  <c r="ME100"/>
  <c r="MD100"/>
  <c r="LY100"/>
  <c r="LW100"/>
  <c r="ME99"/>
  <c r="MD99"/>
  <c r="LY99"/>
  <c r="LW99"/>
  <c r="ME98"/>
  <c r="MD98"/>
  <c r="LY98"/>
  <c r="LW98"/>
  <c r="ME97"/>
  <c r="MD97"/>
  <c r="LY97"/>
  <c r="LW97"/>
  <c r="ME96"/>
  <c r="MD96"/>
  <c r="LY96"/>
  <c r="LW96"/>
  <c r="ME95"/>
  <c r="MD95"/>
  <c r="LY95"/>
  <c r="LW95"/>
  <c r="ME94"/>
  <c r="MD94"/>
  <c r="LY94"/>
  <c r="LW94"/>
  <c r="ME93"/>
  <c r="MD93"/>
  <c r="LY93"/>
  <c r="LW93"/>
  <c r="ME92"/>
  <c r="MD92"/>
  <c r="LY92"/>
  <c r="LW92"/>
  <c r="ME91"/>
  <c r="MD91"/>
  <c r="LY91"/>
  <c r="LW91"/>
  <c r="ME90"/>
  <c r="MD90"/>
  <c r="LY90"/>
  <c r="LW90"/>
  <c r="LJ128"/>
  <c r="KW128"/>
  <c r="KJ128"/>
  <c r="JW128"/>
  <c r="JJ128"/>
  <c r="IW128"/>
  <c r="IJ128"/>
  <c r="HW128"/>
  <c r="LR126"/>
  <c r="LQ126"/>
  <c r="LJ126"/>
  <c r="LE126"/>
  <c r="LD126"/>
  <c r="KW126"/>
  <c r="KR126"/>
  <c r="KQ126"/>
  <c r="KJ126"/>
  <c r="KE126"/>
  <c r="KD126"/>
  <c r="JW126"/>
  <c r="JR126"/>
  <c r="JQ126"/>
  <c r="JJ126"/>
  <c r="JE126"/>
  <c r="JD126"/>
  <c r="IW126"/>
  <c r="IR126"/>
  <c r="IQ126"/>
  <c r="IJ126"/>
  <c r="IE126"/>
  <c r="ID126"/>
  <c r="HW126"/>
  <c r="LR124"/>
  <c r="LQ124"/>
  <c r="LL124"/>
  <c r="LJ124"/>
  <c r="LE124"/>
  <c r="LD124"/>
  <c r="KY124"/>
  <c r="KW124"/>
  <c r="KR124"/>
  <c r="KQ124"/>
  <c r="KL124"/>
  <c r="KJ124"/>
  <c r="KE124"/>
  <c r="KD124"/>
  <c r="JY124"/>
  <c r="JW124"/>
  <c r="JR124"/>
  <c r="JQ124"/>
  <c r="JL124"/>
  <c r="JJ124"/>
  <c r="JE124"/>
  <c r="JD124"/>
  <c r="IY124"/>
  <c r="IW124"/>
  <c r="IR124"/>
  <c r="IQ124"/>
  <c r="IL124"/>
  <c r="IJ124"/>
  <c r="IE124"/>
  <c r="ID124"/>
  <c r="HY124"/>
  <c r="HW124"/>
  <c r="LR122"/>
  <c r="LQ122"/>
  <c r="LL122"/>
  <c r="LJ122"/>
  <c r="LE122"/>
  <c r="LD122"/>
  <c r="KY122"/>
  <c r="KW122"/>
  <c r="KR122"/>
  <c r="KQ122"/>
  <c r="KL122"/>
  <c r="KJ122"/>
  <c r="KE122"/>
  <c r="KD122"/>
  <c r="JY122"/>
  <c r="JW122"/>
  <c r="JR122"/>
  <c r="JQ122"/>
  <c r="JL122"/>
  <c r="JJ122"/>
  <c r="JE122"/>
  <c r="JD122"/>
  <c r="IY122"/>
  <c r="IW122"/>
  <c r="IR122"/>
  <c r="IQ122"/>
  <c r="IL122"/>
  <c r="IJ122"/>
  <c r="IE122"/>
  <c r="ID122"/>
  <c r="HY122"/>
  <c r="HW122"/>
  <c r="LR121"/>
  <c r="LQ121"/>
  <c r="LL121"/>
  <c r="LJ121"/>
  <c r="LE121"/>
  <c r="LD121"/>
  <c r="KY121"/>
  <c r="KW121"/>
  <c r="KR121"/>
  <c r="KQ121"/>
  <c r="KL121"/>
  <c r="KJ121"/>
  <c r="KE121"/>
  <c r="KD121"/>
  <c r="JY121"/>
  <c r="JW121"/>
  <c r="JR121"/>
  <c r="JQ121"/>
  <c r="JL121"/>
  <c r="JJ121"/>
  <c r="JE121"/>
  <c r="JD121"/>
  <c r="IY121"/>
  <c r="IW121"/>
  <c r="IR121"/>
  <c r="IQ121"/>
  <c r="IL121"/>
  <c r="IJ121"/>
  <c r="IE121"/>
  <c r="ID121"/>
  <c r="HY121"/>
  <c r="HW121"/>
  <c r="LR119"/>
  <c r="LQ119"/>
  <c r="LL119"/>
  <c r="LJ119"/>
  <c r="LE119"/>
  <c r="LD119"/>
  <c r="KY119"/>
  <c r="KW119"/>
  <c r="KR119"/>
  <c r="KQ119"/>
  <c r="KL119"/>
  <c r="KJ119"/>
  <c r="KE119"/>
  <c r="KD119"/>
  <c r="JY119"/>
  <c r="JW119"/>
  <c r="JR119"/>
  <c r="JQ119"/>
  <c r="JL119"/>
  <c r="JJ119"/>
  <c r="JE119"/>
  <c r="JD119"/>
  <c r="IY119"/>
  <c r="IW119"/>
  <c r="IR119"/>
  <c r="IQ119"/>
  <c r="IL119"/>
  <c r="IJ119"/>
  <c r="IE119"/>
  <c r="ID119"/>
  <c r="HY119"/>
  <c r="HW119"/>
  <c r="LR118"/>
  <c r="LQ118"/>
  <c r="LL118"/>
  <c r="LJ118"/>
  <c r="LE118"/>
  <c r="LD118"/>
  <c r="KY118"/>
  <c r="KW118"/>
  <c r="KR118"/>
  <c r="KQ118"/>
  <c r="KL118"/>
  <c r="KJ118"/>
  <c r="KE118"/>
  <c r="KD118"/>
  <c r="JY118"/>
  <c r="JW118"/>
  <c r="JR118"/>
  <c r="JQ118"/>
  <c r="JL118"/>
  <c r="JJ118"/>
  <c r="JE118"/>
  <c r="JD118"/>
  <c r="IY118"/>
  <c r="IW118"/>
  <c r="IR118"/>
  <c r="IQ118"/>
  <c r="IL118"/>
  <c r="IJ118"/>
  <c r="IE118"/>
  <c r="ID118"/>
  <c r="HY118"/>
  <c r="HW118"/>
  <c r="LR117"/>
  <c r="LQ117"/>
  <c r="LL117"/>
  <c r="LJ117"/>
  <c r="LE117"/>
  <c r="LD117"/>
  <c r="KY117"/>
  <c r="KW117"/>
  <c r="KR117"/>
  <c r="KQ117"/>
  <c r="KL117"/>
  <c r="KJ117"/>
  <c r="KE117"/>
  <c r="KD117"/>
  <c r="JY117"/>
  <c r="JW117"/>
  <c r="JR117"/>
  <c r="JQ117"/>
  <c r="JL117"/>
  <c r="JJ117"/>
  <c r="JE117"/>
  <c r="JD117"/>
  <c r="IY117"/>
  <c r="IW117"/>
  <c r="IR117"/>
  <c r="IQ117"/>
  <c r="IL117"/>
  <c r="IJ117"/>
  <c r="IE117"/>
  <c r="ID117"/>
  <c r="HY117"/>
  <c r="HW117"/>
  <c r="LR116"/>
  <c r="LQ116"/>
  <c r="LL116"/>
  <c r="LJ116"/>
  <c r="LE116"/>
  <c r="LD116"/>
  <c r="KY116"/>
  <c r="KW116"/>
  <c r="KR116"/>
  <c r="KQ116"/>
  <c r="KL116"/>
  <c r="KJ116"/>
  <c r="KE116"/>
  <c r="KD116"/>
  <c r="JY116"/>
  <c r="JW116"/>
  <c r="JR116"/>
  <c r="JQ116"/>
  <c r="JL116"/>
  <c r="JJ116"/>
  <c r="JE116"/>
  <c r="JD116"/>
  <c r="IY116"/>
  <c r="IW116"/>
  <c r="IR116"/>
  <c r="IQ116"/>
  <c r="IL116"/>
  <c r="IJ116"/>
  <c r="IE116"/>
  <c r="ID116"/>
  <c r="HY116"/>
  <c r="HW116"/>
  <c r="LR114"/>
  <c r="LQ114"/>
  <c r="LL114"/>
  <c r="LJ114"/>
  <c r="LE114"/>
  <c r="LD114"/>
  <c r="KY114"/>
  <c r="KW114"/>
  <c r="KR114"/>
  <c r="KQ114"/>
  <c r="KL114"/>
  <c r="KJ114"/>
  <c r="KE114"/>
  <c r="KD114"/>
  <c r="JY114"/>
  <c r="JW114"/>
  <c r="JR114"/>
  <c r="JQ114"/>
  <c r="JL114"/>
  <c r="JJ114"/>
  <c r="JE114"/>
  <c r="JD114"/>
  <c r="IY114"/>
  <c r="IW114"/>
  <c r="IR114"/>
  <c r="IQ114"/>
  <c r="IL114"/>
  <c r="IJ114"/>
  <c r="IE114"/>
  <c r="ID114"/>
  <c r="HY114"/>
  <c r="HW114"/>
  <c r="LR113"/>
  <c r="LQ113"/>
  <c r="LL113"/>
  <c r="LJ113"/>
  <c r="LE113"/>
  <c r="LD113"/>
  <c r="KY113"/>
  <c r="KW113"/>
  <c r="KR113"/>
  <c r="KQ113"/>
  <c r="KL113"/>
  <c r="KJ113"/>
  <c r="KE113"/>
  <c r="KD113"/>
  <c r="JY113"/>
  <c r="JW113"/>
  <c r="JR113"/>
  <c r="JQ113"/>
  <c r="JL113"/>
  <c r="JJ113"/>
  <c r="JE113"/>
  <c r="JD113"/>
  <c r="IY113"/>
  <c r="IW113"/>
  <c r="IR113"/>
  <c r="IQ113"/>
  <c r="IL113"/>
  <c r="IJ113"/>
  <c r="IE113"/>
  <c r="ID113"/>
  <c r="HY113"/>
  <c r="HW113"/>
  <c r="LR112"/>
  <c r="LQ112"/>
  <c r="LL112"/>
  <c r="LJ112"/>
  <c r="LE112"/>
  <c r="LD112"/>
  <c r="KY112"/>
  <c r="KW112"/>
  <c r="KR112"/>
  <c r="KQ112"/>
  <c r="KL112"/>
  <c r="KJ112"/>
  <c r="KE112"/>
  <c r="KD112"/>
  <c r="JY112"/>
  <c r="JW112"/>
  <c r="JR112"/>
  <c r="JQ112"/>
  <c r="JL112"/>
  <c r="JJ112"/>
  <c r="JE112"/>
  <c r="JD112"/>
  <c r="IY112"/>
  <c r="IW112"/>
  <c r="IR112"/>
  <c r="IQ112"/>
  <c r="IL112"/>
  <c r="IJ112"/>
  <c r="IE112"/>
  <c r="ID112"/>
  <c r="HY112"/>
  <c r="HW112"/>
  <c r="LR111"/>
  <c r="LQ111"/>
  <c r="LL111"/>
  <c r="LJ111"/>
  <c r="LE111"/>
  <c r="LD111"/>
  <c r="KY111"/>
  <c r="KW111"/>
  <c r="KR111"/>
  <c r="KQ111"/>
  <c r="KL111"/>
  <c r="KJ111"/>
  <c r="KE111"/>
  <c r="KD111"/>
  <c r="JY111"/>
  <c r="JW111"/>
  <c r="JR111"/>
  <c r="JQ111"/>
  <c r="JL111"/>
  <c r="JJ111"/>
  <c r="JE111"/>
  <c r="JD111"/>
  <c r="IY111"/>
  <c r="IW111"/>
  <c r="IR111"/>
  <c r="IQ111"/>
  <c r="IL111"/>
  <c r="IJ111"/>
  <c r="IE111"/>
  <c r="ID111"/>
  <c r="HY111"/>
  <c r="HW111"/>
  <c r="LR110"/>
  <c r="LQ110"/>
  <c r="LL110"/>
  <c r="LJ110"/>
  <c r="LE110"/>
  <c r="LD110"/>
  <c r="KY110"/>
  <c r="KW110"/>
  <c r="KR110"/>
  <c r="KQ110"/>
  <c r="KL110"/>
  <c r="KJ110"/>
  <c r="KE110"/>
  <c r="KD110"/>
  <c r="JY110"/>
  <c r="JW110"/>
  <c r="JR110"/>
  <c r="JQ110"/>
  <c r="JL110"/>
  <c r="JJ110"/>
  <c r="JE110"/>
  <c r="JD110"/>
  <c r="IY110"/>
  <c r="IW110"/>
  <c r="IR110"/>
  <c r="IQ110"/>
  <c r="IL110"/>
  <c r="IJ110"/>
  <c r="IE110"/>
  <c r="ID110"/>
  <c r="HY110"/>
  <c r="HW110"/>
  <c r="LR109"/>
  <c r="LQ109"/>
  <c r="LL109"/>
  <c r="LJ109"/>
  <c r="LE109"/>
  <c r="LD109"/>
  <c r="KY109"/>
  <c r="KW109"/>
  <c r="KR109"/>
  <c r="KQ109"/>
  <c r="KL109"/>
  <c r="KJ109"/>
  <c r="KE109"/>
  <c r="KD109"/>
  <c r="JY109"/>
  <c r="JW109"/>
  <c r="JR109"/>
  <c r="JQ109"/>
  <c r="JL109"/>
  <c r="JJ109"/>
  <c r="JE109"/>
  <c r="JD109"/>
  <c r="IY109"/>
  <c r="IW109"/>
  <c r="IR109"/>
  <c r="IQ109"/>
  <c r="IL109"/>
  <c r="IJ109"/>
  <c r="IE109"/>
  <c r="ID109"/>
  <c r="HY109"/>
  <c r="HW109"/>
  <c r="LR108"/>
  <c r="LQ108"/>
  <c r="LL108"/>
  <c r="LJ108"/>
  <c r="LE108"/>
  <c r="LD108"/>
  <c r="KY108"/>
  <c r="KW108"/>
  <c r="KR108"/>
  <c r="KQ108"/>
  <c r="KL108"/>
  <c r="KJ108"/>
  <c r="KE108"/>
  <c r="KD108"/>
  <c r="JY108"/>
  <c r="JW108"/>
  <c r="JR108"/>
  <c r="JQ108"/>
  <c r="JL108"/>
  <c r="JJ108"/>
  <c r="JE108"/>
  <c r="JD108"/>
  <c r="IY108"/>
  <c r="IW108"/>
  <c r="IR108"/>
  <c r="IQ108"/>
  <c r="IL108"/>
  <c r="IJ108"/>
  <c r="IE108"/>
  <c r="ID108"/>
  <c r="HY108"/>
  <c r="HW108"/>
  <c r="LR107"/>
  <c r="LQ107"/>
  <c r="LL107"/>
  <c r="LJ107"/>
  <c r="LE107"/>
  <c r="LD107"/>
  <c r="KY107"/>
  <c r="KW107"/>
  <c r="KR107"/>
  <c r="KQ107"/>
  <c r="KL107"/>
  <c r="KJ107"/>
  <c r="KE107"/>
  <c r="KD107"/>
  <c r="JY107"/>
  <c r="JW107"/>
  <c r="JR107"/>
  <c r="JQ107"/>
  <c r="JL107"/>
  <c r="JJ107"/>
  <c r="JE107"/>
  <c r="JD107"/>
  <c r="IY107"/>
  <c r="IW107"/>
  <c r="IR107"/>
  <c r="IQ107"/>
  <c r="IL107"/>
  <c r="IJ107"/>
  <c r="IE107"/>
  <c r="ID107"/>
  <c r="HY107"/>
  <c r="HW107"/>
  <c r="LR105"/>
  <c r="LQ105"/>
  <c r="LL105"/>
  <c r="LJ105"/>
  <c r="LE105"/>
  <c r="LD105"/>
  <c r="KY105"/>
  <c r="KW105"/>
  <c r="KR105"/>
  <c r="KQ105"/>
  <c r="KL105"/>
  <c r="KJ105"/>
  <c r="KE105"/>
  <c r="KD105"/>
  <c r="JY105"/>
  <c r="JW105"/>
  <c r="JR105"/>
  <c r="JQ105"/>
  <c r="JL105"/>
  <c r="JJ105"/>
  <c r="JE105"/>
  <c r="JD105"/>
  <c r="IY105"/>
  <c r="IW105"/>
  <c r="IR105"/>
  <c r="IQ105"/>
  <c r="IL105"/>
  <c r="IJ105"/>
  <c r="IE105"/>
  <c r="ID105"/>
  <c r="HY105"/>
  <c r="HW105"/>
  <c r="LR104"/>
  <c r="LQ104"/>
  <c r="LL104"/>
  <c r="LJ104"/>
  <c r="LE104"/>
  <c r="LD104"/>
  <c r="KY104"/>
  <c r="KW104"/>
  <c r="KR104"/>
  <c r="KQ104"/>
  <c r="KL104"/>
  <c r="KJ104"/>
  <c r="KE104"/>
  <c r="KD104"/>
  <c r="JY104"/>
  <c r="JW104"/>
  <c r="JR104"/>
  <c r="JQ104"/>
  <c r="JL104"/>
  <c r="JJ104"/>
  <c r="JE104"/>
  <c r="JD104"/>
  <c r="IY104"/>
  <c r="IW104"/>
  <c r="IR104"/>
  <c r="IQ104"/>
  <c r="IL104"/>
  <c r="IJ104"/>
  <c r="IE104"/>
  <c r="ID104"/>
  <c r="HY104"/>
  <c r="HW104"/>
  <c r="LR103"/>
  <c r="LQ103"/>
  <c r="LL103"/>
  <c r="LJ103"/>
  <c r="LE103"/>
  <c r="LD103"/>
  <c r="KY103"/>
  <c r="KW103"/>
  <c r="KR103"/>
  <c r="KQ103"/>
  <c r="KL103"/>
  <c r="KJ103"/>
  <c r="KE103"/>
  <c r="KD103"/>
  <c r="JY103"/>
  <c r="JW103"/>
  <c r="JR103"/>
  <c r="JQ103"/>
  <c r="JL103"/>
  <c r="JJ103"/>
  <c r="JE103"/>
  <c r="JD103"/>
  <c r="IY103"/>
  <c r="IW103"/>
  <c r="IR103"/>
  <c r="IQ103"/>
  <c r="IL103"/>
  <c r="IJ103"/>
  <c r="IE103"/>
  <c r="ID103"/>
  <c r="HY103"/>
  <c r="HW103"/>
  <c r="LR102"/>
  <c r="LQ102"/>
  <c r="LL102"/>
  <c r="LJ102"/>
  <c r="LE102"/>
  <c r="LD102"/>
  <c r="KY102"/>
  <c r="KW102"/>
  <c r="KR102"/>
  <c r="KQ102"/>
  <c r="KL102"/>
  <c r="KJ102"/>
  <c r="KE102"/>
  <c r="KD102"/>
  <c r="JY102"/>
  <c r="JW102"/>
  <c r="JR102"/>
  <c r="JQ102"/>
  <c r="JL102"/>
  <c r="JJ102"/>
  <c r="JE102"/>
  <c r="JD102"/>
  <c r="IY102"/>
  <c r="IW102"/>
  <c r="IR102"/>
  <c r="IQ102"/>
  <c r="IL102"/>
  <c r="IJ102"/>
  <c r="IE102"/>
  <c r="ID102"/>
  <c r="HY102"/>
  <c r="HW102"/>
  <c r="LR101"/>
  <c r="LQ101"/>
  <c r="LL101"/>
  <c r="LJ101"/>
  <c r="LE101"/>
  <c r="LD101"/>
  <c r="KY101"/>
  <c r="KW101"/>
  <c r="KR101"/>
  <c r="KQ101"/>
  <c r="KL101"/>
  <c r="KJ101"/>
  <c r="KE101"/>
  <c r="KD101"/>
  <c r="JY101"/>
  <c r="JW101"/>
  <c r="JR101"/>
  <c r="JQ101"/>
  <c r="JL101"/>
  <c r="JJ101"/>
  <c r="JE101"/>
  <c r="JD101"/>
  <c r="IY101"/>
  <c r="IW101"/>
  <c r="IR101"/>
  <c r="IQ101"/>
  <c r="IL101"/>
  <c r="IJ101"/>
  <c r="IE101"/>
  <c r="ID101"/>
  <c r="HY101"/>
  <c r="HW101"/>
  <c r="LR100"/>
  <c r="LQ100"/>
  <c r="LL100"/>
  <c r="LJ100"/>
  <c r="LE100"/>
  <c r="LD100"/>
  <c r="KY100"/>
  <c r="KW100"/>
  <c r="KR100"/>
  <c r="KQ100"/>
  <c r="KL100"/>
  <c r="KJ100"/>
  <c r="KE100"/>
  <c r="KD100"/>
  <c r="JY100"/>
  <c r="JW100"/>
  <c r="JR100"/>
  <c r="JQ100"/>
  <c r="JL100"/>
  <c r="JJ100"/>
  <c r="JE100"/>
  <c r="JD100"/>
  <c r="IY100"/>
  <c r="IW100"/>
  <c r="IR100"/>
  <c r="IQ100"/>
  <c r="IL100"/>
  <c r="IJ100"/>
  <c r="IE100"/>
  <c r="ID100"/>
  <c r="HY100"/>
  <c r="HW100"/>
  <c r="LR99"/>
  <c r="LQ99"/>
  <c r="LL99"/>
  <c r="LJ99"/>
  <c r="LE99"/>
  <c r="LD99"/>
  <c r="KY99"/>
  <c r="KW99"/>
  <c r="KR99"/>
  <c r="KQ99"/>
  <c r="KL99"/>
  <c r="KJ99"/>
  <c r="KE99"/>
  <c r="KD99"/>
  <c r="JY99"/>
  <c r="JW99"/>
  <c r="JR99"/>
  <c r="JQ99"/>
  <c r="JL99"/>
  <c r="JJ99"/>
  <c r="JE99"/>
  <c r="JD99"/>
  <c r="IY99"/>
  <c r="IW99"/>
  <c r="IR99"/>
  <c r="IQ99"/>
  <c r="IL99"/>
  <c r="IJ99"/>
  <c r="IE99"/>
  <c r="ID99"/>
  <c r="HY99"/>
  <c r="HW99"/>
  <c r="LR98"/>
  <c r="LQ98"/>
  <c r="LL98"/>
  <c r="LJ98"/>
  <c r="LE98"/>
  <c r="LD98"/>
  <c r="KY98"/>
  <c r="KW98"/>
  <c r="KR98"/>
  <c r="KQ98"/>
  <c r="KL98"/>
  <c r="KJ98"/>
  <c r="KE98"/>
  <c r="KD98"/>
  <c r="JY98"/>
  <c r="JW98"/>
  <c r="JR98"/>
  <c r="JQ98"/>
  <c r="JL98"/>
  <c r="JJ98"/>
  <c r="JE98"/>
  <c r="JD98"/>
  <c r="IY98"/>
  <c r="IW98"/>
  <c r="IR98"/>
  <c r="IQ98"/>
  <c r="IL98"/>
  <c r="IJ98"/>
  <c r="IE98"/>
  <c r="ID98"/>
  <c r="HY98"/>
  <c r="HW98"/>
  <c r="LR97"/>
  <c r="LQ97"/>
  <c r="LL97"/>
  <c r="LJ97"/>
  <c r="LE97"/>
  <c r="LD97"/>
  <c r="KY97"/>
  <c r="KW97"/>
  <c r="KR97"/>
  <c r="KQ97"/>
  <c r="KL97"/>
  <c r="KJ97"/>
  <c r="KE97"/>
  <c r="KD97"/>
  <c r="JY97"/>
  <c r="JW97"/>
  <c r="JR97"/>
  <c r="JQ97"/>
  <c r="JL97"/>
  <c r="JJ97"/>
  <c r="JE97"/>
  <c r="JD97"/>
  <c r="IY97"/>
  <c r="IW97"/>
  <c r="IR97"/>
  <c r="IQ97"/>
  <c r="IL97"/>
  <c r="IJ97"/>
  <c r="IE97"/>
  <c r="ID97"/>
  <c r="HY97"/>
  <c r="HW97"/>
  <c r="LR96"/>
  <c r="LQ96"/>
  <c r="LL96"/>
  <c r="LJ96"/>
  <c r="LE96"/>
  <c r="LD96"/>
  <c r="KY96"/>
  <c r="KW96"/>
  <c r="KR96"/>
  <c r="KQ96"/>
  <c r="KL96"/>
  <c r="KJ96"/>
  <c r="KE96"/>
  <c r="KD96"/>
  <c r="JY96"/>
  <c r="JW96"/>
  <c r="JR96"/>
  <c r="JQ96"/>
  <c r="JL96"/>
  <c r="JJ96"/>
  <c r="JE96"/>
  <c r="JD96"/>
  <c r="IY96"/>
  <c r="IW96"/>
  <c r="IR96"/>
  <c r="IQ96"/>
  <c r="IL96"/>
  <c r="IJ96"/>
  <c r="IE96"/>
  <c r="ID96"/>
  <c r="HY96"/>
  <c r="HW96"/>
  <c r="LR95"/>
  <c r="LQ95"/>
  <c r="LL95"/>
  <c r="LJ95"/>
  <c r="LE95"/>
  <c r="LD95"/>
  <c r="KY95"/>
  <c r="KW95"/>
  <c r="KR95"/>
  <c r="KQ95"/>
  <c r="KL95"/>
  <c r="KJ95"/>
  <c r="KE95"/>
  <c r="KD95"/>
  <c r="JY95"/>
  <c r="JW95"/>
  <c r="JR95"/>
  <c r="JQ95"/>
  <c r="JL95"/>
  <c r="JJ95"/>
  <c r="JE95"/>
  <c r="JD95"/>
  <c r="IY95"/>
  <c r="IW95"/>
  <c r="IR95"/>
  <c r="IQ95"/>
  <c r="IL95"/>
  <c r="IJ95"/>
  <c r="IE95"/>
  <c r="ID95"/>
  <c r="HY95"/>
  <c r="HW95"/>
  <c r="LR94"/>
  <c r="LQ94"/>
  <c r="LL94"/>
  <c r="LJ94"/>
  <c r="LE94"/>
  <c r="LD94"/>
  <c r="KY94"/>
  <c r="KW94"/>
  <c r="KR94"/>
  <c r="KQ94"/>
  <c r="KL94"/>
  <c r="KJ94"/>
  <c r="KE94"/>
  <c r="KD94"/>
  <c r="JY94"/>
  <c r="JW94"/>
  <c r="JR94"/>
  <c r="JQ94"/>
  <c r="JL94"/>
  <c r="JJ94"/>
  <c r="JE94"/>
  <c r="JD94"/>
  <c r="IY94"/>
  <c r="IW94"/>
  <c r="IR94"/>
  <c r="IQ94"/>
  <c r="IL94"/>
  <c r="IJ94"/>
  <c r="IE94"/>
  <c r="ID94"/>
  <c r="HY94"/>
  <c r="HW94"/>
  <c r="LR93"/>
  <c r="LQ93"/>
  <c r="LL93"/>
  <c r="LJ93"/>
  <c r="LE93"/>
  <c r="LD93"/>
  <c r="KY93"/>
  <c r="KW93"/>
  <c r="KR93"/>
  <c r="KQ93"/>
  <c r="KL93"/>
  <c r="KJ93"/>
  <c r="KE93"/>
  <c r="KD93"/>
  <c r="JY93"/>
  <c r="JW93"/>
  <c r="JR93"/>
  <c r="JQ93"/>
  <c r="JL93"/>
  <c r="JJ93"/>
  <c r="JE93"/>
  <c r="JD93"/>
  <c r="IY93"/>
  <c r="IW93"/>
  <c r="IR93"/>
  <c r="IQ93"/>
  <c r="IL93"/>
  <c r="IJ93"/>
  <c r="IE93"/>
  <c r="ID93"/>
  <c r="HY93"/>
  <c r="HW93"/>
  <c r="LR92"/>
  <c r="LQ92"/>
  <c r="LL92"/>
  <c r="LJ92"/>
  <c r="LE92"/>
  <c r="LD92"/>
  <c r="KY92"/>
  <c r="KW92"/>
  <c r="KR92"/>
  <c r="KQ92"/>
  <c r="KL92"/>
  <c r="KJ92"/>
  <c r="KE92"/>
  <c r="KD92"/>
  <c r="JY92"/>
  <c r="JW92"/>
  <c r="JR92"/>
  <c r="JQ92"/>
  <c r="JL92"/>
  <c r="JJ92"/>
  <c r="JE92"/>
  <c r="JD92"/>
  <c r="IY92"/>
  <c r="IW92"/>
  <c r="IR92"/>
  <c r="IQ92"/>
  <c r="IL92"/>
  <c r="IJ92"/>
  <c r="IE92"/>
  <c r="ID92"/>
  <c r="HY92"/>
  <c r="HW92"/>
  <c r="LR91"/>
  <c r="LQ91"/>
  <c r="LL91"/>
  <c r="LJ91"/>
  <c r="LE91"/>
  <c r="LD91"/>
  <c r="KY91"/>
  <c r="KW91"/>
  <c r="KR91"/>
  <c r="KQ91"/>
  <c r="KL91"/>
  <c r="KJ91"/>
  <c r="KE91"/>
  <c r="KD91"/>
  <c r="JY91"/>
  <c r="JW91"/>
  <c r="JR91"/>
  <c r="JQ91"/>
  <c r="JL91"/>
  <c r="JJ91"/>
  <c r="JE91"/>
  <c r="JD91"/>
  <c r="IY91"/>
  <c r="IW91"/>
  <c r="IR91"/>
  <c r="IQ91"/>
  <c r="IL91"/>
  <c r="IJ91"/>
  <c r="IE91"/>
  <c r="ID91"/>
  <c r="HY91"/>
  <c r="HW91"/>
  <c r="LR90"/>
  <c r="LQ90"/>
  <c r="LL90"/>
  <c r="LJ90"/>
  <c r="LE90"/>
  <c r="LD90"/>
  <c r="KY90"/>
  <c r="KW90"/>
  <c r="KR90"/>
  <c r="KQ90"/>
  <c r="KL90"/>
  <c r="KJ90"/>
  <c r="KE90"/>
  <c r="KD90"/>
  <c r="JY90"/>
  <c r="JW90"/>
  <c r="JR90"/>
  <c r="JQ90"/>
  <c r="JL90"/>
  <c r="JJ90"/>
  <c r="JE90"/>
  <c r="JD90"/>
  <c r="IY90"/>
  <c r="IW90"/>
  <c r="IR90"/>
  <c r="IQ90"/>
  <c r="IL90"/>
  <c r="IJ90"/>
  <c r="IE90"/>
  <c r="ID90"/>
  <c r="HY90"/>
  <c r="HW90"/>
  <c r="HJ128"/>
  <c r="GW128"/>
  <c r="GJ128"/>
  <c r="FW128"/>
  <c r="FJ128"/>
  <c r="EW128"/>
  <c r="EJ128"/>
  <c r="DW128"/>
  <c r="HR126"/>
  <c r="HQ126"/>
  <c r="HJ126"/>
  <c r="HE126"/>
  <c r="HD126"/>
  <c r="GW126"/>
  <c r="GR126"/>
  <c r="GQ126"/>
  <c r="GJ126"/>
  <c r="GE126"/>
  <c r="GD126"/>
  <c r="FW126"/>
  <c r="FR126"/>
  <c r="FQ126"/>
  <c r="FJ126"/>
  <c r="FE126"/>
  <c r="FD126"/>
  <c r="EW126"/>
  <c r="ER126"/>
  <c r="EQ126"/>
  <c r="EJ126"/>
  <c r="EE126"/>
  <c r="ED126"/>
  <c r="DW126"/>
  <c r="HR124"/>
  <c r="HQ124"/>
  <c r="HL124"/>
  <c r="HJ124"/>
  <c r="HE124"/>
  <c r="HD124"/>
  <c r="GY124"/>
  <c r="GW124"/>
  <c r="GR124"/>
  <c r="GQ124"/>
  <c r="GL124"/>
  <c r="GJ124"/>
  <c r="GE124"/>
  <c r="GD124"/>
  <c r="FY124"/>
  <c r="FW124"/>
  <c r="FR124"/>
  <c r="FQ124"/>
  <c r="FL124"/>
  <c r="FJ124"/>
  <c r="FE124"/>
  <c r="FD124"/>
  <c r="EY124"/>
  <c r="EW124"/>
  <c r="ER124"/>
  <c r="EQ124"/>
  <c r="EL124"/>
  <c r="EJ124"/>
  <c r="EE124"/>
  <c r="ED124"/>
  <c r="DY124"/>
  <c r="DW124"/>
  <c r="HR122"/>
  <c r="HQ122"/>
  <c r="HL122"/>
  <c r="HJ122"/>
  <c r="HE122"/>
  <c r="HD122"/>
  <c r="GY122"/>
  <c r="GW122"/>
  <c r="GR122"/>
  <c r="GQ122"/>
  <c r="GL122"/>
  <c r="GJ122"/>
  <c r="GE122"/>
  <c r="GD122"/>
  <c r="FY122"/>
  <c r="FW122"/>
  <c r="FR122"/>
  <c r="FQ122"/>
  <c r="FL122"/>
  <c r="FJ122"/>
  <c r="FE122"/>
  <c r="FD122"/>
  <c r="EY122"/>
  <c r="EW122"/>
  <c r="ER122"/>
  <c r="EQ122"/>
  <c r="EL122"/>
  <c r="EJ122"/>
  <c r="EE122"/>
  <c r="ED122"/>
  <c r="DY122"/>
  <c r="DW122"/>
  <c r="HR121"/>
  <c r="HQ121"/>
  <c r="HL121"/>
  <c r="HJ121"/>
  <c r="HE121"/>
  <c r="HD121"/>
  <c r="GY121"/>
  <c r="GW121"/>
  <c r="GR121"/>
  <c r="GQ121"/>
  <c r="GL121"/>
  <c r="GJ121"/>
  <c r="GE121"/>
  <c r="GD121"/>
  <c r="FY121"/>
  <c r="FW121"/>
  <c r="FR121"/>
  <c r="FQ121"/>
  <c r="FL121"/>
  <c r="FJ121"/>
  <c r="FE121"/>
  <c r="FD121"/>
  <c r="EY121"/>
  <c r="EW121"/>
  <c r="ER121"/>
  <c r="EQ121"/>
  <c r="EL121"/>
  <c r="EJ121"/>
  <c r="EE121"/>
  <c r="ED121"/>
  <c r="DY121"/>
  <c r="DW121"/>
  <c r="HR119"/>
  <c r="HQ119"/>
  <c r="HL119"/>
  <c r="HJ119"/>
  <c r="HE119"/>
  <c r="HD119"/>
  <c r="GY119"/>
  <c r="GW119"/>
  <c r="GR119"/>
  <c r="GQ119"/>
  <c r="GL119"/>
  <c r="GJ119"/>
  <c r="GE119"/>
  <c r="GD119"/>
  <c r="FY119"/>
  <c r="FW119"/>
  <c r="FR119"/>
  <c r="FQ119"/>
  <c r="FL119"/>
  <c r="FJ119"/>
  <c r="FE119"/>
  <c r="FD119"/>
  <c r="EY119"/>
  <c r="EW119"/>
  <c r="ER119"/>
  <c r="EQ119"/>
  <c r="EL119"/>
  <c r="EJ119"/>
  <c r="EE119"/>
  <c r="ED119"/>
  <c r="DY119"/>
  <c r="DW119"/>
  <c r="HR118"/>
  <c r="HQ118"/>
  <c r="HL118"/>
  <c r="HJ118"/>
  <c r="HE118"/>
  <c r="HD118"/>
  <c r="GY118"/>
  <c r="GW118"/>
  <c r="GR118"/>
  <c r="GQ118"/>
  <c r="GL118"/>
  <c r="GJ118"/>
  <c r="GE118"/>
  <c r="GD118"/>
  <c r="FY118"/>
  <c r="FW118"/>
  <c r="FR118"/>
  <c r="FQ118"/>
  <c r="FL118"/>
  <c r="FJ118"/>
  <c r="FE118"/>
  <c r="FD118"/>
  <c r="EY118"/>
  <c r="EW118"/>
  <c r="ER118"/>
  <c r="EQ118"/>
  <c r="EL118"/>
  <c r="EJ118"/>
  <c r="EE118"/>
  <c r="ED118"/>
  <c r="DY118"/>
  <c r="DW118"/>
  <c r="HR117"/>
  <c r="HQ117"/>
  <c r="HL117"/>
  <c r="HJ117"/>
  <c r="HE117"/>
  <c r="HD117"/>
  <c r="GY117"/>
  <c r="GW117"/>
  <c r="GR117"/>
  <c r="GQ117"/>
  <c r="GL117"/>
  <c r="GJ117"/>
  <c r="GE117"/>
  <c r="GD117"/>
  <c r="FY117"/>
  <c r="FW117"/>
  <c r="FR117"/>
  <c r="FQ117"/>
  <c r="FL117"/>
  <c r="FJ117"/>
  <c r="FE117"/>
  <c r="FD117"/>
  <c r="EY117"/>
  <c r="EW117"/>
  <c r="ER117"/>
  <c r="EQ117"/>
  <c r="EL117"/>
  <c r="EJ117"/>
  <c r="EE117"/>
  <c r="ED117"/>
  <c r="DY117"/>
  <c r="DW117"/>
  <c r="HR116"/>
  <c r="HQ116"/>
  <c r="HL116"/>
  <c r="HJ116"/>
  <c r="HE116"/>
  <c r="HD116"/>
  <c r="GY116"/>
  <c r="GW116"/>
  <c r="GR116"/>
  <c r="GQ116"/>
  <c r="GL116"/>
  <c r="GJ116"/>
  <c r="GE116"/>
  <c r="GD116"/>
  <c r="FY116"/>
  <c r="FW116"/>
  <c r="FR116"/>
  <c r="FQ116"/>
  <c r="FL116"/>
  <c r="FJ116"/>
  <c r="FE116"/>
  <c r="FD116"/>
  <c r="EY116"/>
  <c r="EW116"/>
  <c r="ER116"/>
  <c r="EQ116"/>
  <c r="EL116"/>
  <c r="EJ116"/>
  <c r="EE116"/>
  <c r="ED116"/>
  <c r="DY116"/>
  <c r="DW116"/>
  <c r="HR114"/>
  <c r="HQ114"/>
  <c r="HL114"/>
  <c r="HJ114"/>
  <c r="HE114"/>
  <c r="HD114"/>
  <c r="GY114"/>
  <c r="GW114"/>
  <c r="GR114"/>
  <c r="GQ114"/>
  <c r="GL114"/>
  <c r="GJ114"/>
  <c r="GE114"/>
  <c r="GD114"/>
  <c r="FY114"/>
  <c r="FW114"/>
  <c r="FR114"/>
  <c r="FQ114"/>
  <c r="FL114"/>
  <c r="FJ114"/>
  <c r="FE114"/>
  <c r="FD114"/>
  <c r="EY114"/>
  <c r="EW114"/>
  <c r="ER114"/>
  <c r="EQ114"/>
  <c r="EL114"/>
  <c r="EJ114"/>
  <c r="EE114"/>
  <c r="ED114"/>
  <c r="DY114"/>
  <c r="DW114"/>
  <c r="HR113"/>
  <c r="HQ113"/>
  <c r="HL113"/>
  <c r="HJ113"/>
  <c r="HE113"/>
  <c r="HD113"/>
  <c r="GY113"/>
  <c r="GW113"/>
  <c r="GR113"/>
  <c r="GQ113"/>
  <c r="GL113"/>
  <c r="GJ113"/>
  <c r="GE113"/>
  <c r="GD113"/>
  <c r="FY113"/>
  <c r="FW113"/>
  <c r="FR113"/>
  <c r="FQ113"/>
  <c r="FL113"/>
  <c r="FJ113"/>
  <c r="FE113"/>
  <c r="FD113"/>
  <c r="EY113"/>
  <c r="EW113"/>
  <c r="ER113"/>
  <c r="EQ113"/>
  <c r="EL113"/>
  <c r="EJ113"/>
  <c r="EE113"/>
  <c r="ED113"/>
  <c r="DY113"/>
  <c r="DW113"/>
  <c r="HR112"/>
  <c r="HQ112"/>
  <c r="HL112"/>
  <c r="HJ112"/>
  <c r="HE112"/>
  <c r="HD112"/>
  <c r="GY112"/>
  <c r="GW112"/>
  <c r="GR112"/>
  <c r="GQ112"/>
  <c r="GL112"/>
  <c r="GJ112"/>
  <c r="GE112"/>
  <c r="GD112"/>
  <c r="FY112"/>
  <c r="FW112"/>
  <c r="FR112"/>
  <c r="FQ112"/>
  <c r="FL112"/>
  <c r="FJ112"/>
  <c r="FE112"/>
  <c r="FD112"/>
  <c r="EY112"/>
  <c r="EW112"/>
  <c r="ER112"/>
  <c r="EQ112"/>
  <c r="EL112"/>
  <c r="EJ112"/>
  <c r="EE112"/>
  <c r="ED112"/>
  <c r="DY112"/>
  <c r="DW112"/>
  <c r="HR111"/>
  <c r="HQ111"/>
  <c r="HL111"/>
  <c r="HJ111"/>
  <c r="HE111"/>
  <c r="HD111"/>
  <c r="GY111"/>
  <c r="GW111"/>
  <c r="GR111"/>
  <c r="GQ111"/>
  <c r="GL111"/>
  <c r="GJ111"/>
  <c r="GE111"/>
  <c r="GD111"/>
  <c r="FY111"/>
  <c r="FW111"/>
  <c r="FR111"/>
  <c r="FQ111"/>
  <c r="FL111"/>
  <c r="FJ111"/>
  <c r="FE111"/>
  <c r="FD111"/>
  <c r="EY111"/>
  <c r="EW111"/>
  <c r="ER111"/>
  <c r="EQ111"/>
  <c r="EL111"/>
  <c r="EJ111"/>
  <c r="EE111"/>
  <c r="ED111"/>
  <c r="DY111"/>
  <c r="DW111"/>
  <c r="HR110"/>
  <c r="HQ110"/>
  <c r="HL110"/>
  <c r="HJ110"/>
  <c r="HE110"/>
  <c r="HD110"/>
  <c r="GY110"/>
  <c r="GW110"/>
  <c r="GR110"/>
  <c r="GQ110"/>
  <c r="GL110"/>
  <c r="GJ110"/>
  <c r="GE110"/>
  <c r="GD110"/>
  <c r="FY110"/>
  <c r="FW110"/>
  <c r="FR110"/>
  <c r="FQ110"/>
  <c r="FL110"/>
  <c r="FJ110"/>
  <c r="FE110"/>
  <c r="FD110"/>
  <c r="EY110"/>
  <c r="EW110"/>
  <c r="ER110"/>
  <c r="EQ110"/>
  <c r="EL110"/>
  <c r="EJ110"/>
  <c r="EE110"/>
  <c r="ED110"/>
  <c r="DY110"/>
  <c r="DW110"/>
  <c r="HR109"/>
  <c r="HQ109"/>
  <c r="HL109"/>
  <c r="HJ109"/>
  <c r="HE109"/>
  <c r="HD109"/>
  <c r="GY109"/>
  <c r="GW109"/>
  <c r="GR109"/>
  <c r="GQ109"/>
  <c r="GL109"/>
  <c r="GJ109"/>
  <c r="GE109"/>
  <c r="GD109"/>
  <c r="FY109"/>
  <c r="FW109"/>
  <c r="FR109"/>
  <c r="FQ109"/>
  <c r="FL109"/>
  <c r="FJ109"/>
  <c r="FE109"/>
  <c r="FD109"/>
  <c r="EY109"/>
  <c r="EW109"/>
  <c r="ER109"/>
  <c r="EQ109"/>
  <c r="EL109"/>
  <c r="EJ109"/>
  <c r="EE109"/>
  <c r="ED109"/>
  <c r="DY109"/>
  <c r="DW109"/>
  <c r="HR108"/>
  <c r="HQ108"/>
  <c r="HL108"/>
  <c r="HJ108"/>
  <c r="HE108"/>
  <c r="HD108"/>
  <c r="GY108"/>
  <c r="GW108"/>
  <c r="GR108"/>
  <c r="GQ108"/>
  <c r="GL108"/>
  <c r="GJ108"/>
  <c r="GE108"/>
  <c r="GD108"/>
  <c r="FY108"/>
  <c r="FW108"/>
  <c r="FR108"/>
  <c r="FQ108"/>
  <c r="FL108"/>
  <c r="FJ108"/>
  <c r="FE108"/>
  <c r="FD108"/>
  <c r="EY108"/>
  <c r="EW108"/>
  <c r="ER108"/>
  <c r="EQ108"/>
  <c r="EL108"/>
  <c r="EJ108"/>
  <c r="EE108"/>
  <c r="ED108"/>
  <c r="DY108"/>
  <c r="DW108"/>
  <c r="HR107"/>
  <c r="HQ107"/>
  <c r="HL107"/>
  <c r="HJ107"/>
  <c r="HE107"/>
  <c r="HD107"/>
  <c r="GY107"/>
  <c r="GW107"/>
  <c r="GR107"/>
  <c r="GQ107"/>
  <c r="GL107"/>
  <c r="GJ107"/>
  <c r="GE107"/>
  <c r="GD107"/>
  <c r="FY107"/>
  <c r="FW107"/>
  <c r="FR107"/>
  <c r="FQ107"/>
  <c r="FL107"/>
  <c r="FJ107"/>
  <c r="FE107"/>
  <c r="FD107"/>
  <c r="EY107"/>
  <c r="EW107"/>
  <c r="ER107"/>
  <c r="EQ107"/>
  <c r="EL107"/>
  <c r="EJ107"/>
  <c r="EE107"/>
  <c r="ED107"/>
  <c r="DY107"/>
  <c r="DW107"/>
  <c r="HR105"/>
  <c r="HQ105"/>
  <c r="HL105"/>
  <c r="HJ105"/>
  <c r="HE105"/>
  <c r="HD105"/>
  <c r="GY105"/>
  <c r="GW105"/>
  <c r="GR105"/>
  <c r="GQ105"/>
  <c r="GL105"/>
  <c r="GJ105"/>
  <c r="GE105"/>
  <c r="GD105"/>
  <c r="FY105"/>
  <c r="FW105"/>
  <c r="FR105"/>
  <c r="FQ105"/>
  <c r="FL105"/>
  <c r="FJ105"/>
  <c r="FE105"/>
  <c r="FD105"/>
  <c r="EY105"/>
  <c r="EW105"/>
  <c r="ER105"/>
  <c r="EQ105"/>
  <c r="EL105"/>
  <c r="EJ105"/>
  <c r="EE105"/>
  <c r="ED105"/>
  <c r="DY105"/>
  <c r="DW105"/>
  <c r="HR104"/>
  <c r="HQ104"/>
  <c r="HL104"/>
  <c r="HJ104"/>
  <c r="HE104"/>
  <c r="HD104"/>
  <c r="GY104"/>
  <c r="GW104"/>
  <c r="GR104"/>
  <c r="GQ104"/>
  <c r="GL104"/>
  <c r="GJ104"/>
  <c r="GE104"/>
  <c r="GD104"/>
  <c r="FY104"/>
  <c r="FW104"/>
  <c r="FR104"/>
  <c r="FQ104"/>
  <c r="FL104"/>
  <c r="FJ104"/>
  <c r="FE104"/>
  <c r="FD104"/>
  <c r="EY104"/>
  <c r="EW104"/>
  <c r="ER104"/>
  <c r="EQ104"/>
  <c r="EL104"/>
  <c r="EJ104"/>
  <c r="EE104"/>
  <c r="ED104"/>
  <c r="DY104"/>
  <c r="DW104"/>
  <c r="HR103"/>
  <c r="HQ103"/>
  <c r="HL103"/>
  <c r="HJ103"/>
  <c r="HE103"/>
  <c r="HD103"/>
  <c r="GY103"/>
  <c r="GW103"/>
  <c r="GR103"/>
  <c r="GQ103"/>
  <c r="GL103"/>
  <c r="GJ103"/>
  <c r="GE103"/>
  <c r="GD103"/>
  <c r="FY103"/>
  <c r="FW103"/>
  <c r="FR103"/>
  <c r="FQ103"/>
  <c r="FL103"/>
  <c r="FJ103"/>
  <c r="FE103"/>
  <c r="FD103"/>
  <c r="EY103"/>
  <c r="EW103"/>
  <c r="ER103"/>
  <c r="EQ103"/>
  <c r="EL103"/>
  <c r="EJ103"/>
  <c r="EE103"/>
  <c r="ED103"/>
  <c r="DY103"/>
  <c r="DW103"/>
  <c r="HR102"/>
  <c r="HQ102"/>
  <c r="HL102"/>
  <c r="HJ102"/>
  <c r="HE102"/>
  <c r="HD102"/>
  <c r="GY102"/>
  <c r="GW102"/>
  <c r="GR102"/>
  <c r="GQ102"/>
  <c r="GL102"/>
  <c r="GJ102"/>
  <c r="GE102"/>
  <c r="GD102"/>
  <c r="FY102"/>
  <c r="FW102"/>
  <c r="FR102"/>
  <c r="FQ102"/>
  <c r="FL102"/>
  <c r="FJ102"/>
  <c r="FE102"/>
  <c r="FD102"/>
  <c r="EY102"/>
  <c r="EW102"/>
  <c r="ER102"/>
  <c r="EQ102"/>
  <c r="EL102"/>
  <c r="EJ102"/>
  <c r="EE102"/>
  <c r="ED102"/>
  <c r="DY102"/>
  <c r="DW102"/>
  <c r="HR101"/>
  <c r="HQ101"/>
  <c r="HL101"/>
  <c r="HJ101"/>
  <c r="HE101"/>
  <c r="HD101"/>
  <c r="GY101"/>
  <c r="GW101"/>
  <c r="GR101"/>
  <c r="GQ101"/>
  <c r="GL101"/>
  <c r="GJ101"/>
  <c r="GE101"/>
  <c r="GD101"/>
  <c r="FY101"/>
  <c r="FW101"/>
  <c r="FR101"/>
  <c r="FQ101"/>
  <c r="FL101"/>
  <c r="FJ101"/>
  <c r="FE101"/>
  <c r="FD101"/>
  <c r="EY101"/>
  <c r="EW101"/>
  <c r="ER101"/>
  <c r="EQ101"/>
  <c r="EL101"/>
  <c r="EJ101"/>
  <c r="EE101"/>
  <c r="ED101"/>
  <c r="DY101"/>
  <c r="DW101"/>
  <c r="HR100"/>
  <c r="HQ100"/>
  <c r="HL100"/>
  <c r="HJ100"/>
  <c r="HE100"/>
  <c r="HD100"/>
  <c r="GY100"/>
  <c r="GW100"/>
  <c r="GR100"/>
  <c r="GQ100"/>
  <c r="GL100"/>
  <c r="GJ100"/>
  <c r="GE100"/>
  <c r="GD100"/>
  <c r="FY100"/>
  <c r="FW100"/>
  <c r="FR100"/>
  <c r="FQ100"/>
  <c r="FL100"/>
  <c r="FJ100"/>
  <c r="FE100"/>
  <c r="FD100"/>
  <c r="EY100"/>
  <c r="EW100"/>
  <c r="ER100"/>
  <c r="EQ100"/>
  <c r="EL100"/>
  <c r="EJ100"/>
  <c r="EE100"/>
  <c r="ED100"/>
  <c r="DY100"/>
  <c r="DW100"/>
  <c r="HR99"/>
  <c r="HQ99"/>
  <c r="HL99"/>
  <c r="HJ99"/>
  <c r="HE99"/>
  <c r="HD99"/>
  <c r="GY99"/>
  <c r="GW99"/>
  <c r="GR99"/>
  <c r="GQ99"/>
  <c r="GL99"/>
  <c r="GJ99"/>
  <c r="GE99"/>
  <c r="GD99"/>
  <c r="FY99"/>
  <c r="FW99"/>
  <c r="FR99"/>
  <c r="FQ99"/>
  <c r="FL99"/>
  <c r="FJ99"/>
  <c r="FE99"/>
  <c r="FD99"/>
  <c r="EY99"/>
  <c r="EW99"/>
  <c r="ER99"/>
  <c r="EQ99"/>
  <c r="EL99"/>
  <c r="EJ99"/>
  <c r="EE99"/>
  <c r="ED99"/>
  <c r="DY99"/>
  <c r="DW99"/>
  <c r="HR98"/>
  <c r="HQ98"/>
  <c r="HL98"/>
  <c r="HJ98"/>
  <c r="HE98"/>
  <c r="HD98"/>
  <c r="GY98"/>
  <c r="GW98"/>
  <c r="GR98"/>
  <c r="GQ98"/>
  <c r="GL98"/>
  <c r="GJ98"/>
  <c r="GE98"/>
  <c r="GD98"/>
  <c r="FY98"/>
  <c r="FW98"/>
  <c r="FR98"/>
  <c r="FQ98"/>
  <c r="FL98"/>
  <c r="FJ98"/>
  <c r="FE98"/>
  <c r="FD98"/>
  <c r="EY98"/>
  <c r="EW98"/>
  <c r="ER98"/>
  <c r="EQ98"/>
  <c r="EL98"/>
  <c r="EJ98"/>
  <c r="EE98"/>
  <c r="ED98"/>
  <c r="DY98"/>
  <c r="DW98"/>
  <c r="HR97"/>
  <c r="HQ97"/>
  <c r="HL97"/>
  <c r="HJ97"/>
  <c r="HE97"/>
  <c r="HD97"/>
  <c r="GY97"/>
  <c r="GW97"/>
  <c r="GR97"/>
  <c r="GQ97"/>
  <c r="GL97"/>
  <c r="GJ97"/>
  <c r="GE97"/>
  <c r="GD97"/>
  <c r="FY97"/>
  <c r="FW97"/>
  <c r="FR97"/>
  <c r="FQ97"/>
  <c r="FL97"/>
  <c r="FJ97"/>
  <c r="FE97"/>
  <c r="FD97"/>
  <c r="EY97"/>
  <c r="EW97"/>
  <c r="ER97"/>
  <c r="EQ97"/>
  <c r="EL97"/>
  <c r="EJ97"/>
  <c r="EE97"/>
  <c r="ED97"/>
  <c r="DY97"/>
  <c r="DW97"/>
  <c r="HR96"/>
  <c r="HQ96"/>
  <c r="HL96"/>
  <c r="HJ96"/>
  <c r="HE96"/>
  <c r="HD96"/>
  <c r="GY96"/>
  <c r="GW96"/>
  <c r="GR96"/>
  <c r="GQ96"/>
  <c r="GL96"/>
  <c r="GJ96"/>
  <c r="GE96"/>
  <c r="GD96"/>
  <c r="FY96"/>
  <c r="FW96"/>
  <c r="FR96"/>
  <c r="FQ96"/>
  <c r="FL96"/>
  <c r="FJ96"/>
  <c r="FE96"/>
  <c r="FD96"/>
  <c r="EY96"/>
  <c r="EW96"/>
  <c r="ER96"/>
  <c r="EQ96"/>
  <c r="EL96"/>
  <c r="EJ96"/>
  <c r="EE96"/>
  <c r="ED96"/>
  <c r="DY96"/>
  <c r="DW96"/>
  <c r="HR95"/>
  <c r="HQ95"/>
  <c r="HL95"/>
  <c r="HJ95"/>
  <c r="HE95"/>
  <c r="HD95"/>
  <c r="GY95"/>
  <c r="GW95"/>
  <c r="GR95"/>
  <c r="GQ95"/>
  <c r="GL95"/>
  <c r="GJ95"/>
  <c r="GE95"/>
  <c r="GD95"/>
  <c r="FY95"/>
  <c r="FW95"/>
  <c r="FR95"/>
  <c r="FQ95"/>
  <c r="FL95"/>
  <c r="FJ95"/>
  <c r="FE95"/>
  <c r="FD95"/>
  <c r="EY95"/>
  <c r="EW95"/>
  <c r="ER95"/>
  <c r="EQ95"/>
  <c r="EL95"/>
  <c r="EJ95"/>
  <c r="EE95"/>
  <c r="ED95"/>
  <c r="DY95"/>
  <c r="DW95"/>
  <c r="HR94"/>
  <c r="HQ94"/>
  <c r="HL94"/>
  <c r="HJ94"/>
  <c r="HE94"/>
  <c r="HD94"/>
  <c r="GY94"/>
  <c r="GW94"/>
  <c r="GR94"/>
  <c r="GQ94"/>
  <c r="GL94"/>
  <c r="GJ94"/>
  <c r="GE94"/>
  <c r="GD94"/>
  <c r="FY94"/>
  <c r="FW94"/>
  <c r="FR94"/>
  <c r="FQ94"/>
  <c r="FL94"/>
  <c r="FJ94"/>
  <c r="FE94"/>
  <c r="FD94"/>
  <c r="EY94"/>
  <c r="EW94"/>
  <c r="ER94"/>
  <c r="EQ94"/>
  <c r="EL94"/>
  <c r="EJ94"/>
  <c r="EE94"/>
  <c r="ED94"/>
  <c r="DY94"/>
  <c r="DW94"/>
  <c r="HR93"/>
  <c r="HQ93"/>
  <c r="HL93"/>
  <c r="HJ93"/>
  <c r="HE93"/>
  <c r="HD93"/>
  <c r="GY93"/>
  <c r="GW93"/>
  <c r="GR93"/>
  <c r="GQ93"/>
  <c r="GL93"/>
  <c r="GJ93"/>
  <c r="GE93"/>
  <c r="GD93"/>
  <c r="FY93"/>
  <c r="FW93"/>
  <c r="FR93"/>
  <c r="FQ93"/>
  <c r="FL93"/>
  <c r="FJ93"/>
  <c r="FE93"/>
  <c r="FD93"/>
  <c r="EY93"/>
  <c r="EW93"/>
  <c r="ER93"/>
  <c r="EQ93"/>
  <c r="EL93"/>
  <c r="EJ93"/>
  <c r="EE93"/>
  <c r="ED93"/>
  <c r="DY93"/>
  <c r="DW93"/>
  <c r="HR92"/>
  <c r="HQ92"/>
  <c r="HL92"/>
  <c r="HJ92"/>
  <c r="HE92"/>
  <c r="HD92"/>
  <c r="GY92"/>
  <c r="GW92"/>
  <c r="GR92"/>
  <c r="GQ92"/>
  <c r="GL92"/>
  <c r="GJ92"/>
  <c r="GE92"/>
  <c r="GD92"/>
  <c r="FY92"/>
  <c r="FW92"/>
  <c r="FR92"/>
  <c r="FQ92"/>
  <c r="FL92"/>
  <c r="FJ92"/>
  <c r="FE92"/>
  <c r="FD92"/>
  <c r="EY92"/>
  <c r="EW92"/>
  <c r="ER92"/>
  <c r="EQ92"/>
  <c r="EL92"/>
  <c r="EJ92"/>
  <c r="EE92"/>
  <c r="ED92"/>
  <c r="DY92"/>
  <c r="DW92"/>
  <c r="HR91"/>
  <c r="HQ91"/>
  <c r="HL91"/>
  <c r="HJ91"/>
  <c r="HE91"/>
  <c r="HD91"/>
  <c r="GY91"/>
  <c r="GW91"/>
  <c r="GR91"/>
  <c r="GQ91"/>
  <c r="GL91"/>
  <c r="GJ91"/>
  <c r="GE91"/>
  <c r="GD91"/>
  <c r="FY91"/>
  <c r="FW91"/>
  <c r="FR91"/>
  <c r="FQ91"/>
  <c r="FL91"/>
  <c r="FJ91"/>
  <c r="FE91"/>
  <c r="FD91"/>
  <c r="EY91"/>
  <c r="EW91"/>
  <c r="ER91"/>
  <c r="EQ91"/>
  <c r="EL91"/>
  <c r="EJ91"/>
  <c r="EE91"/>
  <c r="ED91"/>
  <c r="DY91"/>
  <c r="DW91"/>
  <c r="HR90"/>
  <c r="HQ90"/>
  <c r="HL90"/>
  <c r="HJ90"/>
  <c r="HE90"/>
  <c r="HD90"/>
  <c r="GY90"/>
  <c r="GW90"/>
  <c r="GR90"/>
  <c r="GQ90"/>
  <c r="GL90"/>
  <c r="GJ90"/>
  <c r="GE90"/>
  <c r="GD90"/>
  <c r="FY90"/>
  <c r="FW90"/>
  <c r="FR90"/>
  <c r="FQ90"/>
  <c r="FL90"/>
  <c r="FJ90"/>
  <c r="FE90"/>
  <c r="FD90"/>
  <c r="EY90"/>
  <c r="EW90"/>
  <c r="ER90"/>
  <c r="EQ90"/>
  <c r="EL90"/>
  <c r="EJ90"/>
  <c r="EE90"/>
  <c r="ED90"/>
  <c r="DY90"/>
  <c r="DW90"/>
  <c r="DJ128"/>
  <c r="CW128"/>
  <c r="CJ128"/>
  <c r="BW128"/>
  <c r="DR126"/>
  <c r="DQ126"/>
  <c r="DJ126"/>
  <c r="DE126"/>
  <c r="DD126"/>
  <c r="CW126"/>
  <c r="CR126"/>
  <c r="CQ126"/>
  <c r="CJ126"/>
  <c r="CE126"/>
  <c r="CD126"/>
  <c r="BW126"/>
  <c r="DR124"/>
  <c r="DQ124"/>
  <c r="DL124"/>
  <c r="DJ124"/>
  <c r="DE124"/>
  <c r="DD124"/>
  <c r="CY124"/>
  <c r="CW124"/>
  <c r="CR124"/>
  <c r="CQ124"/>
  <c r="CL124"/>
  <c r="CJ124"/>
  <c r="CE124"/>
  <c r="CD124"/>
  <c r="BY124"/>
  <c r="BW124"/>
  <c r="DR122"/>
  <c r="DQ122"/>
  <c r="DL122"/>
  <c r="DJ122"/>
  <c r="DE122"/>
  <c r="DD122"/>
  <c r="CY122"/>
  <c r="CW122"/>
  <c r="CR122"/>
  <c r="CQ122"/>
  <c r="CL122"/>
  <c r="CJ122"/>
  <c r="CE122"/>
  <c r="CD122"/>
  <c r="BY122"/>
  <c r="BW122"/>
  <c r="DR121"/>
  <c r="DQ121"/>
  <c r="DL121"/>
  <c r="DJ121"/>
  <c r="DE121"/>
  <c r="DD121"/>
  <c r="CY121"/>
  <c r="CW121"/>
  <c r="CR121"/>
  <c r="CQ121"/>
  <c r="CL121"/>
  <c r="CJ121"/>
  <c r="CE121"/>
  <c r="CD121"/>
  <c r="BY121"/>
  <c r="BW121"/>
  <c r="DR119"/>
  <c r="DQ119"/>
  <c r="DL119"/>
  <c r="DJ119"/>
  <c r="DE119"/>
  <c r="DD119"/>
  <c r="CY119"/>
  <c r="CW119"/>
  <c r="CR119"/>
  <c r="CQ119"/>
  <c r="CL119"/>
  <c r="CJ119"/>
  <c r="CE119"/>
  <c r="CD119"/>
  <c r="BY119"/>
  <c r="BW119"/>
  <c r="DR118"/>
  <c r="DQ118"/>
  <c r="DL118"/>
  <c r="DJ118"/>
  <c r="DE118"/>
  <c r="DD118"/>
  <c r="CY118"/>
  <c r="CW118"/>
  <c r="CR118"/>
  <c r="CQ118"/>
  <c r="CL118"/>
  <c r="CJ118"/>
  <c r="CE118"/>
  <c r="CD118"/>
  <c r="BY118"/>
  <c r="BW118"/>
  <c r="DR117"/>
  <c r="DQ117"/>
  <c r="DL117"/>
  <c r="DJ117"/>
  <c r="DE117"/>
  <c r="DD117"/>
  <c r="CY117"/>
  <c r="CW117"/>
  <c r="CR117"/>
  <c r="CQ117"/>
  <c r="CL117"/>
  <c r="CJ117"/>
  <c r="CE117"/>
  <c r="CD117"/>
  <c r="BY117"/>
  <c r="BW117"/>
  <c r="DR116"/>
  <c r="DQ116"/>
  <c r="DL116"/>
  <c r="DJ116"/>
  <c r="DE116"/>
  <c r="DD116"/>
  <c r="CY116"/>
  <c r="CW116"/>
  <c r="CR116"/>
  <c r="CQ116"/>
  <c r="CL116"/>
  <c r="CJ116"/>
  <c r="CE116"/>
  <c r="CD116"/>
  <c r="BY116"/>
  <c r="BW116"/>
  <c r="DR114"/>
  <c r="DQ114"/>
  <c r="DL114"/>
  <c r="DJ114"/>
  <c r="DE114"/>
  <c r="DD114"/>
  <c r="CY114"/>
  <c r="CW114"/>
  <c r="CR114"/>
  <c r="CQ114"/>
  <c r="CL114"/>
  <c r="CJ114"/>
  <c r="CE114"/>
  <c r="CD114"/>
  <c r="BY114"/>
  <c r="BW114"/>
  <c r="DR113"/>
  <c r="DQ113"/>
  <c r="DL113"/>
  <c r="DJ113"/>
  <c r="DE113"/>
  <c r="DD113"/>
  <c r="CY113"/>
  <c r="CW113"/>
  <c r="CR113"/>
  <c r="CQ113"/>
  <c r="CL113"/>
  <c r="CJ113"/>
  <c r="CE113"/>
  <c r="CD113"/>
  <c r="BY113"/>
  <c r="BW113"/>
  <c r="DR112"/>
  <c r="DQ112"/>
  <c r="DL112"/>
  <c r="DJ112"/>
  <c r="DE112"/>
  <c r="DD112"/>
  <c r="CY112"/>
  <c r="CW112"/>
  <c r="CR112"/>
  <c r="CQ112"/>
  <c r="CL112"/>
  <c r="CJ112"/>
  <c r="CE112"/>
  <c r="CD112"/>
  <c r="BY112"/>
  <c r="BW112"/>
  <c r="DR111"/>
  <c r="DQ111"/>
  <c r="DL111"/>
  <c r="DJ111"/>
  <c r="DE111"/>
  <c r="DD111"/>
  <c r="CY111"/>
  <c r="CW111"/>
  <c r="CR111"/>
  <c r="CQ111"/>
  <c r="CL111"/>
  <c r="CJ111"/>
  <c r="CE111"/>
  <c r="CD111"/>
  <c r="BY111"/>
  <c r="BW111"/>
  <c r="DR110"/>
  <c r="DQ110"/>
  <c r="DL110"/>
  <c r="DJ110"/>
  <c r="DE110"/>
  <c r="DD110"/>
  <c r="CY110"/>
  <c r="CW110"/>
  <c r="CR110"/>
  <c r="CQ110"/>
  <c r="CL110"/>
  <c r="CJ110"/>
  <c r="CE110"/>
  <c r="CD110"/>
  <c r="BY110"/>
  <c r="BW110"/>
  <c r="DR109"/>
  <c r="DQ109"/>
  <c r="DL109"/>
  <c r="DJ109"/>
  <c r="DE109"/>
  <c r="DD109"/>
  <c r="CY109"/>
  <c r="CW109"/>
  <c r="CR109"/>
  <c r="CQ109"/>
  <c r="CL109"/>
  <c r="CJ109"/>
  <c r="CE109"/>
  <c r="CD109"/>
  <c r="BY109"/>
  <c r="BW109"/>
  <c r="DR108"/>
  <c r="DQ108"/>
  <c r="DL108"/>
  <c r="DJ108"/>
  <c r="DE108"/>
  <c r="DD108"/>
  <c r="CY108"/>
  <c r="CW108"/>
  <c r="CR108"/>
  <c r="CQ108"/>
  <c r="CL108"/>
  <c r="CJ108"/>
  <c r="CE108"/>
  <c r="CD108"/>
  <c r="BY108"/>
  <c r="BW108"/>
  <c r="DR107"/>
  <c r="DQ107"/>
  <c r="DL107"/>
  <c r="DJ107"/>
  <c r="DE107"/>
  <c r="DD107"/>
  <c r="CY107"/>
  <c r="CW107"/>
  <c r="CR107"/>
  <c r="CQ107"/>
  <c r="CL107"/>
  <c r="CJ107"/>
  <c r="CE107"/>
  <c r="CD107"/>
  <c r="BY107"/>
  <c r="BW107"/>
  <c r="DR105"/>
  <c r="DQ105"/>
  <c r="DL105"/>
  <c r="DJ105"/>
  <c r="DE105"/>
  <c r="DD105"/>
  <c r="CY105"/>
  <c r="CW105"/>
  <c r="CR105"/>
  <c r="CQ105"/>
  <c r="CL105"/>
  <c r="CJ105"/>
  <c r="CE105"/>
  <c r="CD105"/>
  <c r="BY105"/>
  <c r="BW105"/>
  <c r="DR104"/>
  <c r="DQ104"/>
  <c r="DL104"/>
  <c r="DJ104"/>
  <c r="DE104"/>
  <c r="DD104"/>
  <c r="CY104"/>
  <c r="CW104"/>
  <c r="CR104"/>
  <c r="CQ104"/>
  <c r="CL104"/>
  <c r="CJ104"/>
  <c r="CE104"/>
  <c r="CD104"/>
  <c r="BY104"/>
  <c r="BW104"/>
  <c r="DR103"/>
  <c r="DQ103"/>
  <c r="DL103"/>
  <c r="DJ103"/>
  <c r="DE103"/>
  <c r="DD103"/>
  <c r="CY103"/>
  <c r="CW103"/>
  <c r="CR103"/>
  <c r="CQ103"/>
  <c r="CL103"/>
  <c r="CJ103"/>
  <c r="CE103"/>
  <c r="CD103"/>
  <c r="BY103"/>
  <c r="BW103"/>
  <c r="DR102"/>
  <c r="DQ102"/>
  <c r="DL102"/>
  <c r="DJ102"/>
  <c r="DE102"/>
  <c r="DD102"/>
  <c r="CY102"/>
  <c r="CW102"/>
  <c r="CR102"/>
  <c r="CQ102"/>
  <c r="CL102"/>
  <c r="CJ102"/>
  <c r="CE102"/>
  <c r="CD102"/>
  <c r="BY102"/>
  <c r="BW102"/>
  <c r="DR101"/>
  <c r="DQ101"/>
  <c r="DL101"/>
  <c r="DJ101"/>
  <c r="DE101"/>
  <c r="DD101"/>
  <c r="CY101"/>
  <c r="CW101"/>
  <c r="CR101"/>
  <c r="CQ101"/>
  <c r="CL101"/>
  <c r="CJ101"/>
  <c r="CE101"/>
  <c r="CD101"/>
  <c r="BY101"/>
  <c r="BW101"/>
  <c r="DR100"/>
  <c r="DQ100"/>
  <c r="DL100"/>
  <c r="DJ100"/>
  <c r="DE100"/>
  <c r="DD100"/>
  <c r="CY100"/>
  <c r="CW100"/>
  <c r="CR100"/>
  <c r="CQ100"/>
  <c r="CL100"/>
  <c r="CJ100"/>
  <c r="CE100"/>
  <c r="CD100"/>
  <c r="BY100"/>
  <c r="BW100"/>
  <c r="DR99"/>
  <c r="DQ99"/>
  <c r="DL99"/>
  <c r="DJ99"/>
  <c r="DE99"/>
  <c r="DD99"/>
  <c r="CY99"/>
  <c r="CW99"/>
  <c r="CR99"/>
  <c r="CQ99"/>
  <c r="CL99"/>
  <c r="CJ99"/>
  <c r="CE99"/>
  <c r="CD99"/>
  <c r="BY99"/>
  <c r="BW99"/>
  <c r="DR98"/>
  <c r="DQ98"/>
  <c r="DL98"/>
  <c r="DJ98"/>
  <c r="DE98"/>
  <c r="DD98"/>
  <c r="CY98"/>
  <c r="CW98"/>
  <c r="CR98"/>
  <c r="CQ98"/>
  <c r="CL98"/>
  <c r="CJ98"/>
  <c r="CE98"/>
  <c r="CD98"/>
  <c r="BY98"/>
  <c r="BW98"/>
  <c r="DR97"/>
  <c r="DQ97"/>
  <c r="DL97"/>
  <c r="DJ97"/>
  <c r="DE97"/>
  <c r="DD97"/>
  <c r="CY97"/>
  <c r="CW97"/>
  <c r="CR97"/>
  <c r="CQ97"/>
  <c r="CL97"/>
  <c r="CJ97"/>
  <c r="CE97"/>
  <c r="CD97"/>
  <c r="BY97"/>
  <c r="BW97"/>
  <c r="DR96"/>
  <c r="DQ96"/>
  <c r="DL96"/>
  <c r="DJ96"/>
  <c r="DE96"/>
  <c r="DD96"/>
  <c r="CY96"/>
  <c r="CW96"/>
  <c r="CR96"/>
  <c r="CQ96"/>
  <c r="CL96"/>
  <c r="CJ96"/>
  <c r="CE96"/>
  <c r="CD96"/>
  <c r="BY96"/>
  <c r="BW96"/>
  <c r="DR95"/>
  <c r="DQ95"/>
  <c r="DL95"/>
  <c r="DJ95"/>
  <c r="DE95"/>
  <c r="DD95"/>
  <c r="CY95"/>
  <c r="CW95"/>
  <c r="CR95"/>
  <c r="CQ95"/>
  <c r="CL95"/>
  <c r="CJ95"/>
  <c r="CE95"/>
  <c r="CD95"/>
  <c r="BY95"/>
  <c r="BW95"/>
  <c r="DR94"/>
  <c r="DQ94"/>
  <c r="DL94"/>
  <c r="DJ94"/>
  <c r="DE94"/>
  <c r="DD94"/>
  <c r="CY94"/>
  <c r="CW94"/>
  <c r="CR94"/>
  <c r="CQ94"/>
  <c r="CL94"/>
  <c r="CJ94"/>
  <c r="CE94"/>
  <c r="CD94"/>
  <c r="BY94"/>
  <c r="BW94"/>
  <c r="DR93"/>
  <c r="DQ93"/>
  <c r="DL93"/>
  <c r="DJ93"/>
  <c r="DE93"/>
  <c r="DD93"/>
  <c r="CY93"/>
  <c r="CW93"/>
  <c r="CR93"/>
  <c r="CQ93"/>
  <c r="CL93"/>
  <c r="CJ93"/>
  <c r="CE93"/>
  <c r="CD93"/>
  <c r="BY93"/>
  <c r="BW93"/>
  <c r="DR92"/>
  <c r="DQ92"/>
  <c r="DL92"/>
  <c r="DJ92"/>
  <c r="DE92"/>
  <c r="DD92"/>
  <c r="CY92"/>
  <c r="CW92"/>
  <c r="CR92"/>
  <c r="CQ92"/>
  <c r="CL92"/>
  <c r="CJ92"/>
  <c r="CE92"/>
  <c r="CD92"/>
  <c r="BY92"/>
  <c r="BW92"/>
  <c r="DR91"/>
  <c r="DQ91"/>
  <c r="DL91"/>
  <c r="DJ91"/>
  <c r="DE91"/>
  <c r="DD91"/>
  <c r="CY91"/>
  <c r="CW91"/>
  <c r="CR91"/>
  <c r="CQ91"/>
  <c r="CL91"/>
  <c r="CJ91"/>
  <c r="CE91"/>
  <c r="CD91"/>
  <c r="BY91"/>
  <c r="BW91"/>
  <c r="DR90"/>
  <c r="DQ90"/>
  <c r="DL90"/>
  <c r="DJ90"/>
  <c r="DE90"/>
  <c r="DD90"/>
  <c r="CY90"/>
  <c r="CW90"/>
  <c r="CR90"/>
  <c r="CQ90"/>
  <c r="CL90"/>
  <c r="CJ90"/>
  <c r="CE90"/>
  <c r="CD90"/>
  <c r="BY90"/>
  <c r="BW90"/>
  <c r="BJ128"/>
  <c r="AW128"/>
  <c r="BR126"/>
  <c r="BQ126"/>
  <c r="BJ126"/>
  <c r="BE126"/>
  <c r="BD126"/>
  <c r="AW126"/>
  <c r="BR124"/>
  <c r="BQ124"/>
  <c r="BL124"/>
  <c r="BJ124"/>
  <c r="BE124"/>
  <c r="BD124"/>
  <c r="AY124"/>
  <c r="AW124"/>
  <c r="BR122"/>
  <c r="BQ122"/>
  <c r="BL122"/>
  <c r="BJ122"/>
  <c r="BE122"/>
  <c r="BD122"/>
  <c r="AY122"/>
  <c r="AW122"/>
  <c r="BR121"/>
  <c r="BQ121"/>
  <c r="BL121"/>
  <c r="BJ121"/>
  <c r="BE121"/>
  <c r="BD121"/>
  <c r="AY121"/>
  <c r="AW121"/>
  <c r="BR119"/>
  <c r="BQ119"/>
  <c r="BL119"/>
  <c r="BJ119"/>
  <c r="BE119"/>
  <c r="BD119"/>
  <c r="AY119"/>
  <c r="AW119"/>
  <c r="BR118"/>
  <c r="BQ118"/>
  <c r="BL118"/>
  <c r="BJ118"/>
  <c r="BE118"/>
  <c r="BD118"/>
  <c r="AY118"/>
  <c r="AW118"/>
  <c r="BR117"/>
  <c r="BQ117"/>
  <c r="BL117"/>
  <c r="BJ117"/>
  <c r="BE117"/>
  <c r="BD117"/>
  <c r="AY117"/>
  <c r="AW117"/>
  <c r="BR116"/>
  <c r="BQ116"/>
  <c r="BL116"/>
  <c r="BJ116"/>
  <c r="BE116"/>
  <c r="BD116"/>
  <c r="AY116"/>
  <c r="AW116"/>
  <c r="BR114"/>
  <c r="BQ114"/>
  <c r="BL114"/>
  <c r="BJ114"/>
  <c r="BE114"/>
  <c r="BD114"/>
  <c r="AY114"/>
  <c r="AW114"/>
  <c r="BR113"/>
  <c r="BQ113"/>
  <c r="BL113"/>
  <c r="BJ113"/>
  <c r="BE113"/>
  <c r="BD113"/>
  <c r="AY113"/>
  <c r="AW113"/>
  <c r="BR112"/>
  <c r="BQ112"/>
  <c r="BL112"/>
  <c r="BJ112"/>
  <c r="BE112"/>
  <c r="BD112"/>
  <c r="AY112"/>
  <c r="AW112"/>
  <c r="BR111"/>
  <c r="BQ111"/>
  <c r="BL111"/>
  <c r="BJ111"/>
  <c r="BE111"/>
  <c r="BD111"/>
  <c r="AY111"/>
  <c r="AW111"/>
  <c r="BR110"/>
  <c r="BQ110"/>
  <c r="BL110"/>
  <c r="BJ110"/>
  <c r="BE110"/>
  <c r="BD110"/>
  <c r="AY110"/>
  <c r="AW110"/>
  <c r="BR109"/>
  <c r="BQ109"/>
  <c r="BL109"/>
  <c r="BJ109"/>
  <c r="BE109"/>
  <c r="BD109"/>
  <c r="AY109"/>
  <c r="AW109"/>
  <c r="BR108"/>
  <c r="BQ108"/>
  <c r="BL108"/>
  <c r="BJ108"/>
  <c r="BE108"/>
  <c r="BD108"/>
  <c r="AY108"/>
  <c r="AW108"/>
  <c r="BR107"/>
  <c r="BQ107"/>
  <c r="BL107"/>
  <c r="BJ107"/>
  <c r="BE107"/>
  <c r="BD107"/>
  <c r="AY107"/>
  <c r="AW107"/>
  <c r="BR105"/>
  <c r="BQ105"/>
  <c r="BL105"/>
  <c r="BJ105"/>
  <c r="BE105"/>
  <c r="BD105"/>
  <c r="AY105"/>
  <c r="AW105"/>
  <c r="BR104"/>
  <c r="BQ104"/>
  <c r="BL104"/>
  <c r="BJ104"/>
  <c r="BE104"/>
  <c r="BD104"/>
  <c r="AY104"/>
  <c r="AW104"/>
  <c r="BR103"/>
  <c r="BQ103"/>
  <c r="BL103"/>
  <c r="BJ103"/>
  <c r="BE103"/>
  <c r="BD103"/>
  <c r="AY103"/>
  <c r="AW103"/>
  <c r="BR102"/>
  <c r="BQ102"/>
  <c r="BL102"/>
  <c r="BJ102"/>
  <c r="BE102"/>
  <c r="BD102"/>
  <c r="AY102"/>
  <c r="AW102"/>
  <c r="BR101"/>
  <c r="BQ101"/>
  <c r="BL101"/>
  <c r="BJ101"/>
  <c r="BE101"/>
  <c r="BD101"/>
  <c r="AY101"/>
  <c r="AW101"/>
  <c r="BR100"/>
  <c r="BQ100"/>
  <c r="BL100"/>
  <c r="BJ100"/>
  <c r="BE100"/>
  <c r="BD100"/>
  <c r="AY100"/>
  <c r="AW100"/>
  <c r="BR99"/>
  <c r="BQ99"/>
  <c r="BL99"/>
  <c r="BJ99"/>
  <c r="BE99"/>
  <c r="BD99"/>
  <c r="AY99"/>
  <c r="AW99"/>
  <c r="BR98"/>
  <c r="BQ98"/>
  <c r="BL98"/>
  <c r="BJ98"/>
  <c r="BE98"/>
  <c r="BD98"/>
  <c r="AY98"/>
  <c r="AW98"/>
  <c r="BR97"/>
  <c r="BQ97"/>
  <c r="BL97"/>
  <c r="BJ97"/>
  <c r="BE97"/>
  <c r="BD97"/>
  <c r="AY97"/>
  <c r="AW97"/>
  <c r="BR96"/>
  <c r="BQ96"/>
  <c r="BL96"/>
  <c r="BJ96"/>
  <c r="BE96"/>
  <c r="BD96"/>
  <c r="AY96"/>
  <c r="AW96"/>
  <c r="BR95"/>
  <c r="BQ95"/>
  <c r="BL95"/>
  <c r="BJ95"/>
  <c r="BE95"/>
  <c r="BD95"/>
  <c r="AY95"/>
  <c r="AW95"/>
  <c r="BR94"/>
  <c r="BQ94"/>
  <c r="BL94"/>
  <c r="BJ94"/>
  <c r="BE94"/>
  <c r="BD94"/>
  <c r="AY94"/>
  <c r="AW94"/>
  <c r="BR93"/>
  <c r="BQ93"/>
  <c r="BL93"/>
  <c r="BJ93"/>
  <c r="BE93"/>
  <c r="BD93"/>
  <c r="AY93"/>
  <c r="AW93"/>
  <c r="BR92"/>
  <c r="BQ92"/>
  <c r="BL92"/>
  <c r="BJ92"/>
  <c r="BE92"/>
  <c r="BD92"/>
  <c r="AY92"/>
  <c r="AW92"/>
  <c r="BR91"/>
  <c r="BQ91"/>
  <c r="BL91"/>
  <c r="BJ91"/>
  <c r="BE91"/>
  <c r="BD91"/>
  <c r="AY91"/>
  <c r="AW91"/>
  <c r="BR90"/>
  <c r="BQ90"/>
  <c r="BL90"/>
  <c r="BJ90"/>
  <c r="BE90"/>
  <c r="BD90"/>
  <c r="AY90"/>
  <c r="AW90"/>
  <c r="AJ128"/>
  <c r="AR126"/>
  <c r="AQ126"/>
  <c r="AJ126"/>
  <c r="AR124"/>
  <c r="AQ124"/>
  <c r="AL124"/>
  <c r="AJ124"/>
  <c r="AR122"/>
  <c r="AQ122"/>
  <c r="AL122"/>
  <c r="AJ122"/>
  <c r="AR121"/>
  <c r="AQ121"/>
  <c r="AL121"/>
  <c r="AJ121"/>
  <c r="AR119"/>
  <c r="AQ119"/>
  <c r="AL119"/>
  <c r="AJ119"/>
  <c r="AR118"/>
  <c r="AQ118"/>
  <c r="AL118"/>
  <c r="AJ118"/>
  <c r="AR117"/>
  <c r="AQ117"/>
  <c r="AL117"/>
  <c r="AJ117"/>
  <c r="AR116"/>
  <c r="AQ116"/>
  <c r="AL116"/>
  <c r="AJ116"/>
  <c r="AR114"/>
  <c r="AQ114"/>
  <c r="AL114"/>
  <c r="AJ114"/>
  <c r="AR113"/>
  <c r="AQ113"/>
  <c r="AL113"/>
  <c r="AJ113"/>
  <c r="AR112"/>
  <c r="AQ112"/>
  <c r="AL112"/>
  <c r="AJ112"/>
  <c r="AR111"/>
  <c r="AQ111"/>
  <c r="AL111"/>
  <c r="AJ111"/>
  <c r="AR110"/>
  <c r="AQ110"/>
  <c r="AL110"/>
  <c r="AJ110"/>
  <c r="AR109"/>
  <c r="AQ109"/>
  <c r="AL109"/>
  <c r="AJ109"/>
  <c r="AR108"/>
  <c r="AQ108"/>
  <c r="AL108"/>
  <c r="AJ108"/>
  <c r="AR107"/>
  <c r="AQ107"/>
  <c r="AL107"/>
  <c r="AJ107"/>
  <c r="AR105"/>
  <c r="AQ105"/>
  <c r="AL105"/>
  <c r="AJ105"/>
  <c r="AR104"/>
  <c r="AQ104"/>
  <c r="AL104"/>
  <c r="AJ104"/>
  <c r="AR103"/>
  <c r="AQ103"/>
  <c r="AL103"/>
  <c r="AJ103"/>
  <c r="AR102"/>
  <c r="AQ102"/>
  <c r="AL102"/>
  <c r="AJ102"/>
  <c r="AR101"/>
  <c r="AQ101"/>
  <c r="AL101"/>
  <c r="AJ101"/>
  <c r="AR100"/>
  <c r="AQ100"/>
  <c r="AL100"/>
  <c r="AJ100"/>
  <c r="AR99"/>
  <c r="AQ99"/>
  <c r="AL99"/>
  <c r="AJ99"/>
  <c r="AR98"/>
  <c r="AQ98"/>
  <c r="AL98"/>
  <c r="AJ98"/>
  <c r="AR97"/>
  <c r="AQ97"/>
  <c r="AL97"/>
  <c r="AJ97"/>
  <c r="AR96"/>
  <c r="AQ96"/>
  <c r="AL96"/>
  <c r="AJ96"/>
  <c r="AR95"/>
  <c r="AQ95"/>
  <c r="AL95"/>
  <c r="AJ95"/>
  <c r="AR94"/>
  <c r="AQ94"/>
  <c r="AL94"/>
  <c r="AJ94"/>
  <c r="AR93"/>
  <c r="AQ93"/>
  <c r="AL93"/>
  <c r="AJ93"/>
  <c r="AR92"/>
  <c r="AQ92"/>
  <c r="AL92"/>
  <c r="AJ92"/>
  <c r="AR91"/>
  <c r="AQ91"/>
  <c r="AL91"/>
  <c r="AJ91"/>
  <c r="AR90"/>
  <c r="AQ90"/>
  <c r="AL90"/>
  <c r="AJ90"/>
  <c r="W128"/>
  <c r="AE126"/>
  <c r="AD126"/>
  <c r="W126"/>
  <c r="AE124"/>
  <c r="AD124"/>
  <c r="Y124"/>
  <c r="W124"/>
  <c r="AE122"/>
  <c r="AD122"/>
  <c r="Y122"/>
  <c r="W122"/>
  <c r="AE121"/>
  <c r="AD121"/>
  <c r="Y121"/>
  <c r="W121"/>
  <c r="AE119"/>
  <c r="AD119"/>
  <c r="Y119"/>
  <c r="W119"/>
  <c r="AE118"/>
  <c r="AD118"/>
  <c r="Y118"/>
  <c r="W118"/>
  <c r="AE117"/>
  <c r="AD117"/>
  <c r="Y117"/>
  <c r="W117"/>
  <c r="AE116"/>
  <c r="AD116"/>
  <c r="Y116"/>
  <c r="W116"/>
  <c r="AE114"/>
  <c r="AD114"/>
  <c r="Y114"/>
  <c r="W114"/>
  <c r="AE113"/>
  <c r="AD113"/>
  <c r="Y113"/>
  <c r="W113"/>
  <c r="AE112"/>
  <c r="AD112"/>
  <c r="Y112"/>
  <c r="W112"/>
  <c r="AE111"/>
  <c r="AD111"/>
  <c r="Y111"/>
  <c r="W111"/>
  <c r="AE110"/>
  <c r="AD110"/>
  <c r="Y110"/>
  <c r="W110"/>
  <c r="AE109"/>
  <c r="AD109"/>
  <c r="Y109"/>
  <c r="W109"/>
  <c r="AE108"/>
  <c r="AD108"/>
  <c r="Y108"/>
  <c r="W108"/>
  <c r="AE107"/>
  <c r="AD107"/>
  <c r="Y107"/>
  <c r="W107"/>
  <c r="AE105"/>
  <c r="AD105"/>
  <c r="Y105"/>
  <c r="W105"/>
  <c r="AE104"/>
  <c r="AD104"/>
  <c r="Y104"/>
  <c r="W104"/>
  <c r="AE103"/>
  <c r="AD103"/>
  <c r="Y103"/>
  <c r="W103"/>
  <c r="AE102"/>
  <c r="AD102"/>
  <c r="Y102"/>
  <c r="W102"/>
  <c r="AE101"/>
  <c r="AD101"/>
  <c r="Y101"/>
  <c r="W101"/>
  <c r="AE100"/>
  <c r="AD100"/>
  <c r="Y100"/>
  <c r="W100"/>
  <c r="AE99"/>
  <c r="AD99"/>
  <c r="Y99"/>
  <c r="W99"/>
  <c r="AE98"/>
  <c r="AD98"/>
  <c r="Y98"/>
  <c r="W98"/>
  <c r="AE97"/>
  <c r="AD97"/>
  <c r="Y97"/>
  <c r="W97"/>
  <c r="AE96"/>
  <c r="AD96"/>
  <c r="Y96"/>
  <c r="W96"/>
  <c r="AE95"/>
  <c r="AD95"/>
  <c r="Y95"/>
  <c r="W95"/>
  <c r="AE94"/>
  <c r="AD94"/>
  <c r="Y94"/>
  <c r="W94"/>
  <c r="AE93"/>
  <c r="AD93"/>
  <c r="Y93"/>
  <c r="W93"/>
  <c r="AE92"/>
  <c r="AD92"/>
  <c r="Y92"/>
  <c r="W92"/>
  <c r="AE91"/>
  <c r="AD91"/>
  <c r="Y91"/>
  <c r="W91"/>
  <c r="AE90"/>
  <c r="AD90"/>
  <c r="Y90"/>
  <c r="W90"/>
  <c r="L126" i="47"/>
  <c r="J126"/>
  <c r="L124"/>
  <c r="J124"/>
  <c r="L122"/>
  <c r="J122"/>
  <c r="L121"/>
  <c r="J121"/>
  <c r="L119"/>
  <c r="J119"/>
  <c r="L118"/>
  <c r="J118"/>
  <c r="L117"/>
  <c r="J117"/>
  <c r="L116"/>
  <c r="J116"/>
  <c r="L114"/>
  <c r="J114"/>
  <c r="L113"/>
  <c r="J113"/>
  <c r="L112"/>
  <c r="J112"/>
  <c r="L111"/>
  <c r="J111"/>
  <c r="L110"/>
  <c r="J110"/>
  <c r="L109"/>
  <c r="J109"/>
  <c r="L108"/>
  <c r="J108"/>
  <c r="L107"/>
  <c r="J107"/>
  <c r="Q147"/>
  <c r="P147"/>
  <c r="Q146"/>
  <c r="P146"/>
  <c r="O122"/>
  <c r="O121"/>
  <c r="O119"/>
  <c r="O118"/>
  <c r="O117"/>
  <c r="O116"/>
  <c r="O114"/>
  <c r="O113"/>
  <c r="O112"/>
  <c r="O111"/>
  <c r="O110"/>
  <c r="O109"/>
  <c r="R124" i="28"/>
  <c r="Q124"/>
  <c r="MC105" i="47"/>
  <c r="MD105" s="1"/>
  <c r="ME105" s="1"/>
  <c r="MC96"/>
  <c r="MF96" s="1"/>
  <c r="MC92"/>
  <c r="MC94"/>
  <c r="MD94" s="1"/>
  <c r="ME94" s="1"/>
  <c r="MC103"/>
  <c r="MF103" s="1"/>
  <c r="MC98"/>
  <c r="LP105"/>
  <c r="LQ105" s="1"/>
  <c r="LR105" s="1"/>
  <c r="LP96"/>
  <c r="LP92"/>
  <c r="LP94"/>
  <c r="LP103"/>
  <c r="LQ103" s="1"/>
  <c r="LR103" s="1"/>
  <c r="LP98"/>
  <c r="LS98" s="1"/>
  <c r="LC105"/>
  <c r="LC96"/>
  <c r="LC92"/>
  <c r="LD92" s="1"/>
  <c r="LE92" s="1"/>
  <c r="LC94"/>
  <c r="LF94" s="1"/>
  <c r="LC103"/>
  <c r="LF103" s="1"/>
  <c r="LC98"/>
  <c r="KP105"/>
  <c r="KP96"/>
  <c r="KQ96" s="1"/>
  <c r="KR96" s="1"/>
  <c r="KP92"/>
  <c r="KQ92" s="1"/>
  <c r="KR92" s="1"/>
  <c r="KP94"/>
  <c r="KP103"/>
  <c r="KP98"/>
  <c r="KS98" s="1"/>
  <c r="KC105"/>
  <c r="KC96"/>
  <c r="KC92"/>
  <c r="KF92" s="1"/>
  <c r="KC94"/>
  <c r="KD94" s="1"/>
  <c r="KE94" s="1"/>
  <c r="KC103"/>
  <c r="KC98"/>
  <c r="KD98" s="1"/>
  <c r="KE98" s="1"/>
  <c r="JP105"/>
  <c r="JS105" s="1"/>
  <c r="JP96"/>
  <c r="JP92"/>
  <c r="JQ92" s="1"/>
  <c r="JR92" s="1"/>
  <c r="JP94"/>
  <c r="JS94" s="1"/>
  <c r="JP103"/>
  <c r="JP98"/>
  <c r="JC105"/>
  <c r="JD105" s="1"/>
  <c r="JE105" s="1"/>
  <c r="JC96"/>
  <c r="JC92"/>
  <c r="JC94"/>
  <c r="JF94" s="1"/>
  <c r="JC103"/>
  <c r="JD103" s="1"/>
  <c r="JE103" s="1"/>
  <c r="JC98"/>
  <c r="IP105"/>
  <c r="IS105" s="1"/>
  <c r="IP96"/>
  <c r="IP92"/>
  <c r="IS92" s="1"/>
  <c r="IP94"/>
  <c r="IS94" s="1"/>
  <c r="IP103"/>
  <c r="IS103" s="1"/>
  <c r="IP98"/>
  <c r="IC105"/>
  <c r="IC96"/>
  <c r="IF96" s="1"/>
  <c r="IC92"/>
  <c r="IC94"/>
  <c r="IC103"/>
  <c r="IF103" s="1"/>
  <c r="IC98"/>
  <c r="HP105"/>
  <c r="HP96"/>
  <c r="HS96" s="1"/>
  <c r="HP92"/>
  <c r="HP94"/>
  <c r="HQ94" s="1"/>
  <c r="HR94" s="1"/>
  <c r="HP103"/>
  <c r="HS103" s="1"/>
  <c r="HP98"/>
  <c r="HQ98" s="1"/>
  <c r="HR98" s="1"/>
  <c r="HC105"/>
  <c r="HF105" s="1"/>
  <c r="HC96"/>
  <c r="HD96" s="1"/>
  <c r="HE96" s="1"/>
  <c r="HC92"/>
  <c r="HD92" s="1"/>
  <c r="HE92" s="1"/>
  <c r="HC94"/>
  <c r="HC103"/>
  <c r="HC98"/>
  <c r="HD98" s="1"/>
  <c r="HE98" s="1"/>
  <c r="GP105"/>
  <c r="GQ105" s="1"/>
  <c r="GR105" s="1"/>
  <c r="GP96"/>
  <c r="GQ96" s="1"/>
  <c r="GR96" s="1"/>
  <c r="GP92"/>
  <c r="GS92" s="1"/>
  <c r="GP94"/>
  <c r="GQ94" s="1"/>
  <c r="GR94" s="1"/>
  <c r="GP103"/>
  <c r="GS103" s="1"/>
  <c r="GP98"/>
  <c r="GS98" s="1"/>
  <c r="GC105"/>
  <c r="GF105" s="1"/>
  <c r="GC96"/>
  <c r="GD96" s="1"/>
  <c r="GE96" s="1"/>
  <c r="GC92"/>
  <c r="GD92" s="1"/>
  <c r="GE92" s="1"/>
  <c r="GC94"/>
  <c r="GF94" s="1"/>
  <c r="GC103"/>
  <c r="GF103" s="1"/>
  <c r="GC98"/>
  <c r="FP105"/>
  <c r="FP96"/>
  <c r="FQ96" s="1"/>
  <c r="FR96" s="1"/>
  <c r="FP92"/>
  <c r="FQ92" s="1"/>
  <c r="FR92" s="1"/>
  <c r="FP94"/>
  <c r="FS94" s="1"/>
  <c r="FP103"/>
  <c r="FP98"/>
  <c r="FQ98" s="1"/>
  <c r="FR98" s="1"/>
  <c r="FC105"/>
  <c r="FD105" s="1"/>
  <c r="FE105" s="1"/>
  <c r="FC96"/>
  <c r="FF96" s="1"/>
  <c r="FC92"/>
  <c r="FF92" s="1"/>
  <c r="FC94"/>
  <c r="FC103"/>
  <c r="FD103" s="1"/>
  <c r="FE103" s="1"/>
  <c r="FC98"/>
  <c r="EP105"/>
  <c r="ES105" s="1"/>
  <c r="EP96"/>
  <c r="EQ96" s="1"/>
  <c r="ER96" s="1"/>
  <c r="EP92"/>
  <c r="EP94"/>
  <c r="EP103"/>
  <c r="ES103" s="1"/>
  <c r="EP98"/>
  <c r="EQ98" s="1"/>
  <c r="ER98" s="1"/>
  <c r="EC105"/>
  <c r="EC96"/>
  <c r="ED96" s="1"/>
  <c r="EE96" s="1"/>
  <c r="EC92"/>
  <c r="EF92" s="1"/>
  <c r="EC94"/>
  <c r="EF94" s="1"/>
  <c r="EC103"/>
  <c r="EC98"/>
  <c r="DP105"/>
  <c r="DS105" s="1"/>
  <c r="DP96"/>
  <c r="DS96" s="1"/>
  <c r="DP92"/>
  <c r="DS92" s="1"/>
  <c r="DP94"/>
  <c r="DP103"/>
  <c r="DS103" s="1"/>
  <c r="DP98"/>
  <c r="DQ98" s="1"/>
  <c r="DR98" s="1"/>
  <c r="DC105"/>
  <c r="DD105" s="1"/>
  <c r="DE105" s="1"/>
  <c r="DC96"/>
  <c r="DC92"/>
  <c r="DF92" s="1"/>
  <c r="DC94"/>
  <c r="DF94" s="1"/>
  <c r="DC103"/>
  <c r="DF103" s="1"/>
  <c r="DC98"/>
  <c r="DD98" s="1"/>
  <c r="DE98" s="1"/>
  <c r="CP105"/>
  <c r="CS105" s="1"/>
  <c r="CP96"/>
  <c r="CQ96" s="1"/>
  <c r="CR96" s="1"/>
  <c r="CP92"/>
  <c r="CQ92" s="1"/>
  <c r="CR92" s="1"/>
  <c r="CP94"/>
  <c r="CQ94" s="1"/>
  <c r="CR94" s="1"/>
  <c r="CP103"/>
  <c r="CQ103" s="1"/>
  <c r="CR103" s="1"/>
  <c r="CP98"/>
  <c r="CS98" s="1"/>
  <c r="CC105"/>
  <c r="CD105" s="1"/>
  <c r="CE105" s="1"/>
  <c r="CC96"/>
  <c r="CC92"/>
  <c r="CD92" s="1"/>
  <c r="CE92" s="1"/>
  <c r="CC94"/>
  <c r="CD94" s="1"/>
  <c r="CE94" s="1"/>
  <c r="CC103"/>
  <c r="CF103" s="1"/>
  <c r="CC98"/>
  <c r="CD98" s="1"/>
  <c r="CE98" s="1"/>
  <c r="BP105"/>
  <c r="BQ105" s="1"/>
  <c r="BR105" s="1"/>
  <c r="BP96"/>
  <c r="BS96" s="1"/>
  <c r="BP92"/>
  <c r="BS92" s="1"/>
  <c r="BP94"/>
  <c r="BQ94" s="1"/>
  <c r="BR94" s="1"/>
  <c r="BP103"/>
  <c r="BS103" s="1"/>
  <c r="BP98"/>
  <c r="BS98" s="1"/>
  <c r="BC105"/>
  <c r="BC96"/>
  <c r="BD96" s="1"/>
  <c r="BE96" s="1"/>
  <c r="BC92"/>
  <c r="BF92" s="1"/>
  <c r="BC94"/>
  <c r="BD94" s="1"/>
  <c r="BE94" s="1"/>
  <c r="BC103"/>
  <c r="BF103" s="1"/>
  <c r="BC98"/>
  <c r="AP105"/>
  <c r="AQ105" s="1"/>
  <c r="AR105" s="1"/>
  <c r="AP96"/>
  <c r="AQ96" s="1"/>
  <c r="AR96" s="1"/>
  <c r="AP92"/>
  <c r="AS92" s="1"/>
  <c r="AP94"/>
  <c r="AS94" s="1"/>
  <c r="AP103"/>
  <c r="AS103" s="1"/>
  <c r="AP98"/>
  <c r="AQ98" s="1"/>
  <c r="AR98" s="1"/>
  <c r="AC92"/>
  <c r="AC98"/>
  <c r="AD98" s="1"/>
  <c r="AE98" s="1"/>
  <c r="AC105"/>
  <c r="AF105" s="1"/>
  <c r="AC94"/>
  <c r="AF94" s="1"/>
  <c r="AC103"/>
  <c r="AF103" s="1"/>
  <c r="O105"/>
  <c r="O104"/>
  <c r="O103"/>
  <c r="O102"/>
  <c r="O101"/>
  <c r="O100"/>
  <c r="O99"/>
  <c r="O98"/>
  <c r="O97"/>
  <c r="O96"/>
  <c r="O95"/>
  <c r="O94"/>
  <c r="O93"/>
  <c r="O92"/>
  <c r="O91"/>
  <c r="O90"/>
  <c r="MB124"/>
  <c r="LO124"/>
  <c r="LQ124" s="1"/>
  <c r="LR124" s="1"/>
  <c r="LB124"/>
  <c r="LD124" s="1"/>
  <c r="LE124" s="1"/>
  <c r="KO124"/>
  <c r="KS124" s="1"/>
  <c r="KB124"/>
  <c r="JO124"/>
  <c r="JQ124" s="1"/>
  <c r="JR124" s="1"/>
  <c r="JB124"/>
  <c r="IO124"/>
  <c r="IS124" s="1"/>
  <c r="IB124"/>
  <c r="HO124"/>
  <c r="HB124"/>
  <c r="HF124" s="1"/>
  <c r="GO124"/>
  <c r="GS124" s="1"/>
  <c r="GB124"/>
  <c r="FO124"/>
  <c r="FS124" s="1"/>
  <c r="FB124"/>
  <c r="FF124" s="1"/>
  <c r="EO124"/>
  <c r="EB124"/>
  <c r="EF124" s="1"/>
  <c r="DO124"/>
  <c r="DQ124" s="1"/>
  <c r="DR124" s="1"/>
  <c r="DB124"/>
  <c r="DF124" s="1"/>
  <c r="CO124"/>
  <c r="CS124" s="1"/>
  <c r="CB124"/>
  <c r="CD124" s="1"/>
  <c r="CE124" s="1"/>
  <c r="BO124"/>
  <c r="BS124" s="1"/>
  <c r="BB124"/>
  <c r="BD124" s="1"/>
  <c r="BE124" s="1"/>
  <c r="AO124"/>
  <c r="AS124" s="1"/>
  <c r="MB126" i="28"/>
  <c r="LO126"/>
  <c r="KO126"/>
  <c r="JO126"/>
  <c r="IO126"/>
  <c r="LB126"/>
  <c r="KB126"/>
  <c r="JB126"/>
  <c r="IB126"/>
  <c r="HO126"/>
  <c r="GO126"/>
  <c r="FO126"/>
  <c r="EO126"/>
  <c r="HB126"/>
  <c r="GB126"/>
  <c r="FB126"/>
  <c r="EB126"/>
  <c r="DO126"/>
  <c r="CO126"/>
  <c r="DB126"/>
  <c r="CB126"/>
  <c r="BO126"/>
  <c r="BB126"/>
  <c r="AO126"/>
  <c r="AB126"/>
  <c r="P94" i="47"/>
  <c r="P98"/>
  <c r="S98" s="1"/>
  <c r="P103"/>
  <c r="Q103" s="1"/>
  <c r="R103" s="1"/>
  <c r="P105"/>
  <c r="S105" s="1"/>
  <c r="P92"/>
  <c r="S92" s="1"/>
  <c r="M108" i="22"/>
  <c r="M76"/>
  <c r="M107"/>
  <c r="M75" s="1"/>
  <c r="M106"/>
  <c r="M74"/>
  <c r="M105"/>
  <c r="M73" s="1"/>
  <c r="M104"/>
  <c r="M72"/>
  <c r="M103"/>
  <c r="M71" s="1"/>
  <c r="M102"/>
  <c r="M70"/>
  <c r="M101"/>
  <c r="M69" s="1"/>
  <c r="AV1" i="33"/>
  <c r="AL55"/>
  <c r="AO55"/>
  <c r="AR55"/>
  <c r="AU55"/>
  <c r="J128" i="28"/>
  <c r="J126"/>
  <c r="L124"/>
  <c r="J124"/>
  <c r="R126"/>
  <c r="Q126"/>
  <c r="T98"/>
  <c r="T99"/>
  <c r="T100"/>
  <c r="T101"/>
  <c r="T102"/>
  <c r="T103"/>
  <c r="T104"/>
  <c r="Q91"/>
  <c r="R91"/>
  <c r="Q92"/>
  <c r="R92"/>
  <c r="Q93"/>
  <c r="R93"/>
  <c r="Q94"/>
  <c r="R94"/>
  <c r="Q95"/>
  <c r="T95"/>
  <c r="R95"/>
  <c r="Q96"/>
  <c r="T96"/>
  <c r="R96"/>
  <c r="Q97"/>
  <c r="R97"/>
  <c r="Q98"/>
  <c r="R98"/>
  <c r="Q99"/>
  <c r="R99"/>
  <c r="Q100"/>
  <c r="R100"/>
  <c r="Q101"/>
  <c r="R101"/>
  <c r="Q102"/>
  <c r="R102"/>
  <c r="Q103"/>
  <c r="R103"/>
  <c r="Q104"/>
  <c r="R104"/>
  <c r="Q105"/>
  <c r="T105"/>
  <c r="R105"/>
  <c r="R90"/>
  <c r="Q90"/>
  <c r="J92"/>
  <c r="J93"/>
  <c r="J94"/>
  <c r="J95"/>
  <c r="J96"/>
  <c r="J97"/>
  <c r="J98"/>
  <c r="J99"/>
  <c r="J100"/>
  <c r="J101"/>
  <c r="J102"/>
  <c r="J103"/>
  <c r="J104"/>
  <c r="J105"/>
  <c r="L92"/>
  <c r="L93"/>
  <c r="L94"/>
  <c r="L95"/>
  <c r="L96"/>
  <c r="L97"/>
  <c r="L98"/>
  <c r="L99"/>
  <c r="L100"/>
  <c r="L101"/>
  <c r="L102"/>
  <c r="L103"/>
  <c r="L104"/>
  <c r="L105"/>
  <c r="AI55" i="33"/>
  <c r="AF55"/>
  <c r="AC55"/>
  <c r="Z55"/>
  <c r="W55"/>
  <c r="T55"/>
  <c r="Q55"/>
  <c r="N55"/>
  <c r="K55"/>
  <c r="H55"/>
  <c r="E55"/>
  <c r="B55"/>
  <c r="L103"/>
  <c r="N102"/>
  <c r="L102"/>
  <c r="L93"/>
  <c r="N92"/>
  <c r="L92"/>
  <c r="R85"/>
  <c r="F85"/>
  <c r="T84"/>
  <c r="T68" s="1"/>
  <c r="R84"/>
  <c r="N68" s="1"/>
  <c r="O68" s="1"/>
  <c r="H84"/>
  <c r="H68" s="1"/>
  <c r="F84"/>
  <c r="B68" s="1"/>
  <c r="U75"/>
  <c r="O75"/>
  <c r="I75"/>
  <c r="C75"/>
  <c r="W65"/>
  <c r="T65"/>
  <c r="Q65"/>
  <c r="N65"/>
  <c r="K65"/>
  <c r="H65"/>
  <c r="E65"/>
  <c r="B65"/>
  <c r="C9" i="18"/>
  <c r="T118" i="28"/>
  <c r="R122"/>
  <c r="Q122"/>
  <c r="L122"/>
  <c r="J122"/>
  <c r="R121"/>
  <c r="Q121"/>
  <c r="L121"/>
  <c r="J121"/>
  <c r="R119"/>
  <c r="Q119"/>
  <c r="L119"/>
  <c r="J119"/>
  <c r="R118"/>
  <c r="Q118"/>
  <c r="L118"/>
  <c r="J118"/>
  <c r="R117"/>
  <c r="Q117"/>
  <c r="L117"/>
  <c r="J117"/>
  <c r="R116"/>
  <c r="Q116"/>
  <c r="L116"/>
  <c r="J116"/>
  <c r="R114"/>
  <c r="Q114"/>
  <c r="L114"/>
  <c r="J114"/>
  <c r="R113"/>
  <c r="Q113"/>
  <c r="L113"/>
  <c r="J113"/>
  <c r="R112"/>
  <c r="Q112"/>
  <c r="L112"/>
  <c r="J112"/>
  <c r="R111"/>
  <c r="Q111"/>
  <c r="L111"/>
  <c r="J111"/>
  <c r="R110"/>
  <c r="Q110"/>
  <c r="L110"/>
  <c r="J110"/>
  <c r="R109"/>
  <c r="Q109"/>
  <c r="L109"/>
  <c r="J109"/>
  <c r="R108"/>
  <c r="Q108"/>
  <c r="J108"/>
  <c r="R107"/>
  <c r="Q107"/>
  <c r="E5" i="19"/>
  <c r="E6"/>
  <c r="E7"/>
  <c r="E8"/>
  <c r="E9"/>
  <c r="E10"/>
  <c r="E11"/>
  <c r="E12"/>
  <c r="E13"/>
  <c r="E14"/>
  <c r="E15"/>
  <c r="B65" i="48" s="1"/>
  <c r="E4" i="19"/>
  <c r="T111" i="28"/>
  <c r="T112"/>
  <c r="T113"/>
  <c r="T119"/>
  <c r="J91"/>
  <c r="L108"/>
  <c r="L107"/>
  <c r="L90"/>
  <c r="J107"/>
  <c r="J90"/>
  <c r="L91"/>
  <c r="P96" i="47"/>
  <c r="AC96"/>
  <c r="AF96" s="1"/>
  <c r="T92" i="28"/>
  <c r="T93"/>
  <c r="T114"/>
  <c r="T108"/>
  <c r="T109"/>
  <c r="T110"/>
  <c r="T94"/>
  <c r="T97"/>
  <c r="T90"/>
  <c r="T91"/>
  <c r="T107"/>
  <c r="T116"/>
  <c r="T117"/>
  <c r="T124"/>
  <c r="T121"/>
  <c r="T122"/>
  <c r="O124" i="47"/>
  <c r="Q124" s="1"/>
  <c r="R124" s="1"/>
  <c r="O126" i="28"/>
  <c r="AB124" i="47"/>
  <c r="AD124" s="1"/>
  <c r="AE124" s="1"/>
  <c r="B75" i="48"/>
  <c r="C130"/>
  <c r="E178" i="18"/>
  <c r="J5" i="44" s="1"/>
  <c r="E233" i="18"/>
  <c r="E111"/>
  <c r="H94" i="22" s="1"/>
  <c r="E263" i="18"/>
  <c r="E262"/>
  <c r="M3" i="48" s="1"/>
  <c r="E183" i="18"/>
  <c r="E149"/>
  <c r="E173"/>
  <c r="B145" i="48" s="1"/>
  <c r="E243" i="18"/>
  <c r="H8" i="30" s="1"/>
  <c r="E219" i="18"/>
  <c r="MB127" i="47" s="1"/>
  <c r="E118" i="18"/>
  <c r="H57" i="22" s="1"/>
  <c r="E169" i="18"/>
  <c r="E207"/>
  <c r="E175"/>
  <c r="AR52" i="33" s="1"/>
  <c r="E247" i="18"/>
  <c r="E213"/>
  <c r="LG4" i="47" s="1"/>
  <c r="E160" i="18"/>
  <c r="E189"/>
  <c r="E201"/>
  <c r="E260"/>
  <c r="B3" i="48" s="1"/>
  <c r="E143" i="18"/>
  <c r="E128"/>
  <c r="C2" i="44" s="1"/>
  <c r="E124" i="18"/>
  <c r="A1" i="19" s="1"/>
  <c r="E221" i="18"/>
  <c r="E172"/>
  <c r="E215"/>
  <c r="E236"/>
  <c r="H4" i="30" s="1"/>
  <c r="E109" i="18"/>
  <c r="E110"/>
  <c r="E222"/>
  <c r="B3" i="30"/>
  <c r="E229" i="18"/>
  <c r="B8" i="30" s="1"/>
  <c r="E230" i="18"/>
  <c r="B135" i="28" s="1"/>
  <c r="E235" i="18"/>
  <c r="B9" i="30"/>
  <c r="E204" i="18"/>
  <c r="B1" i="28" s="1"/>
  <c r="E209" i="18"/>
  <c r="E259"/>
  <c r="B137" i="48"/>
  <c r="E177" i="18"/>
  <c r="C5" i="44" s="1"/>
  <c r="E146" i="18"/>
  <c r="E151"/>
  <c r="E193"/>
  <c r="B3" i="3" s="1"/>
  <c r="E244" i="18"/>
  <c r="B136" i="47" s="1"/>
  <c r="E205" i="18"/>
  <c r="B3" i="47" s="1"/>
  <c r="E113" i="18"/>
  <c r="E171"/>
  <c r="K109" i="22" s="1"/>
  <c r="R77" i="33" s="1"/>
  <c r="E231" i="18"/>
  <c r="B138" i="28" s="1"/>
  <c r="E196" i="18"/>
  <c r="L1" s="1"/>
  <c r="E206"/>
  <c r="F4" i="28" s="1"/>
  <c r="E234" i="18"/>
  <c r="E254"/>
  <c r="D3" i="48" s="1"/>
  <c r="E180" i="18"/>
  <c r="E156"/>
  <c r="E154"/>
  <c r="E212"/>
  <c r="E191"/>
  <c r="E245"/>
  <c r="E162"/>
  <c r="E104"/>
  <c r="E227"/>
  <c r="B7" i="30" s="1"/>
  <c r="E135" i="18"/>
  <c r="E256"/>
  <c r="B93" i="48" s="1"/>
  <c r="E150" i="18"/>
  <c r="E232"/>
  <c r="B139" i="47" s="1"/>
  <c r="E141" i="18"/>
  <c r="R96" i="33" s="1"/>
  <c r="E211" i="18"/>
  <c r="E194"/>
  <c r="G1" i="19" s="1"/>
  <c r="E228" i="18"/>
  <c r="B6" i="30" s="1"/>
  <c r="E163" i="18"/>
  <c r="E261"/>
  <c r="M2" i="48" s="1"/>
  <c r="E220" i="18"/>
  <c r="B127" i="28" s="1"/>
  <c r="E241" i="18"/>
  <c r="H20" i="30" s="1"/>
  <c r="E126" i="18"/>
  <c r="F1" s="1"/>
  <c r="E217"/>
  <c r="B120" i="28" s="1"/>
  <c r="E125" i="18"/>
  <c r="B1" i="22" s="1"/>
  <c r="E225" i="18"/>
  <c r="B4" i="30"/>
  <c r="E257" i="18"/>
  <c r="B116" i="48" s="1"/>
  <c r="E251" i="18"/>
  <c r="F3" i="48" s="1"/>
  <c r="E214" i="18"/>
  <c r="E161"/>
  <c r="E210"/>
  <c r="IC127" i="47" s="1"/>
  <c r="E252" i="18"/>
  <c r="G3" i="48"/>
  <c r="E181" i="18"/>
  <c r="AN31" i="33" s="1"/>
  <c r="E142" i="18"/>
  <c r="E237"/>
  <c r="O4" i="30" s="1"/>
  <c r="E105" i="18"/>
  <c r="E195"/>
  <c r="E216"/>
  <c r="B115" i="28" s="1"/>
  <c r="E107" i="18"/>
  <c r="H46" i="22" s="1"/>
  <c r="I55" i="48" s="1"/>
  <c r="E167" i="18"/>
  <c r="E242"/>
  <c r="H14" i="30" s="1"/>
  <c r="E208" i="18"/>
  <c r="E250"/>
  <c r="B1" i="48" s="1"/>
  <c r="E121" i="18"/>
  <c r="E1" i="33" s="1"/>
  <c r="E114" i="18"/>
  <c r="E218"/>
  <c r="B123" i="28" s="1"/>
  <c r="E176" i="18"/>
  <c r="C3" i="29" s="1"/>
  <c r="E106" i="18"/>
  <c r="H22" i="22" s="1"/>
  <c r="E155" i="18"/>
  <c r="E239"/>
  <c r="H6" i="30" s="1"/>
  <c r="E144" i="18"/>
  <c r="B2" i="3"/>
  <c r="E246" i="18"/>
  <c r="E153"/>
  <c r="E134"/>
  <c r="F2" i="33" s="1"/>
  <c r="E226" i="18"/>
  <c r="B5" i="30" s="1"/>
  <c r="E158" i="18"/>
  <c r="E127"/>
  <c r="B1" i="29" s="1"/>
  <c r="E108" i="18"/>
  <c r="H26" i="22" s="1"/>
  <c r="I30" i="48" s="1"/>
  <c r="E253" i="18"/>
  <c r="C3" i="48" s="1"/>
  <c r="E240" i="18"/>
  <c r="H7" i="30" s="1"/>
  <c r="E190" i="18"/>
  <c r="J5" i="16" s="1"/>
  <c r="E148" i="18"/>
  <c r="E185"/>
  <c r="I3" i="48" s="1"/>
  <c r="E187" i="18"/>
  <c r="E258"/>
  <c r="B129" i="48" s="1"/>
  <c r="E184" i="18"/>
  <c r="J3" i="48" s="1"/>
  <c r="E157" i="18"/>
  <c r="E145"/>
  <c r="E116"/>
  <c r="E117"/>
  <c r="E166"/>
  <c r="E159"/>
  <c r="E223"/>
  <c r="H3" i="30" s="1"/>
  <c r="E198" i="18"/>
  <c r="G4" i="19" s="1"/>
  <c r="E164" i="18"/>
  <c r="E115"/>
  <c r="H52" i="22" s="1"/>
  <c r="H31" i="33" s="1"/>
  <c r="E238" i="18"/>
  <c r="E112"/>
  <c r="H99" i="22" s="1"/>
  <c r="I124" i="48" s="1"/>
  <c r="E170" i="18"/>
  <c r="K108" i="22" s="1"/>
  <c r="F77" i="33" s="1"/>
  <c r="E255" i="18"/>
  <c r="E3" i="48" s="1"/>
  <c r="E182" i="18"/>
  <c r="AL44" i="33" s="1"/>
  <c r="E179" i="18"/>
  <c r="D7" i="44" s="1"/>
  <c r="E147" i="18"/>
  <c r="E152"/>
  <c r="E136"/>
  <c r="E192"/>
  <c r="E224"/>
  <c r="HS4" i="47" s="1"/>
  <c r="E168" i="18"/>
  <c r="E165"/>
  <c r="E103"/>
  <c r="H89" i="22" s="1"/>
  <c r="I110" i="48" s="1"/>
  <c r="IB128" i="28"/>
  <c r="JO128"/>
  <c r="HO128"/>
  <c r="LO128"/>
  <c r="AB128"/>
  <c r="BB128"/>
  <c r="DB128"/>
  <c r="EB128"/>
  <c r="G81" i="29"/>
  <c r="J82" i="32"/>
  <c r="G82" s="1"/>
  <c r="G34"/>
  <c r="K5" i="44"/>
  <c r="DS4" i="47"/>
  <c r="KS127"/>
  <c r="MF127"/>
  <c r="ES4"/>
  <c r="EF127"/>
  <c r="IF4"/>
  <c r="EF4"/>
  <c r="ES4" i="28"/>
  <c r="DF4"/>
  <c r="LF4"/>
  <c r="GS4"/>
  <c r="CS129"/>
  <c r="HS129"/>
  <c r="JF129"/>
  <c r="FF129"/>
  <c r="EF4"/>
  <c r="S4"/>
  <c r="LT4" i="47"/>
  <c r="LG127"/>
  <c r="HT4"/>
  <c r="HG127"/>
  <c r="DT4"/>
  <c r="BT4"/>
  <c r="GT127"/>
  <c r="FG4"/>
  <c r="DG4"/>
  <c r="MG127"/>
  <c r="KT4"/>
  <c r="KG127"/>
  <c r="CT4"/>
  <c r="AG127"/>
  <c r="MG4"/>
  <c r="JT127"/>
  <c r="HT127"/>
  <c r="FT127"/>
  <c r="CT129" i="28"/>
  <c r="HT129"/>
  <c r="IT129"/>
  <c r="GG4"/>
  <c r="LG4"/>
  <c r="BG4"/>
  <c r="ET4"/>
  <c r="BT4"/>
  <c r="FG4"/>
  <c r="HG129"/>
  <c r="LT4"/>
  <c r="KG129"/>
  <c r="KT4"/>
  <c r="CG4"/>
  <c r="ET129"/>
  <c r="JT129"/>
  <c r="AG4" i="47"/>
  <c r="DG129" i="28"/>
  <c r="GT4"/>
  <c r="AT129"/>
  <c r="FT129"/>
  <c r="MG129"/>
  <c r="HT4"/>
  <c r="IT4"/>
  <c r="AG129"/>
  <c r="T129"/>
  <c r="LT129"/>
  <c r="T4" i="47"/>
  <c r="GT129" i="28"/>
  <c r="K113" i="22"/>
  <c r="L95" i="33" s="1"/>
  <c r="H43" i="22"/>
  <c r="T26" i="33" s="1"/>
  <c r="H80" i="22"/>
  <c r="H95"/>
  <c r="H68"/>
  <c r="H38"/>
  <c r="I45" i="48" s="1"/>
  <c r="F5" i="3"/>
  <c r="C5"/>
  <c r="I5"/>
  <c r="IP4" i="47"/>
  <c r="EC127"/>
  <c r="CP4"/>
  <c r="MC4"/>
  <c r="KC4"/>
  <c r="GC4"/>
  <c r="FP127"/>
  <c r="BP127"/>
  <c r="HP4"/>
  <c r="FP4"/>
  <c r="BP4"/>
  <c r="BC127"/>
  <c r="IP127"/>
  <c r="HC4"/>
  <c r="DC4"/>
  <c r="DC4" i="28"/>
  <c r="CP129"/>
  <c r="IC4"/>
  <c r="CC129"/>
  <c r="BC4"/>
  <c r="EC129"/>
  <c r="P129"/>
  <c r="CC4"/>
  <c r="DP129"/>
  <c r="KC129"/>
  <c r="BP4"/>
  <c r="HC4"/>
  <c r="GC129"/>
  <c r="AC4" i="47"/>
  <c r="KP4" i="28"/>
  <c r="P4" i="47"/>
  <c r="EP4" i="28"/>
  <c r="KP129"/>
  <c r="C1" i="45"/>
  <c r="AL31" i="33"/>
  <c r="H85" i="22"/>
  <c r="H47"/>
  <c r="H34"/>
  <c r="I43" i="48" s="1"/>
  <c r="H23" i="22"/>
  <c r="I28" i="48" s="1"/>
  <c r="KM4" i="47"/>
  <c r="IM4"/>
  <c r="HZ4"/>
  <c r="FZ4"/>
  <c r="DM4"/>
  <c r="BM4"/>
  <c r="BZ4" i="28"/>
  <c r="FZ4"/>
  <c r="M4"/>
  <c r="IM4"/>
  <c r="BM4"/>
  <c r="GZ4"/>
  <c r="H12" i="30"/>
  <c r="H39" i="22"/>
  <c r="I48" i="48" s="1"/>
  <c r="H15" i="22"/>
  <c r="H79"/>
  <c r="B1" i="32"/>
  <c r="H78" i="22"/>
  <c r="I96" i="48" s="1"/>
  <c r="B1" i="47"/>
  <c r="H104" i="22"/>
  <c r="I132" i="48" s="1"/>
  <c r="H7" i="22"/>
  <c r="H55"/>
  <c r="H5"/>
  <c r="H61"/>
  <c r="I75" i="48" s="1"/>
  <c r="H91" i="22"/>
  <c r="H37"/>
  <c r="H72"/>
  <c r="H65"/>
  <c r="I80" i="48" s="1"/>
  <c r="H6" i="22"/>
  <c r="I7" i="48" s="1"/>
  <c r="H87" i="22"/>
  <c r="H84"/>
  <c r="I104" i="48" s="1"/>
  <c r="H28" i="22"/>
  <c r="I35" i="48" s="1"/>
  <c r="IB127" i="47"/>
  <c r="GO4"/>
  <c r="AB127"/>
  <c r="MB4"/>
  <c r="FO127"/>
  <c r="EB4"/>
  <c r="JB127"/>
  <c r="HO4"/>
  <c r="BB127"/>
  <c r="LB4"/>
  <c r="EO127"/>
  <c r="DB4"/>
  <c r="FB4" i="28"/>
  <c r="CO129"/>
  <c r="BO4"/>
  <c r="AO4"/>
  <c r="BO129"/>
  <c r="HB129"/>
  <c r="JO129"/>
  <c r="AB4" i="47"/>
  <c r="AB4" i="28"/>
  <c r="LO129"/>
  <c r="GB129"/>
  <c r="AB129"/>
  <c r="KB4"/>
  <c r="O129"/>
  <c r="H83" i="22"/>
  <c r="I102" i="48" s="1"/>
  <c r="H56" i="22"/>
  <c r="B31" i="33" s="1"/>
  <c r="H97" i="22"/>
  <c r="I121" i="48" s="1"/>
  <c r="H27" i="22"/>
  <c r="AF16" i="33" s="1"/>
  <c r="H4" i="22"/>
  <c r="B11" i="33" s="1"/>
  <c r="C3" i="32"/>
  <c r="H73" i="22"/>
  <c r="AC36" i="33" s="1"/>
  <c r="H92" i="22"/>
  <c r="H108"/>
  <c r="H98"/>
  <c r="I123" i="48" s="1"/>
  <c r="K9" i="33"/>
  <c r="K41" s="1"/>
  <c r="B9"/>
  <c r="B41" s="1"/>
  <c r="H9"/>
  <c r="H41" s="1"/>
  <c r="N9"/>
  <c r="N41" s="1"/>
  <c r="AF9"/>
  <c r="AF41" s="1"/>
  <c r="E9"/>
  <c r="E41" s="1"/>
  <c r="T9"/>
  <c r="T41" s="1"/>
  <c r="AI9"/>
  <c r="AI41" s="1"/>
  <c r="Z9"/>
  <c r="Z41" s="1"/>
  <c r="Q9"/>
  <c r="Q41" s="1"/>
  <c r="E5" i="3"/>
  <c r="H5"/>
  <c r="B5"/>
  <c r="AC9" i="33"/>
  <c r="AC41" s="1"/>
  <c r="W9"/>
  <c r="W41" s="1"/>
  <c r="MD4" i="47"/>
  <c r="LQ127"/>
  <c r="KD4"/>
  <c r="ID4"/>
  <c r="HQ127"/>
  <c r="GD4"/>
  <c r="ED4"/>
  <c r="DQ127"/>
  <c r="CD4"/>
  <c r="LQ4"/>
  <c r="LD127"/>
  <c r="JQ4"/>
  <c r="HQ4"/>
  <c r="HD127"/>
  <c r="FQ4"/>
  <c r="DQ4"/>
  <c r="DD127"/>
  <c r="BQ4"/>
  <c r="LD4"/>
  <c r="KQ127"/>
  <c r="JD4"/>
  <c r="IQ127"/>
  <c r="HD4"/>
  <c r="GQ127"/>
  <c r="FD4"/>
  <c r="EQ127"/>
  <c r="DD4"/>
  <c r="CQ127"/>
  <c r="BD4"/>
  <c r="AQ127"/>
  <c r="MD127"/>
  <c r="KQ4"/>
  <c r="KD127"/>
  <c r="IQ4"/>
  <c r="ID127"/>
  <c r="GQ4"/>
  <c r="GD127"/>
  <c r="EQ4"/>
  <c r="ED127"/>
  <c r="CQ4"/>
  <c r="CD127"/>
  <c r="AQ4"/>
  <c r="AD127"/>
  <c r="JQ129" i="28"/>
  <c r="ED4"/>
  <c r="AD4" i="47"/>
  <c r="GQ129" i="28"/>
  <c r="JD129"/>
  <c r="AD4"/>
  <c r="BQ4"/>
  <c r="HQ4"/>
  <c r="GD129"/>
  <c r="MD129"/>
  <c r="DQ4"/>
  <c r="GQ4"/>
  <c r="AQ4"/>
  <c r="DQ129"/>
  <c r="CD129"/>
  <c r="FQ4"/>
  <c r="DD129"/>
  <c r="BD4"/>
  <c r="LQ129"/>
  <c r="ID129"/>
  <c r="KQ129"/>
  <c r="LD129"/>
  <c r="CQ4"/>
  <c r="IQ4"/>
  <c r="EQ129"/>
  <c r="HD4"/>
  <c r="LQ4"/>
  <c r="EQ4"/>
  <c r="KD4"/>
  <c r="BD129"/>
  <c r="Q129"/>
  <c r="HQ129"/>
  <c r="JD4"/>
  <c r="GD4"/>
  <c r="BQ129"/>
  <c r="Q4"/>
  <c r="FQ129"/>
  <c r="FD4"/>
  <c r="KQ4"/>
  <c r="AD129"/>
  <c r="ID4"/>
  <c r="IQ129"/>
  <c r="FD129"/>
  <c r="Q127" i="47"/>
  <c r="KD129" i="28"/>
  <c r="JQ4"/>
  <c r="LD4"/>
  <c r="Q4" i="47"/>
  <c r="MD4" i="28"/>
  <c r="ED129"/>
  <c r="DD4"/>
  <c r="CQ129"/>
  <c r="HD129"/>
  <c r="CD4"/>
  <c r="AQ129"/>
  <c r="D3" i="32"/>
  <c r="D3" i="29"/>
  <c r="BR4" i="47"/>
  <c r="AE129" i="28"/>
  <c r="Q62" i="33"/>
  <c r="W52"/>
  <c r="F82"/>
  <c r="N62"/>
  <c r="T62"/>
  <c r="E52"/>
  <c r="L100"/>
  <c r="B52"/>
  <c r="I7" i="44"/>
  <c r="F7"/>
  <c r="B123" i="47"/>
  <c r="EI123" s="1"/>
  <c r="B115"/>
  <c r="B133"/>
  <c r="AD2" i="33"/>
  <c r="AG2"/>
  <c r="L2"/>
  <c r="O2"/>
  <c r="I2"/>
  <c r="AJ2"/>
  <c r="AA2"/>
  <c r="B89" i="47"/>
  <c r="CI89" s="1"/>
  <c r="B89" i="28"/>
  <c r="I89" s="1"/>
  <c r="AY129" i="47"/>
  <c r="Y129"/>
  <c r="HL129"/>
  <c r="LL129"/>
  <c r="CY131" i="28"/>
  <c r="HL131"/>
  <c r="GL131"/>
  <c r="CL129" i="47"/>
  <c r="DL129"/>
  <c r="JL129"/>
  <c r="FY131" i="28"/>
  <c r="KY131"/>
  <c r="CL131"/>
  <c r="GY131"/>
  <c r="H40" i="22"/>
  <c r="H105"/>
  <c r="H74"/>
  <c r="AF31" i="33" s="1"/>
  <c r="H16" i="22"/>
  <c r="H111"/>
  <c r="L86" i="33" s="1"/>
  <c r="KL130" i="47"/>
  <c r="EL130"/>
  <c r="JY130"/>
  <c r="HY130"/>
  <c r="LL130"/>
  <c r="HL130"/>
  <c r="IY130"/>
  <c r="GY130"/>
  <c r="KL132" i="28"/>
  <c r="EY132"/>
  <c r="GY132"/>
  <c r="HY132"/>
  <c r="LL132"/>
  <c r="Y132"/>
  <c r="LY132"/>
  <c r="GL132"/>
  <c r="H70" i="22"/>
  <c r="I86" i="48" s="1"/>
  <c r="H59" i="22"/>
  <c r="N36" i="33" s="1"/>
  <c r="H81" i="22"/>
  <c r="H10"/>
  <c r="H11" i="33" s="1"/>
  <c r="H113" i="22"/>
  <c r="H96"/>
  <c r="I120" i="48" s="1"/>
  <c r="H20" i="22"/>
  <c r="I25" i="48" s="1"/>
  <c r="H44" i="22"/>
  <c r="B141" i="28"/>
  <c r="LL130"/>
  <c r="HL130"/>
  <c r="DL130"/>
  <c r="L130"/>
  <c r="IL128" i="47"/>
  <c r="EL128"/>
  <c r="AL128"/>
  <c r="KY130" i="28"/>
  <c r="GY130"/>
  <c r="CY130"/>
  <c r="LY128" i="47"/>
  <c r="HY128"/>
  <c r="DY128"/>
  <c r="Y128"/>
  <c r="KL130" i="28"/>
  <c r="GL130"/>
  <c r="CL130"/>
  <c r="LL128" i="47"/>
  <c r="HL128"/>
  <c r="DL128"/>
  <c r="L128"/>
  <c r="JY130" i="28"/>
  <c r="FY130"/>
  <c r="BY130"/>
  <c r="KY128" i="47"/>
  <c r="GY128"/>
  <c r="CY128"/>
  <c r="JL130" i="28"/>
  <c r="FL130"/>
  <c r="BL130"/>
  <c r="KL128" i="47"/>
  <c r="GL128"/>
  <c r="CL128"/>
  <c r="IY130" i="28"/>
  <c r="EY130"/>
  <c r="AY130"/>
  <c r="JY128" i="47"/>
  <c r="FY128"/>
  <c r="BY128"/>
  <c r="IL130" i="28"/>
  <c r="EL130"/>
  <c r="AL130"/>
  <c r="JL128" i="47"/>
  <c r="FL128"/>
  <c r="BL128"/>
  <c r="LY130" i="28"/>
  <c r="HY130"/>
  <c r="DY130"/>
  <c r="Y130"/>
  <c r="IY128" i="47"/>
  <c r="EY128"/>
  <c r="AY128"/>
  <c r="B106"/>
  <c r="I106" s="1"/>
  <c r="B106" i="28"/>
  <c r="BV106" s="1"/>
  <c r="KO128"/>
  <c r="GO128"/>
  <c r="CO128"/>
  <c r="DO128"/>
  <c r="GB128"/>
  <c r="KB128"/>
  <c r="BO128"/>
  <c r="O128"/>
  <c r="LB128"/>
  <c r="HB128"/>
  <c r="MB128"/>
  <c r="JB128"/>
  <c r="IO128"/>
  <c r="FB128"/>
  <c r="EO128"/>
  <c r="FO128"/>
  <c r="AO128"/>
  <c r="CB128"/>
  <c r="I26"/>
  <c r="W16" i="33"/>
  <c r="N26"/>
  <c r="K26"/>
  <c r="Q26"/>
  <c r="I138" i="48"/>
  <c r="F78" i="33"/>
  <c r="AC16"/>
  <c r="Q21"/>
  <c r="GI115" i="28"/>
  <c r="EI115"/>
  <c r="DV115"/>
  <c r="BI115"/>
  <c r="JV115"/>
  <c r="LV115"/>
  <c r="FI115"/>
  <c r="JI115"/>
  <c r="LI115"/>
  <c r="AI115"/>
  <c r="KV115"/>
  <c r="BV115"/>
  <c r="IV115"/>
  <c r="I4" i="48"/>
  <c r="I58"/>
  <c r="I143"/>
  <c r="I82" i="28"/>
  <c r="I22" i="48"/>
  <c r="Z26" i="33"/>
  <c r="CI89" i="28"/>
  <c r="LV89"/>
  <c r="BV89"/>
  <c r="JI89"/>
  <c r="AV89"/>
  <c r="FV89"/>
  <c r="GV89"/>
  <c r="DI89"/>
  <c r="LI89"/>
  <c r="EV89"/>
  <c r="DV89"/>
  <c r="AI89"/>
  <c r="HI89"/>
  <c r="KI89"/>
  <c r="CV89"/>
  <c r="BV123" i="47"/>
  <c r="II123"/>
  <c r="I54" i="28"/>
  <c r="I19"/>
  <c r="I75"/>
  <c r="I47"/>
  <c r="B16" i="33"/>
  <c r="I5" i="48"/>
  <c r="AC26" i="33"/>
  <c r="AI106" i="28"/>
  <c r="CV106"/>
  <c r="LV106"/>
  <c r="V106"/>
  <c r="EI106"/>
  <c r="DV106"/>
  <c r="FI106"/>
  <c r="HV106"/>
  <c r="KI106"/>
  <c r="BI106"/>
  <c r="JV106"/>
  <c r="JI106"/>
  <c r="GI106"/>
  <c r="FI89" i="47"/>
  <c r="LV89"/>
  <c r="II89"/>
  <c r="LI89"/>
  <c r="HI89"/>
  <c r="KV89"/>
  <c r="GI89"/>
  <c r="BV89"/>
  <c r="EV125" i="28"/>
  <c r="KI125"/>
  <c r="FV125"/>
  <c r="JV125"/>
  <c r="BV125"/>
  <c r="GV125"/>
  <c r="LI125"/>
  <c r="BI125"/>
  <c r="I125"/>
  <c r="AV125"/>
  <c r="EI125"/>
  <c r="GI125"/>
  <c r="DI125"/>
  <c r="IV125"/>
  <c r="I61"/>
  <c r="I70" i="48"/>
  <c r="Z36" i="33"/>
  <c r="I57" i="48"/>
  <c r="I118"/>
  <c r="V106" i="47"/>
  <c r="JI106"/>
  <c r="EV106"/>
  <c r="LV106"/>
  <c r="LI106"/>
  <c r="KV106"/>
  <c r="GI106"/>
  <c r="I134" i="48"/>
  <c r="B36" i="33"/>
  <c r="I52" i="48"/>
  <c r="I47"/>
  <c r="I5" i="28"/>
  <c r="I12"/>
  <c r="W26" i="33"/>
  <c r="AC31"/>
  <c r="Q16"/>
  <c r="MC91" i="47"/>
  <c r="MD91" s="1"/>
  <c r="ME91" s="1"/>
  <c r="LP99"/>
  <c r="P91"/>
  <c r="S91" s="1"/>
  <c r="AC91"/>
  <c r="AF91" s="1"/>
  <c r="AP91"/>
  <c r="AS91" s="1"/>
  <c r="EC91"/>
  <c r="ED91" s="1"/>
  <c r="EE91" s="1"/>
  <c r="EP91"/>
  <c r="ES91" s="1"/>
  <c r="IC91"/>
  <c r="IP91"/>
  <c r="LP91"/>
  <c r="LS91" s="1"/>
  <c r="BC91"/>
  <c r="BF91" s="1"/>
  <c r="FC91"/>
  <c r="FF91" s="1"/>
  <c r="JC91"/>
  <c r="JD91" s="1"/>
  <c r="JE91" s="1"/>
  <c r="BP91"/>
  <c r="BS91" s="1"/>
  <c r="FP91"/>
  <c r="FS91" s="1"/>
  <c r="JP91"/>
  <c r="JQ91" s="1"/>
  <c r="JR91" s="1"/>
  <c r="CC91"/>
  <c r="CD91" s="1"/>
  <c r="CE91" s="1"/>
  <c r="GC91"/>
  <c r="GD91" s="1"/>
  <c r="GE91" s="1"/>
  <c r="KC91"/>
  <c r="CP91"/>
  <c r="CQ91" s="1"/>
  <c r="CR91" s="1"/>
  <c r="GP91"/>
  <c r="KP91"/>
  <c r="DC91"/>
  <c r="DD91" s="1"/>
  <c r="DE91" s="1"/>
  <c r="HC91"/>
  <c r="HD91" s="1"/>
  <c r="HE91" s="1"/>
  <c r="LC91"/>
  <c r="DP91"/>
  <c r="DS91" s="1"/>
  <c r="HP91"/>
  <c r="HS91" s="1"/>
  <c r="FC99"/>
  <c r="FF99" s="1"/>
  <c r="KP99"/>
  <c r="KQ99" s="1"/>
  <c r="KR99" s="1"/>
  <c r="EC99"/>
  <c r="ED99" s="1"/>
  <c r="EE99" s="1"/>
  <c r="IP99"/>
  <c r="IQ99" s="1"/>
  <c r="IR99" s="1"/>
  <c r="HP99"/>
  <c r="HQ99" s="1"/>
  <c r="HR99" s="1"/>
  <c r="GP99"/>
  <c r="GQ99" s="1"/>
  <c r="GR99" s="1"/>
  <c r="KC99"/>
  <c r="BC99"/>
  <c r="EP99"/>
  <c r="EQ99" s="1"/>
  <c r="ER99" s="1"/>
  <c r="AC99"/>
  <c r="AF99" s="1"/>
  <c r="DP99"/>
  <c r="CP99"/>
  <c r="CS99" s="1"/>
  <c r="GC99"/>
  <c r="GF99" s="1"/>
  <c r="AP99"/>
  <c r="P99"/>
  <c r="Q99" s="1"/>
  <c r="R99" s="1"/>
  <c r="CC99"/>
  <c r="CD99" s="1"/>
  <c r="CE99" s="1"/>
  <c r="MC99"/>
  <c r="MF99" s="1"/>
  <c r="LC99"/>
  <c r="LF99" s="1"/>
  <c r="JP99"/>
  <c r="HC99"/>
  <c r="FP99"/>
  <c r="FQ99" s="1"/>
  <c r="FR99" s="1"/>
  <c r="DC99"/>
  <c r="DD99" s="1"/>
  <c r="DE99" s="1"/>
  <c r="BP99"/>
  <c r="JC99"/>
  <c r="JD99" s="1"/>
  <c r="JE99" s="1"/>
  <c r="IC99"/>
  <c r="ID99" s="1"/>
  <c r="IE99" s="1"/>
  <c r="KC100"/>
  <c r="KD100" s="1"/>
  <c r="KE100" s="1"/>
  <c r="LC102"/>
  <c r="LF102" s="1"/>
  <c r="HC102"/>
  <c r="HF102" s="1"/>
  <c r="DC102"/>
  <c r="DD102" s="1"/>
  <c r="DE102" s="1"/>
  <c r="KP102"/>
  <c r="KS102" s="1"/>
  <c r="GP102"/>
  <c r="GS102" s="1"/>
  <c r="CP102"/>
  <c r="CQ102" s="1"/>
  <c r="CR102" s="1"/>
  <c r="KC102"/>
  <c r="KD102" s="1"/>
  <c r="KE102" s="1"/>
  <c r="GC102"/>
  <c r="CC102"/>
  <c r="CF102" s="1"/>
  <c r="MC102"/>
  <c r="MF102" s="1"/>
  <c r="JP102"/>
  <c r="JS102" s="1"/>
  <c r="FP102"/>
  <c r="FS102" s="1"/>
  <c r="BP102"/>
  <c r="BS102" s="1"/>
  <c r="EC102"/>
  <c r="JC102"/>
  <c r="JF102" s="1"/>
  <c r="FC102"/>
  <c r="BC102"/>
  <c r="BF102" s="1"/>
  <c r="IP102"/>
  <c r="IQ102" s="1"/>
  <c r="IR102" s="1"/>
  <c r="EP102"/>
  <c r="EQ102" s="1"/>
  <c r="ER102" s="1"/>
  <c r="AP102"/>
  <c r="AS102" s="1"/>
  <c r="LP102"/>
  <c r="LS102" s="1"/>
  <c r="HP102"/>
  <c r="HS102" s="1"/>
  <c r="DP102"/>
  <c r="DQ102" s="1"/>
  <c r="DR102" s="1"/>
  <c r="P102"/>
  <c r="IC102"/>
  <c r="IF102" s="1"/>
  <c r="AC102"/>
  <c r="AD102" s="1"/>
  <c r="AE102" s="1"/>
  <c r="LC95"/>
  <c r="LF95" s="1"/>
  <c r="HC95"/>
  <c r="DC95"/>
  <c r="DD95" s="1"/>
  <c r="DE95" s="1"/>
  <c r="KP95"/>
  <c r="KS95" s="1"/>
  <c r="GP95"/>
  <c r="GQ95" s="1"/>
  <c r="GR95" s="1"/>
  <c r="CP95"/>
  <c r="CQ95" s="1"/>
  <c r="CR95" s="1"/>
  <c r="KC95"/>
  <c r="KD95" s="1"/>
  <c r="KE95" s="1"/>
  <c r="GC95"/>
  <c r="GD95" s="1"/>
  <c r="GE95" s="1"/>
  <c r="CC95"/>
  <c r="CD95" s="1"/>
  <c r="CE95" s="1"/>
  <c r="JP95"/>
  <c r="FP95"/>
  <c r="FS95" s="1"/>
  <c r="BP95"/>
  <c r="BQ95" s="1"/>
  <c r="BR95" s="1"/>
  <c r="JC95"/>
  <c r="JD95" s="1"/>
  <c r="JE95" s="1"/>
  <c r="FC95"/>
  <c r="FF95" s="1"/>
  <c r="BC95"/>
  <c r="BF95" s="1"/>
  <c r="AC95"/>
  <c r="AF95" s="1"/>
  <c r="IP95"/>
  <c r="IQ95" s="1"/>
  <c r="IR95" s="1"/>
  <c r="EP95"/>
  <c r="AP95"/>
  <c r="AQ95" s="1"/>
  <c r="AR95" s="1"/>
  <c r="MC95"/>
  <c r="MF95" s="1"/>
  <c r="IC95"/>
  <c r="IF95" s="1"/>
  <c r="EC95"/>
  <c r="ED95" s="1"/>
  <c r="EE95" s="1"/>
  <c r="P95"/>
  <c r="S95" s="1"/>
  <c r="LP95"/>
  <c r="LQ95" s="1"/>
  <c r="LR95" s="1"/>
  <c r="HP95"/>
  <c r="HS95" s="1"/>
  <c r="DP95"/>
  <c r="HP100"/>
  <c r="HQ100" s="1"/>
  <c r="HR100" s="1"/>
  <c r="P100"/>
  <c r="MC100"/>
  <c r="MF100" s="1"/>
  <c r="LP100"/>
  <c r="LQ100" s="1"/>
  <c r="LR100" s="1"/>
  <c r="EC100"/>
  <c r="FC100"/>
  <c r="FF100" s="1"/>
  <c r="DC100"/>
  <c r="DF100" s="1"/>
  <c r="AP100"/>
  <c r="AS100" s="1"/>
  <c r="LC100"/>
  <c r="LD100" s="1"/>
  <c r="LE100" s="1"/>
  <c r="IP100"/>
  <c r="IS100" s="1"/>
  <c r="GC100"/>
  <c r="GD100" s="1"/>
  <c r="GE100" s="1"/>
  <c r="CC100"/>
  <c r="BC100"/>
  <c r="BF100" s="1"/>
  <c r="GP100"/>
  <c r="GQ100" s="1"/>
  <c r="GR100" s="1"/>
  <c r="BP100"/>
  <c r="BQ100" s="1"/>
  <c r="BR100" s="1"/>
  <c r="HC100"/>
  <c r="HF100" s="1"/>
  <c r="KP100"/>
  <c r="KQ100" s="1"/>
  <c r="KR100" s="1"/>
  <c r="EP100"/>
  <c r="ES100" s="1"/>
  <c r="DP100"/>
  <c r="DS100" s="1"/>
  <c r="JC100"/>
  <c r="JD100" s="1"/>
  <c r="JE100" s="1"/>
  <c r="JP100"/>
  <c r="JS100" s="1"/>
  <c r="CP100"/>
  <c r="CQ100" s="1"/>
  <c r="CR100" s="1"/>
  <c r="IC100"/>
  <c r="ID100" s="1"/>
  <c r="IE100" s="1"/>
  <c r="FP100"/>
  <c r="FQ100" s="1"/>
  <c r="FR100" s="1"/>
  <c r="AC100"/>
  <c r="JC90"/>
  <c r="JD90" s="1"/>
  <c r="JE90" s="1"/>
  <c r="FC90"/>
  <c r="FD90" s="1"/>
  <c r="FE90" s="1"/>
  <c r="BC90"/>
  <c r="BF90" s="1"/>
  <c r="IP90"/>
  <c r="IS90" s="1"/>
  <c r="EP90"/>
  <c r="ES90" s="1"/>
  <c r="AP90"/>
  <c r="AQ90" s="1"/>
  <c r="AR90" s="1"/>
  <c r="HP90"/>
  <c r="HS90" s="1"/>
  <c r="IC90"/>
  <c r="LC90"/>
  <c r="LF90" s="1"/>
  <c r="HC90"/>
  <c r="HD90" s="1"/>
  <c r="HE90" s="1"/>
  <c r="DC90"/>
  <c r="DD90" s="1"/>
  <c r="DE90" s="1"/>
  <c r="KC90"/>
  <c r="KF90" s="1"/>
  <c r="GC90"/>
  <c r="GD90" s="1"/>
  <c r="GE90" s="1"/>
  <c r="CC90"/>
  <c r="CD90" s="1"/>
  <c r="CE90" s="1"/>
  <c r="KP90"/>
  <c r="KQ90" s="1"/>
  <c r="KR90" s="1"/>
  <c r="GP90"/>
  <c r="GQ90" s="1"/>
  <c r="GR90" s="1"/>
  <c r="CP90"/>
  <c r="CS90" s="1"/>
  <c r="DP90"/>
  <c r="DS90" s="1"/>
  <c r="JP90"/>
  <c r="JS90" s="1"/>
  <c r="FP90"/>
  <c r="FS90" s="1"/>
  <c r="BP90"/>
  <c r="BQ90" s="1"/>
  <c r="BR90" s="1"/>
  <c r="MC90"/>
  <c r="MF90" s="1"/>
  <c r="EC90"/>
  <c r="ED90" s="1"/>
  <c r="EE90" s="1"/>
  <c r="AC90"/>
  <c r="LP90"/>
  <c r="LQ90" s="1"/>
  <c r="LR90" s="1"/>
  <c r="P90"/>
  <c r="S90" s="1"/>
  <c r="DC97"/>
  <c r="DD97" s="1"/>
  <c r="DE97" s="1"/>
  <c r="FC97"/>
  <c r="FF97" s="1"/>
  <c r="KP97"/>
  <c r="KS97" s="1"/>
  <c r="KC97"/>
  <c r="KD97" s="1"/>
  <c r="KE97" s="1"/>
  <c r="BC97"/>
  <c r="BF97" s="1"/>
  <c r="MC97"/>
  <c r="MD97" s="1"/>
  <c r="ME97" s="1"/>
  <c r="AC97"/>
  <c r="AF97" s="1"/>
  <c r="GC97"/>
  <c r="GD97" s="1"/>
  <c r="GE97" s="1"/>
  <c r="EP97"/>
  <c r="ES97" s="1"/>
  <c r="CP97"/>
  <c r="CQ97" s="1"/>
  <c r="CR97" s="1"/>
  <c r="LP97"/>
  <c r="LQ97" s="1"/>
  <c r="LR97" s="1"/>
  <c r="AP97"/>
  <c r="AS97" s="1"/>
  <c r="HP97"/>
  <c r="HS97" s="1"/>
  <c r="JP97"/>
  <c r="P97"/>
  <c r="S97" s="1"/>
  <c r="DP97"/>
  <c r="DS97" s="1"/>
  <c r="FP97"/>
  <c r="FQ97" s="1"/>
  <c r="FR97" s="1"/>
  <c r="GP97"/>
  <c r="GS97" s="1"/>
  <c r="EC97"/>
  <c r="ED97" s="1"/>
  <c r="EE97" s="1"/>
  <c r="LC97"/>
  <c r="LF97" s="1"/>
  <c r="BP97"/>
  <c r="BQ97" s="1"/>
  <c r="BR97" s="1"/>
  <c r="IP97"/>
  <c r="IQ97" s="1"/>
  <c r="IR97" s="1"/>
  <c r="JC97"/>
  <c r="JD97" s="1"/>
  <c r="JE97" s="1"/>
  <c r="HC97"/>
  <c r="HF97" s="1"/>
  <c r="IC97"/>
  <c r="IF97" s="1"/>
  <c r="CC97"/>
  <c r="CD97" s="1"/>
  <c r="CE97" s="1"/>
  <c r="IC104"/>
  <c r="JP104"/>
  <c r="JQ104" s="1"/>
  <c r="JR104" s="1"/>
  <c r="GP104"/>
  <c r="GS104" s="1"/>
  <c r="DP104"/>
  <c r="DS104" s="1"/>
  <c r="EC104"/>
  <c r="ED104" s="1"/>
  <c r="EE104" s="1"/>
  <c r="FP104"/>
  <c r="FQ104" s="1"/>
  <c r="FR104" s="1"/>
  <c r="CP104"/>
  <c r="CQ104" s="1"/>
  <c r="CR104" s="1"/>
  <c r="IP104"/>
  <c r="IS104" s="1"/>
  <c r="BP104"/>
  <c r="BS104" s="1"/>
  <c r="LC104"/>
  <c r="LD104" s="1"/>
  <c r="LE104" s="1"/>
  <c r="EP104"/>
  <c r="EQ104" s="1"/>
  <c r="ER104" s="1"/>
  <c r="KC104"/>
  <c r="KD104" s="1"/>
  <c r="KE104" s="1"/>
  <c r="HC104"/>
  <c r="HD104" s="1"/>
  <c r="HE104" s="1"/>
  <c r="AP104"/>
  <c r="AQ104" s="1"/>
  <c r="AR104" s="1"/>
  <c r="GC104"/>
  <c r="GD104" s="1"/>
  <c r="GE104" s="1"/>
  <c r="DC104"/>
  <c r="DD104" s="1"/>
  <c r="DE104" s="1"/>
  <c r="JC104"/>
  <c r="CC104"/>
  <c r="CF104" s="1"/>
  <c r="AC104"/>
  <c r="AD104" s="1"/>
  <c r="AE104" s="1"/>
  <c r="FC104"/>
  <c r="FF104" s="1"/>
  <c r="P104"/>
  <c r="Q104" s="1"/>
  <c r="R104" s="1"/>
  <c r="LP104"/>
  <c r="LS104" s="1"/>
  <c r="MC104"/>
  <c r="MD104" s="1"/>
  <c r="ME104" s="1"/>
  <c r="BC104"/>
  <c r="BD104" s="1"/>
  <c r="BE104" s="1"/>
  <c r="KP104"/>
  <c r="HP104"/>
  <c r="HS104" s="1"/>
  <c r="MC93"/>
  <c r="MF93" s="1"/>
  <c r="LP93"/>
  <c r="LS93" s="1"/>
  <c r="LC93"/>
  <c r="LD93" s="1"/>
  <c r="LE93" s="1"/>
  <c r="KP93"/>
  <c r="KQ93" s="1"/>
  <c r="KR93" s="1"/>
  <c r="KC93"/>
  <c r="KF93" s="1"/>
  <c r="JP93"/>
  <c r="JC93"/>
  <c r="JD93" s="1"/>
  <c r="JE93" s="1"/>
  <c r="IP93"/>
  <c r="IQ93" s="1"/>
  <c r="IR93" s="1"/>
  <c r="IC93"/>
  <c r="IF93" s="1"/>
  <c r="HP93"/>
  <c r="HS93" s="1"/>
  <c r="HC93"/>
  <c r="HD93" s="1"/>
  <c r="HE93" s="1"/>
  <c r="GP93"/>
  <c r="GQ93" s="1"/>
  <c r="GR93" s="1"/>
  <c r="GC93"/>
  <c r="GD93" s="1"/>
  <c r="GE93" s="1"/>
  <c r="FP93"/>
  <c r="FQ93" s="1"/>
  <c r="FR93" s="1"/>
  <c r="FC93"/>
  <c r="FD93" s="1"/>
  <c r="FE93" s="1"/>
  <c r="EP93"/>
  <c r="EQ93" s="1"/>
  <c r="ER93" s="1"/>
  <c r="EC93"/>
  <c r="ED93" s="1"/>
  <c r="EE93" s="1"/>
  <c r="DP93"/>
  <c r="DS93" s="1"/>
  <c r="DC93"/>
  <c r="DD93" s="1"/>
  <c r="DE93" s="1"/>
  <c r="CP93"/>
  <c r="CS93" s="1"/>
  <c r="CC93"/>
  <c r="CD93" s="1"/>
  <c r="CE93" s="1"/>
  <c r="BP93"/>
  <c r="BC93"/>
  <c r="BF93" s="1"/>
  <c r="AP93"/>
  <c r="AS93" s="1"/>
  <c r="AC93"/>
  <c r="AD93" s="1"/>
  <c r="AE93" s="1"/>
  <c r="P93"/>
  <c r="S93" s="1"/>
  <c r="IQ100"/>
  <c r="IR100" s="1"/>
  <c r="LP101"/>
  <c r="LS101" s="1"/>
  <c r="HP101"/>
  <c r="HS101" s="1"/>
  <c r="DP101"/>
  <c r="DQ101" s="1"/>
  <c r="DR101" s="1"/>
  <c r="MC101"/>
  <c r="IC101"/>
  <c r="ID101" s="1"/>
  <c r="IE101" s="1"/>
  <c r="LC101"/>
  <c r="LD101" s="1"/>
  <c r="LE101" s="1"/>
  <c r="HC101"/>
  <c r="HD101" s="1"/>
  <c r="HE101" s="1"/>
  <c r="DC101"/>
  <c r="DF101" s="1"/>
  <c r="JP101"/>
  <c r="JQ101" s="1"/>
  <c r="JR101" s="1"/>
  <c r="BP101"/>
  <c r="BS101" s="1"/>
  <c r="KP101"/>
  <c r="KS101" s="1"/>
  <c r="GP101"/>
  <c r="GS101" s="1"/>
  <c r="CP101"/>
  <c r="CQ101" s="1"/>
  <c r="CR101" s="1"/>
  <c r="KC101"/>
  <c r="KF101" s="1"/>
  <c r="GC101"/>
  <c r="GD101" s="1"/>
  <c r="GE101" s="1"/>
  <c r="CC101"/>
  <c r="CF101" s="1"/>
  <c r="FP101"/>
  <c r="FS101" s="1"/>
  <c r="AP101"/>
  <c r="AQ101" s="1"/>
  <c r="AR101" s="1"/>
  <c r="P101"/>
  <c r="Q101" s="1"/>
  <c r="R101" s="1"/>
  <c r="JC101"/>
  <c r="FC101"/>
  <c r="FD101" s="1"/>
  <c r="FE101" s="1"/>
  <c r="BC101"/>
  <c r="BF101" s="1"/>
  <c r="EC101"/>
  <c r="EF101" s="1"/>
  <c r="AC101"/>
  <c r="AF101" s="1"/>
  <c r="IP101"/>
  <c r="IQ101" s="1"/>
  <c r="IR101" s="1"/>
  <c r="EP101"/>
  <c r="ES101" s="1"/>
  <c r="MB126"/>
  <c r="MF126" s="1"/>
  <c r="KB126"/>
  <c r="IB126"/>
  <c r="ID126" s="1"/>
  <c r="IE126" s="1"/>
  <c r="LO126"/>
  <c r="LS126" s="1"/>
  <c r="JO126"/>
  <c r="HO126"/>
  <c r="HS126" s="1"/>
  <c r="GO126"/>
  <c r="GS126" s="1"/>
  <c r="EO126"/>
  <c r="EQ126" s="1"/>
  <c r="ER126" s="1"/>
  <c r="CO126"/>
  <c r="CQ126" s="1"/>
  <c r="CR126" s="1"/>
  <c r="AO126"/>
  <c r="GB126"/>
  <c r="EB126"/>
  <c r="ED126" s="1"/>
  <c r="EE126" s="1"/>
  <c r="CB126"/>
  <c r="CF126" s="1"/>
  <c r="LB126"/>
  <c r="LD126" s="1"/>
  <c r="LE126" s="1"/>
  <c r="FO126"/>
  <c r="FQ126" s="1"/>
  <c r="FR126" s="1"/>
  <c r="DO126"/>
  <c r="BO126"/>
  <c r="HB126"/>
  <c r="HD126" s="1"/>
  <c r="HE126" s="1"/>
  <c r="IO126"/>
  <c r="DB126"/>
  <c r="DF126" s="1"/>
  <c r="BB126"/>
  <c r="BD126" s="1"/>
  <c r="BE126" s="1"/>
  <c r="FB126"/>
  <c r="FD126" s="1"/>
  <c r="FE126" s="1"/>
  <c r="JB126"/>
  <c r="KO126"/>
  <c r="KQ126" s="1"/>
  <c r="KR126" s="1"/>
  <c r="O126"/>
  <c r="S126" s="1"/>
  <c r="AB126"/>
  <c r="R22" i="67"/>
  <c r="R23"/>
  <c r="F84" i="47" s="1"/>
  <c r="R24" i="67"/>
  <c r="F85" i="47" s="1"/>
  <c r="R25" i="67"/>
  <c r="F86" i="47" s="1"/>
  <c r="R26" i="67"/>
  <c r="F87" i="47" s="1"/>
  <c r="R27" i="67"/>
  <c r="F88" i="47" s="1"/>
  <c r="S22" i="67"/>
  <c r="G83" i="47" s="1"/>
  <c r="S23" i="67"/>
  <c r="G84" i="47" s="1"/>
  <c r="S24" i="67"/>
  <c r="G85" i="47" s="1"/>
  <c r="S25" i="67"/>
  <c r="G86" i="47" s="1"/>
  <c r="S26" i="67"/>
  <c r="G87" i="28" s="1"/>
  <c r="S27" i="67"/>
  <c r="G88" i="47" s="1"/>
  <c r="EV106" i="28" l="1"/>
  <c r="JV123" i="47"/>
  <c r="I69" i="48"/>
  <c r="CV106" i="47"/>
  <c r="DI106"/>
  <c r="DV106"/>
  <c r="EI106"/>
  <c r="AI106"/>
  <c r="JV106"/>
  <c r="IV106" i="28"/>
  <c r="CI106"/>
  <c r="AV106"/>
  <c r="HI106"/>
  <c r="GV106"/>
  <c r="I106"/>
  <c r="KI123" i="47"/>
  <c r="I114" i="48"/>
  <c r="KI106" i="47"/>
  <c r="CI106"/>
  <c r="BI106"/>
  <c r="AV106"/>
  <c r="IV106"/>
  <c r="FV106"/>
  <c r="BV106"/>
  <c r="B21" i="33"/>
  <c r="GV89" i="47"/>
  <c r="HV89"/>
  <c r="JI89"/>
  <c r="KV106" i="28"/>
  <c r="LI106"/>
  <c r="II106"/>
  <c r="DI106"/>
  <c r="FV106"/>
  <c r="BI123" i="47"/>
  <c r="FV123"/>
  <c r="Q36" i="33"/>
  <c r="E11"/>
  <c r="I88" i="48"/>
  <c r="GV106" i="47"/>
  <c r="HI106"/>
  <c r="HV106"/>
  <c r="II106"/>
  <c r="FI106"/>
  <c r="DV123"/>
  <c r="AV123"/>
  <c r="F80" i="28"/>
  <c r="G78" i="47"/>
  <c r="F71"/>
  <c r="DV115"/>
  <c r="LI115"/>
  <c r="CI115"/>
  <c r="I8" i="48"/>
  <c r="K11" i="33"/>
  <c r="KZ4" i="47"/>
  <c r="GM4"/>
  <c r="DZ4"/>
  <c r="KM4" i="28"/>
  <c r="EM4"/>
  <c r="AM4"/>
  <c r="Z4"/>
  <c r="IZ4" i="47"/>
  <c r="EM4"/>
  <c r="BZ4"/>
  <c r="DZ4" i="28"/>
  <c r="CM4"/>
  <c r="Z4" i="47"/>
  <c r="CZ4" i="28"/>
  <c r="CZ4" i="47"/>
  <c r="LZ4"/>
  <c r="HM4"/>
  <c r="LM4" i="28"/>
  <c r="LZ4"/>
  <c r="EZ4"/>
  <c r="JM4"/>
  <c r="AZ4" i="47"/>
  <c r="JZ4"/>
  <c r="FM4"/>
  <c r="IZ4" i="28"/>
  <c r="DM4"/>
  <c r="KZ4"/>
  <c r="H42" i="22"/>
  <c r="H88"/>
  <c r="I109" i="48" s="1"/>
  <c r="H77" i="22"/>
  <c r="I94" i="48" s="1"/>
  <c r="H29" i="22"/>
  <c r="EL129" i="47"/>
  <c r="DY129"/>
  <c r="AL131" i="28"/>
  <c r="EL131"/>
  <c r="IL131"/>
  <c r="KY129" i="47"/>
  <c r="L129"/>
  <c r="BY129"/>
  <c r="CY129"/>
  <c r="FL129"/>
  <c r="BL131" i="28"/>
  <c r="Y131"/>
  <c r="IY131"/>
  <c r="BL129" i="47"/>
  <c r="IY129"/>
  <c r="FL131" i="28"/>
  <c r="DL131"/>
  <c r="JY131"/>
  <c r="AY131"/>
  <c r="FY129" i="47"/>
  <c r="AL129"/>
  <c r="LY131" i="28"/>
  <c r="HY131"/>
  <c r="LL131"/>
  <c r="BY131"/>
  <c r="JL131"/>
  <c r="L96" i="33"/>
  <c r="I146" i="48"/>
  <c r="L131" i="28"/>
  <c r="KL129" i="47"/>
  <c r="GY129"/>
  <c r="EV123"/>
  <c r="LV123"/>
  <c r="LI123"/>
  <c r="FI123"/>
  <c r="DI123"/>
  <c r="V123"/>
  <c r="KV123"/>
  <c r="I123"/>
  <c r="GI123"/>
  <c r="Q52" i="33"/>
  <c r="B62"/>
  <c r="GO129" i="28"/>
  <c r="EO129"/>
  <c r="EO4"/>
  <c r="FB129"/>
  <c r="DO4" i="47"/>
  <c r="IB4"/>
  <c r="KO4"/>
  <c r="H62" i="22"/>
  <c r="JZ4" i="28"/>
  <c r="M4" i="47"/>
  <c r="AM4"/>
  <c r="LC129" i="28"/>
  <c r="LC4"/>
  <c r="BC4" i="47"/>
  <c r="LP4"/>
  <c r="CF129" i="28"/>
  <c r="EF129"/>
  <c r="CS127" i="47"/>
  <c r="H49" i="22"/>
  <c r="AI26" i="33" s="1"/>
  <c r="H36" i="22"/>
  <c r="H24"/>
  <c r="H100"/>
  <c r="I126" i="48" s="1"/>
  <c r="H109" i="22"/>
  <c r="R78" i="33" s="1"/>
  <c r="H53" i="22"/>
  <c r="H41"/>
  <c r="DY131" i="28"/>
  <c r="IL129" i="47"/>
  <c r="HY129"/>
  <c r="O72" i="33"/>
  <c r="I72"/>
  <c r="GO4" i="28"/>
  <c r="EB4"/>
  <c r="MB4"/>
  <c r="AO127" i="47"/>
  <c r="FB127"/>
  <c r="JO127"/>
  <c r="H18" i="22"/>
  <c r="F4" i="47"/>
  <c r="AZ4" i="28"/>
  <c r="CM4" i="47"/>
  <c r="CF4"/>
  <c r="IS127"/>
  <c r="DV125" i="28"/>
  <c r="AI125"/>
  <c r="HV125"/>
  <c r="HI125"/>
  <c r="II125"/>
  <c r="CV125"/>
  <c r="KV125"/>
  <c r="FI125"/>
  <c r="LV125"/>
  <c r="CI125"/>
  <c r="V125"/>
  <c r="JI125"/>
  <c r="KI115"/>
  <c r="GV115"/>
  <c r="V115"/>
  <c r="I115"/>
  <c r="HI115"/>
  <c r="CV115"/>
  <c r="DI115"/>
  <c r="EV115"/>
  <c r="HV115"/>
  <c r="FV115"/>
  <c r="II115"/>
  <c r="CI115"/>
  <c r="AV115"/>
  <c r="GP4" i="47"/>
  <c r="JP127"/>
  <c r="JP4"/>
  <c r="LC4"/>
  <c r="AP127"/>
  <c r="JC129" i="28"/>
  <c r="EC4"/>
  <c r="IC129"/>
  <c r="HP4"/>
  <c r="KC4"/>
  <c r="EP4" i="47"/>
  <c r="IC4"/>
  <c r="JC127"/>
  <c r="JC4"/>
  <c r="FP129" i="28"/>
  <c r="DP4"/>
  <c r="GC4"/>
  <c r="EP129"/>
  <c r="JC4"/>
  <c r="CP4"/>
  <c r="MC127" i="47"/>
  <c r="AP4"/>
  <c r="EC4"/>
  <c r="FC127"/>
  <c r="FC4"/>
  <c r="GP4" i="28"/>
  <c r="GP129"/>
  <c r="HC129"/>
  <c r="FP4"/>
  <c r="P4"/>
  <c r="KP4" i="47"/>
  <c r="AC127"/>
  <c r="CC4"/>
  <c r="DP4"/>
  <c r="EP127"/>
  <c r="LP129" i="28"/>
  <c r="FC129"/>
  <c r="P127" i="47"/>
  <c r="LP4" i="28"/>
  <c r="JP129"/>
  <c r="H101" i="22"/>
  <c r="I127" i="48" s="1"/>
  <c r="H30" i="22"/>
  <c r="J7" i="44"/>
  <c r="K7"/>
  <c r="G7"/>
  <c r="H7"/>
  <c r="H21" i="22"/>
  <c r="H103"/>
  <c r="I130" i="48" s="1"/>
  <c r="H48" i="22"/>
  <c r="H8"/>
  <c r="H16" i="33" s="1"/>
  <c r="GB127" i="47"/>
  <c r="LO127"/>
  <c r="DO127"/>
  <c r="HB127"/>
  <c r="KO127"/>
  <c r="CO127"/>
  <c r="CO4" i="28"/>
  <c r="LB129"/>
  <c r="LO4"/>
  <c r="DO4"/>
  <c r="KO129"/>
  <c r="CB129"/>
  <c r="HO4"/>
  <c r="EO4" i="47"/>
  <c r="KB4"/>
  <c r="CB4"/>
  <c r="FO4"/>
  <c r="JB4"/>
  <c r="BB4"/>
  <c r="B125" i="28"/>
  <c r="HB4"/>
  <c r="KB129"/>
  <c r="KO4"/>
  <c r="B125" i="47"/>
  <c r="O4"/>
  <c r="MB129" i="28"/>
  <c r="KB127" i="47"/>
  <c r="CB127"/>
  <c r="HO127"/>
  <c r="LB127"/>
  <c r="DB127"/>
  <c r="GO127"/>
  <c r="HO129" i="28"/>
  <c r="EB129"/>
  <c r="JO4"/>
  <c r="CB4"/>
  <c r="BB4"/>
  <c r="IB4"/>
  <c r="O4"/>
  <c r="IO4" i="47"/>
  <c r="AO4"/>
  <c r="GB4"/>
  <c r="JO4"/>
  <c r="BO4"/>
  <c r="FB4"/>
  <c r="IB129" i="28"/>
  <c r="IO129"/>
  <c r="AO129"/>
  <c r="O127" i="47"/>
  <c r="IO4" i="28"/>
  <c r="DB4"/>
  <c r="DB129"/>
  <c r="EY131"/>
  <c r="EY129" i="47"/>
  <c r="GL129"/>
  <c r="E7" i="44"/>
  <c r="AF52" i="33"/>
  <c r="N52"/>
  <c r="JB129" i="28"/>
  <c r="GB4"/>
  <c r="FO4"/>
  <c r="DO129"/>
  <c r="HB4" i="47"/>
  <c r="LO4"/>
  <c r="CO4"/>
  <c r="I108" i="48"/>
  <c r="H35" i="22"/>
  <c r="H64"/>
  <c r="HZ4" i="28"/>
  <c r="FM4"/>
  <c r="JM4" i="47"/>
  <c r="EZ4"/>
  <c r="DS4" i="28"/>
  <c r="JS4"/>
  <c r="JS127" i="47"/>
  <c r="I127" i="28"/>
  <c r="EV127"/>
  <c r="IE4" i="47"/>
  <c r="R4" i="28"/>
  <c r="B134"/>
  <c r="B132" i="47"/>
  <c r="EV115"/>
  <c r="KL131" i="28"/>
  <c r="LY129" i="47"/>
  <c r="JY129"/>
  <c r="IV89"/>
  <c r="DV89"/>
  <c r="CV89"/>
  <c r="EV89"/>
  <c r="AV89"/>
  <c r="KI89"/>
  <c r="I89"/>
  <c r="EI89"/>
  <c r="DI89"/>
  <c r="JV89"/>
  <c r="V89"/>
  <c r="AI89"/>
  <c r="BI89"/>
  <c r="FV89"/>
  <c r="E62" i="33"/>
  <c r="BB129" i="28"/>
  <c r="FO129"/>
  <c r="JB4"/>
  <c r="LB4"/>
  <c r="IO127" i="47"/>
  <c r="BO127"/>
  <c r="EB127"/>
  <c r="H33" i="22"/>
  <c r="GM4" i="28"/>
  <c r="HM4"/>
  <c r="LM4" i="47"/>
  <c r="GZ4"/>
  <c r="F5" i="44"/>
  <c r="HF127" i="47"/>
  <c r="DF127"/>
  <c r="KS4"/>
  <c r="GF4"/>
  <c r="GS129" i="28"/>
  <c r="GF4"/>
  <c r="IF4"/>
  <c r="FS129"/>
  <c r="BF127" i="47"/>
  <c r="GS4"/>
  <c r="FS127"/>
  <c r="HF129" i="28"/>
  <c r="JS129"/>
  <c r="FF4"/>
  <c r="AF4"/>
  <c r="LS4" i="47"/>
  <c r="ES127"/>
  <c r="AS4"/>
  <c r="ES129" i="28"/>
  <c r="DS129"/>
  <c r="AF129"/>
  <c r="FS4"/>
  <c r="JF127" i="47"/>
  <c r="DF4"/>
  <c r="AF127"/>
  <c r="KS4" i="28"/>
  <c r="AS4"/>
  <c r="GF129"/>
  <c r="BS129"/>
  <c r="LY130" i="47"/>
  <c r="CL130"/>
  <c r="FL130"/>
  <c r="KY132" i="28"/>
  <c r="DL132"/>
  <c r="AL130" i="47"/>
  <c r="KY130"/>
  <c r="FL132" i="28"/>
  <c r="JL132"/>
  <c r="BY130" i="47"/>
  <c r="CY130"/>
  <c r="CL132" i="28"/>
  <c r="AY132"/>
  <c r="Y130" i="47"/>
  <c r="AY130"/>
  <c r="IL132" i="28"/>
  <c r="CY132"/>
  <c r="E36" i="33"/>
  <c r="I66" i="48"/>
  <c r="W31" i="33"/>
  <c r="I81" i="48"/>
  <c r="H19" i="22"/>
  <c r="T11" i="33" s="1"/>
  <c r="H66" i="22"/>
  <c r="H86"/>
  <c r="I106" i="48" s="1"/>
  <c r="H69" i="22"/>
  <c r="W36" i="33" s="1"/>
  <c r="H51" i="22"/>
  <c r="H31"/>
  <c r="H62" i="33"/>
  <c r="AO52"/>
  <c r="H52"/>
  <c r="AU52"/>
  <c r="AL52"/>
  <c r="K52"/>
  <c r="W62"/>
  <c r="U72"/>
  <c r="K62"/>
  <c r="AI52"/>
  <c r="T52"/>
  <c r="C72"/>
  <c r="AC52"/>
  <c r="Z52"/>
  <c r="L90"/>
  <c r="R82"/>
  <c r="AI54" i="28"/>
  <c r="CV82" i="47"/>
  <c r="AM13" i="73"/>
  <c r="AM29"/>
  <c r="AA61"/>
  <c r="AA85"/>
  <c r="DV54" i="28"/>
  <c r="AB85" i="73"/>
  <c r="I98" i="48"/>
  <c r="T130" i="28"/>
  <c r="ET130"/>
  <c r="ET131" s="1"/>
  <c r="JI54"/>
  <c r="I105" i="48"/>
  <c r="I117"/>
  <c r="CI54" i="28"/>
  <c r="JV47"/>
  <c r="Q13" i="73"/>
  <c r="Q29"/>
  <c r="Q45"/>
  <c r="E69"/>
  <c r="Q93"/>
  <c r="CV47" i="28"/>
  <c r="EV47"/>
  <c r="HI47"/>
  <c r="KI54"/>
  <c r="AM53" i="73"/>
  <c r="AL93"/>
  <c r="I97" i="48"/>
  <c r="BI54" i="28"/>
  <c r="DI12"/>
  <c r="FI26"/>
  <c r="HV47"/>
  <c r="V33" i="47"/>
  <c r="AB13" i="73"/>
  <c r="AB29"/>
  <c r="AB45"/>
  <c r="DO130" i="28"/>
  <c r="DO131" s="1"/>
  <c r="HO130"/>
  <c r="HO131" s="1"/>
  <c r="LO130"/>
  <c r="LO131" s="1"/>
  <c r="AG130"/>
  <c r="AG131" s="1"/>
  <c r="EG130"/>
  <c r="EG131" s="1"/>
  <c r="IG130"/>
  <c r="MG130"/>
  <c r="MG131" s="1"/>
  <c r="AB130"/>
  <c r="AB131" s="1"/>
  <c r="EB130"/>
  <c r="EB131" s="1"/>
  <c r="IB130"/>
  <c r="IB131" s="1"/>
  <c r="MB130"/>
  <c r="MB131" s="1"/>
  <c r="DT130"/>
  <c r="DT131" s="1"/>
  <c r="HT130"/>
  <c r="HT131" s="1"/>
  <c r="LT130"/>
  <c r="CO130"/>
  <c r="CO131" s="1"/>
  <c r="AO130"/>
  <c r="AO131" s="1"/>
  <c r="FB130"/>
  <c r="FB131" s="1"/>
  <c r="JB130"/>
  <c r="JB131" s="1"/>
  <c r="DG130"/>
  <c r="DG131" s="1"/>
  <c r="HG130"/>
  <c r="HG131" s="1"/>
  <c r="LG130"/>
  <c r="LG131" s="1"/>
  <c r="KO130"/>
  <c r="KO131" s="1"/>
  <c r="BB130"/>
  <c r="BB131" s="1"/>
  <c r="GB130"/>
  <c r="GB131" s="1"/>
  <c r="KB130"/>
  <c r="KB131" s="1"/>
  <c r="CT130"/>
  <c r="GT130"/>
  <c r="GT131" s="1"/>
  <c r="KT130"/>
  <c r="KT131" s="1"/>
  <c r="BO130"/>
  <c r="BO131" s="1"/>
  <c r="HB130"/>
  <c r="HB131" s="1"/>
  <c r="LB130"/>
  <c r="LB131" s="1"/>
  <c r="CG130"/>
  <c r="CG131" s="1"/>
  <c r="GG130"/>
  <c r="KG130"/>
  <c r="AT130"/>
  <c r="AT131" s="1"/>
  <c r="CB130"/>
  <c r="CB131" s="1"/>
  <c r="EO130"/>
  <c r="EO131" s="1"/>
  <c r="IO130"/>
  <c r="IO131" s="1"/>
  <c r="BT130"/>
  <c r="BT131" s="1"/>
  <c r="FT130"/>
  <c r="FT131" s="1"/>
  <c r="JT130"/>
  <c r="JT131" s="1"/>
  <c r="GO130"/>
  <c r="GO131" s="1"/>
  <c r="IT130"/>
  <c r="IT131" s="1"/>
  <c r="O130"/>
  <c r="O131" s="1"/>
  <c r="DB130"/>
  <c r="DB131" s="1"/>
  <c r="FO130"/>
  <c r="FO131" s="1"/>
  <c r="JO130"/>
  <c r="JO131" s="1"/>
  <c r="BG130"/>
  <c r="BG131" s="1"/>
  <c r="FG130"/>
  <c r="JG130"/>
  <c r="B84" i="48"/>
  <c r="C84"/>
  <c r="W37" i="33"/>
  <c r="C112" i="48"/>
  <c r="B112"/>
  <c r="C104"/>
  <c r="C7"/>
  <c r="C96"/>
  <c r="C79"/>
  <c r="E27" i="33"/>
  <c r="C100" i="48"/>
  <c r="C124"/>
  <c r="W17" i="33"/>
  <c r="B68" i="48"/>
  <c r="C94"/>
  <c r="C72"/>
  <c r="AF12" i="33"/>
  <c r="W22"/>
  <c r="C47" i="48"/>
  <c r="H17" i="33"/>
  <c r="B81" i="48"/>
  <c r="C38"/>
  <c r="W32" i="33"/>
  <c r="B126" i="48"/>
  <c r="C32"/>
  <c r="Z17" i="33"/>
  <c r="C135" i="48"/>
  <c r="B132"/>
  <c r="B37"/>
  <c r="B28"/>
  <c r="C5"/>
  <c r="N27" i="33"/>
  <c r="B108" i="48"/>
  <c r="C4"/>
  <c r="C113"/>
  <c r="C146"/>
  <c r="C82"/>
  <c r="B90"/>
  <c r="AI22" i="33"/>
  <c r="C67" i="48"/>
  <c r="AI27" i="33"/>
  <c r="B13" i="48"/>
  <c r="B17"/>
  <c r="E12" i="33"/>
  <c r="B143" i="48"/>
  <c r="K32" i="33"/>
  <c r="C42" i="48"/>
  <c r="B104"/>
  <c r="B82"/>
  <c r="B135"/>
  <c r="C108"/>
  <c r="T37" i="33"/>
  <c r="C98" i="48"/>
  <c r="B98"/>
  <c r="Q27" i="33"/>
  <c r="C123" i="48"/>
  <c r="B123"/>
  <c r="R79" i="33"/>
  <c r="C140" i="48"/>
  <c r="B140"/>
  <c r="L97" i="33"/>
  <c r="N32"/>
  <c r="B97" i="48"/>
  <c r="F79" i="33"/>
  <c r="C69" i="48"/>
  <c r="C16"/>
  <c r="C35"/>
  <c r="G59" i="47"/>
  <c r="E37" i="33"/>
  <c r="C68" i="48"/>
  <c r="C37"/>
  <c r="CC13" i="47"/>
  <c r="CE13" s="1"/>
  <c r="E22" i="33"/>
  <c r="B100" i="48"/>
  <c r="C65"/>
  <c r="B35"/>
  <c r="H32" i="33"/>
  <c r="AC22"/>
  <c r="C90" i="48"/>
  <c r="B79"/>
  <c r="C126"/>
  <c r="AF32" i="33"/>
  <c r="W27"/>
  <c r="C83" i="48"/>
  <c r="B124"/>
  <c r="B80"/>
  <c r="T27" i="33"/>
  <c r="B83" i="48"/>
  <c r="N37" i="33"/>
  <c r="B113" i="48"/>
  <c r="B47"/>
  <c r="B5"/>
  <c r="B17" i="33"/>
  <c r="B72" i="48"/>
  <c r="C138"/>
  <c r="Z32" i="33"/>
  <c r="C97" i="48"/>
  <c r="C132"/>
  <c r="IP13" i="47"/>
  <c r="IR13" s="1"/>
  <c r="HP13"/>
  <c r="HQ13" s="1"/>
  <c r="KC13"/>
  <c r="HC13"/>
  <c r="HD13" s="1"/>
  <c r="F81"/>
  <c r="G50" i="28"/>
  <c r="F41"/>
  <c r="BC41" s="1"/>
  <c r="BD41" s="1"/>
  <c r="G64"/>
  <c r="JC64" s="1"/>
  <c r="G79"/>
  <c r="CC79" s="1"/>
  <c r="CE79" s="1"/>
  <c r="F27"/>
  <c r="GP27" s="1"/>
  <c r="GQ27" s="1"/>
  <c r="G45"/>
  <c r="P6" i="47"/>
  <c r="Q6" s="1"/>
  <c r="G72" i="28"/>
  <c r="BP10" i="47"/>
  <c r="BQ10" s="1"/>
  <c r="AP6"/>
  <c r="AQ6" s="1"/>
  <c r="CC10"/>
  <c r="CE10" s="1"/>
  <c r="JC10"/>
  <c r="JD10" s="1"/>
  <c r="AC6"/>
  <c r="AD6" s="1"/>
  <c r="FC6"/>
  <c r="FE6" s="1"/>
  <c r="MC6"/>
  <c r="MF6" s="1"/>
  <c r="GC10"/>
  <c r="GE10" s="1"/>
  <c r="KB128"/>
  <c r="KB129" s="1"/>
  <c r="IC6"/>
  <c r="IE6" s="1"/>
  <c r="FP10"/>
  <c r="FR10" s="1"/>
  <c r="LP10"/>
  <c r="LS10" s="1"/>
  <c r="KC10"/>
  <c r="KD10" s="1"/>
  <c r="CP6"/>
  <c r="CS6" s="1"/>
  <c r="GP6"/>
  <c r="GR6" s="1"/>
  <c r="BC6"/>
  <c r="BD6" s="1"/>
  <c r="HP6"/>
  <c r="HR6" s="1"/>
  <c r="MC10"/>
  <c r="ME10" s="1"/>
  <c r="EC6"/>
  <c r="EF6" s="1"/>
  <c r="KP6"/>
  <c r="KR6" s="1"/>
  <c r="AC10"/>
  <c r="AD10" s="1"/>
  <c r="DP10"/>
  <c r="DQ10" s="1"/>
  <c r="BP6"/>
  <c r="BQ6" s="1"/>
  <c r="JP6"/>
  <c r="JS6" s="1"/>
  <c r="P10"/>
  <c r="Q10" s="1"/>
  <c r="JC6"/>
  <c r="JE6" s="1"/>
  <c r="CP10"/>
  <c r="CR10" s="1"/>
  <c r="JP10"/>
  <c r="JR10" s="1"/>
  <c r="LC6"/>
  <c r="LE6" s="1"/>
  <c r="EP10"/>
  <c r="ES10" s="1"/>
  <c r="EC10"/>
  <c r="EF10" s="1"/>
  <c r="CC6"/>
  <c r="CF6" s="1"/>
  <c r="GC6"/>
  <c r="GE6" s="1"/>
  <c r="BC10"/>
  <c r="BF10" s="1"/>
  <c r="HC6"/>
  <c r="HF6" s="1"/>
  <c r="GP10"/>
  <c r="GS10" s="1"/>
  <c r="KP10"/>
  <c r="KR10" s="1"/>
  <c r="FP6"/>
  <c r="FQ6" s="1"/>
  <c r="IP6"/>
  <c r="IQ6" s="1"/>
  <c r="FC10"/>
  <c r="FF10" s="1"/>
  <c r="HC10"/>
  <c r="HE10" s="1"/>
  <c r="HP10"/>
  <c r="HR10" s="1"/>
  <c r="KC6"/>
  <c r="KF6" s="1"/>
  <c r="DC10"/>
  <c r="DF10" s="1"/>
  <c r="IC10"/>
  <c r="ID10" s="1"/>
  <c r="DP6"/>
  <c r="DQ6" s="1"/>
  <c r="LP6"/>
  <c r="LQ6" s="1"/>
  <c r="AP10"/>
  <c r="AR10" s="1"/>
  <c r="LC10"/>
  <c r="LD10" s="1"/>
  <c r="IP10"/>
  <c r="IQ10" s="1"/>
  <c r="DC6"/>
  <c r="DD6" s="1"/>
  <c r="EP6"/>
  <c r="EQ6" s="1"/>
  <c r="EP71"/>
  <c r="ER71" s="1"/>
  <c r="BP71"/>
  <c r="BQ71" s="1"/>
  <c r="IC71"/>
  <c r="ID71" s="1"/>
  <c r="JC71"/>
  <c r="JD71" s="1"/>
  <c r="EC71"/>
  <c r="EE71" s="1"/>
  <c r="LC71"/>
  <c r="LF71" s="1"/>
  <c r="CC71"/>
  <c r="CE71" s="1"/>
  <c r="FP71"/>
  <c r="FS71" s="1"/>
  <c r="JP71"/>
  <c r="JQ71" s="1"/>
  <c r="G43" i="28"/>
  <c r="G57"/>
  <c r="G71"/>
  <c r="HP71" s="1"/>
  <c r="DO128" i="47"/>
  <c r="DO129" s="1"/>
  <c r="G15" i="28"/>
  <c r="G29"/>
  <c r="EC29" s="1"/>
  <c r="KC34"/>
  <c r="KF34" s="1"/>
  <c r="CC80" i="47"/>
  <c r="CD80" s="1"/>
  <c r="G80" i="28"/>
  <c r="HP34"/>
  <c r="HS34" s="1"/>
  <c r="F74"/>
  <c r="G67" i="47"/>
  <c r="G20" i="28"/>
  <c r="F32" i="47"/>
  <c r="G48" i="28"/>
  <c r="G62"/>
  <c r="GC34"/>
  <c r="GF34" s="1"/>
  <c r="GB128" i="47"/>
  <c r="GB129" s="1"/>
  <c r="EP60" i="28"/>
  <c r="EQ60" s="1"/>
  <c r="GC80" i="47"/>
  <c r="GF80" s="1"/>
  <c r="FP80"/>
  <c r="FR80" s="1"/>
  <c r="LP48"/>
  <c r="LR48" s="1"/>
  <c r="F76" i="28"/>
  <c r="LC76" s="1"/>
  <c r="P80" i="47"/>
  <c r="Q80" s="1"/>
  <c r="F20" i="28"/>
  <c r="F73"/>
  <c r="G24"/>
  <c r="IC24" s="1"/>
  <c r="ID24" s="1"/>
  <c r="BC28" i="47"/>
  <c r="BF28" s="1"/>
  <c r="BP28"/>
  <c r="BQ28" s="1"/>
  <c r="JC28"/>
  <c r="JF28" s="1"/>
  <c r="P28"/>
  <c r="Q28" s="1"/>
  <c r="JP28"/>
  <c r="JR28" s="1"/>
  <c r="LC28"/>
  <c r="LD28" s="1"/>
  <c r="AP28"/>
  <c r="AS28" s="1"/>
  <c r="HP28"/>
  <c r="HS28" s="1"/>
  <c r="HC28"/>
  <c r="HE28" s="1"/>
  <c r="GP28"/>
  <c r="GQ28" s="1"/>
  <c r="LP28"/>
  <c r="LR28" s="1"/>
  <c r="EP28"/>
  <c r="ER28" s="1"/>
  <c r="IC28"/>
  <c r="ID28" s="1"/>
  <c r="FP28"/>
  <c r="FQ28" s="1"/>
  <c r="IP28"/>
  <c r="IQ28" s="1"/>
  <c r="KP28"/>
  <c r="KS28" s="1"/>
  <c r="GC28"/>
  <c r="GE28" s="1"/>
  <c r="KC28"/>
  <c r="KD28" s="1"/>
  <c r="CP28"/>
  <c r="CS28" s="1"/>
  <c r="EC28"/>
  <c r="EF28" s="1"/>
  <c r="AC28"/>
  <c r="AF28" s="1"/>
  <c r="KP72"/>
  <c r="KS72" s="1"/>
  <c r="FC72"/>
  <c r="FF72" s="1"/>
  <c r="CC72"/>
  <c r="CD72" s="1"/>
  <c r="BP72"/>
  <c r="BQ72" s="1"/>
  <c r="F72" i="28"/>
  <c r="G70" i="47"/>
  <c r="AP70" s="1"/>
  <c r="AQ70" s="1"/>
  <c r="HC34" i="28"/>
  <c r="HF34" s="1"/>
  <c r="JC62" i="47"/>
  <c r="JD62" s="1"/>
  <c r="G14" i="28"/>
  <c r="G28"/>
  <c r="G39"/>
  <c r="FC13" i="47"/>
  <c r="FD13" s="1"/>
  <c r="F35" i="28"/>
  <c r="IP35" s="1"/>
  <c r="IQ35" s="1"/>
  <c r="G13"/>
  <c r="AF11" i="33"/>
  <c r="AC21"/>
  <c r="AI31"/>
  <c r="CI123" i="47"/>
  <c r="HI123"/>
  <c r="GV123"/>
  <c r="II89" i="28"/>
  <c r="BI89"/>
  <c r="KV89"/>
  <c r="EI89"/>
  <c r="FI115" i="47"/>
  <c r="CV115"/>
  <c r="HV115"/>
  <c r="HV123" i="28"/>
  <c r="AV123"/>
  <c r="BV123"/>
  <c r="HI125" i="47"/>
  <c r="IV125"/>
  <c r="KI125"/>
  <c r="CI125"/>
  <c r="EL132" i="28"/>
  <c r="JY132"/>
  <c r="L132"/>
  <c r="DY132"/>
  <c r="BL130" i="47"/>
  <c r="DY130"/>
  <c r="GL130"/>
  <c r="H90" i="22"/>
  <c r="I112" i="48" s="1"/>
  <c r="R2" i="33"/>
  <c r="U2"/>
  <c r="AV127" i="28"/>
  <c r="LV127"/>
  <c r="KE4"/>
  <c r="FR4"/>
  <c r="IR4" i="47"/>
  <c r="FR127"/>
  <c r="H82" i="22"/>
  <c r="I101" i="48" s="1"/>
  <c r="H67" i="22"/>
  <c r="I84" i="48" s="1"/>
  <c r="CG129" i="28"/>
  <c r="IG4"/>
  <c r="JG4"/>
  <c r="HG4"/>
  <c r="DG4"/>
  <c r="EG127" i="47"/>
  <c r="KT127"/>
  <c r="MF129" i="28"/>
  <c r="BF129"/>
  <c r="HS4"/>
  <c r="AF4" i="47"/>
  <c r="BS4" i="28"/>
  <c r="KF129"/>
  <c r="KF4" i="47"/>
  <c r="IF127"/>
  <c r="GS127"/>
  <c r="FF127"/>
  <c r="GC127"/>
  <c r="LP127"/>
  <c r="DP127"/>
  <c r="HC127"/>
  <c r="KP127"/>
  <c r="CP127"/>
  <c r="BC129" i="28"/>
  <c r="HP129"/>
  <c r="FC4"/>
  <c r="IP129"/>
  <c r="AC4"/>
  <c r="AC129"/>
  <c r="DC129"/>
  <c r="KC127" i="47"/>
  <c r="CC127"/>
  <c r="HP127"/>
  <c r="LC127"/>
  <c r="DC127"/>
  <c r="GP127"/>
  <c r="IP4" i="28"/>
  <c r="JP4"/>
  <c r="BP129"/>
  <c r="MC129"/>
  <c r="AP129"/>
  <c r="AP4"/>
  <c r="MC4"/>
  <c r="H11" i="22"/>
  <c r="I10" i="48" s="1"/>
  <c r="H63" i="22"/>
  <c r="B8" i="48"/>
  <c r="CV123" i="47"/>
  <c r="IV123"/>
  <c r="AI123"/>
  <c r="JV89" i="28"/>
  <c r="GI89"/>
  <c r="HV89"/>
  <c r="IV89"/>
  <c r="AV115" i="47"/>
  <c r="JI115"/>
  <c r="GV115"/>
  <c r="LV115"/>
  <c r="JI123" i="28"/>
  <c r="AI123"/>
  <c r="JV123"/>
  <c r="LV125" i="47"/>
  <c r="FI125"/>
  <c r="BI125"/>
  <c r="FY132" i="28"/>
  <c r="HL132"/>
  <c r="L130" i="47"/>
  <c r="BY132" i="28"/>
  <c r="DL130" i="47"/>
  <c r="FY130"/>
  <c r="IL130"/>
  <c r="C2" i="33"/>
  <c r="X2"/>
  <c r="CV127" i="28"/>
  <c r="KV127"/>
  <c r="AE4" i="47"/>
  <c r="FE4" i="28"/>
  <c r="KE127" i="47"/>
  <c r="GE4"/>
  <c r="H54" i="22"/>
  <c r="KG4" i="28"/>
  <c r="BT129"/>
  <c r="AG4"/>
  <c r="JT4"/>
  <c r="EG4" i="47"/>
  <c r="GT4"/>
  <c r="AS129" i="28"/>
  <c r="HF4"/>
  <c r="LF129"/>
  <c r="MF4"/>
  <c r="CF4"/>
  <c r="BS127" i="47"/>
  <c r="MF4"/>
  <c r="IS4"/>
  <c r="HF4"/>
  <c r="AC11" i="33"/>
  <c r="I90" i="48"/>
  <c r="EI115" i="47"/>
  <c r="BV115"/>
  <c r="KV115"/>
  <c r="I115"/>
  <c r="GI123" i="28"/>
  <c r="KV123"/>
  <c r="KI123"/>
  <c r="AI125" i="47"/>
  <c r="JI125"/>
  <c r="LI125"/>
  <c r="JI127" i="28"/>
  <c r="CI127"/>
  <c r="DR4"/>
  <c r="CE129"/>
  <c r="ER127" i="47"/>
  <c r="Q17" i="33"/>
  <c r="JS4" i="47"/>
  <c r="BS4"/>
  <c r="FF4"/>
  <c r="KF127"/>
  <c r="CF127"/>
  <c r="HS127"/>
  <c r="JF4" i="28"/>
  <c r="LS4"/>
  <c r="IF129"/>
  <c r="CS4"/>
  <c r="S127" i="47"/>
  <c r="IS129" i="28"/>
  <c r="DF129"/>
  <c r="FS4" i="47"/>
  <c r="JF4"/>
  <c r="BF4"/>
  <c r="GF127"/>
  <c r="LS127"/>
  <c r="DS127"/>
  <c r="KS129" i="28"/>
  <c r="KF4"/>
  <c r="BF4"/>
  <c r="S129"/>
  <c r="S4" i="47"/>
  <c r="LS129" i="28"/>
  <c r="IS4"/>
  <c r="H50" i="22"/>
  <c r="I60" i="48" s="1"/>
  <c r="H13" i="22"/>
  <c r="FQ127" i="47"/>
  <c r="JD127"/>
  <c r="BD127"/>
  <c r="JQ127"/>
  <c r="BQ127"/>
  <c r="FD127"/>
  <c r="H17" i="22"/>
  <c r="H75"/>
  <c r="I89" i="48" s="1"/>
  <c r="II115" i="47"/>
  <c r="FV115"/>
  <c r="DI115"/>
  <c r="I140" i="48"/>
  <c r="LI123" i="28"/>
  <c r="CV123"/>
  <c r="CI123"/>
  <c r="DI125" i="47"/>
  <c r="EV125"/>
  <c r="GV125"/>
  <c r="JV127" i="28"/>
  <c r="II127"/>
  <c r="BR129"/>
  <c r="IE4"/>
  <c r="FE4" i="47"/>
  <c r="C88" i="48"/>
  <c r="AC32" i="33"/>
  <c r="AI16"/>
  <c r="JI123" i="47"/>
  <c r="HV123"/>
  <c r="FI89" i="28"/>
  <c r="V89"/>
  <c r="BI115" i="47"/>
  <c r="JV115"/>
  <c r="HI115"/>
  <c r="EI123" i="28"/>
  <c r="LV123"/>
  <c r="DI123"/>
  <c r="HV125" i="47"/>
  <c r="FV125"/>
  <c r="KV125"/>
  <c r="IY132" i="28"/>
  <c r="AL132"/>
  <c r="BL132"/>
  <c r="EY130" i="47"/>
  <c r="JL130"/>
  <c r="AI127" i="28"/>
  <c r="GR129"/>
  <c r="ME4"/>
  <c r="BE127" i="47"/>
  <c r="H9" i="22"/>
  <c r="I13" i="48" s="1"/>
  <c r="CS4" i="47"/>
  <c r="AS127"/>
  <c r="LF4"/>
  <c r="LF127"/>
  <c r="AF27" i="33"/>
  <c r="B63" i="48"/>
  <c r="K17" i="33"/>
  <c r="B12" i="48"/>
  <c r="C12"/>
  <c r="C106"/>
  <c r="B106"/>
  <c r="IV115" i="47"/>
  <c r="GI115"/>
  <c r="AI115"/>
  <c r="GV123" i="28"/>
  <c r="V123"/>
  <c r="DV123"/>
  <c r="FI123"/>
  <c r="II125" i="47"/>
  <c r="BV125"/>
  <c r="V125"/>
  <c r="LI127" i="28"/>
  <c r="GV127"/>
  <c r="R127" i="47"/>
  <c r="AR4"/>
  <c r="JE127"/>
  <c r="IV127" i="28"/>
  <c r="H60" i="22"/>
  <c r="H25"/>
  <c r="I31" i="48" s="1"/>
  <c r="H14" i="22"/>
  <c r="I16" i="48" s="1"/>
  <c r="C63"/>
  <c r="V115" i="47"/>
  <c r="KI115"/>
  <c r="BI123" i="28"/>
  <c r="II123"/>
  <c r="CV125" i="47"/>
  <c r="EI125"/>
  <c r="GI125"/>
  <c r="FV127" i="28"/>
  <c r="JR129"/>
  <c r="CE127" i="47"/>
  <c r="JR4"/>
  <c r="JT4"/>
  <c r="HG4"/>
  <c r="IG127"/>
  <c r="IG4"/>
  <c r="IG129" i="28"/>
  <c r="MG4"/>
  <c r="BG129"/>
  <c r="CT4"/>
  <c r="T4"/>
  <c r="JG129"/>
  <c r="DG127" i="47"/>
  <c r="CT127"/>
  <c r="CG127"/>
  <c r="BT127"/>
  <c r="EG129" i="28"/>
  <c r="FT4"/>
  <c r="EG4"/>
  <c r="DT4"/>
  <c r="KT129"/>
  <c r="GG129"/>
  <c r="D5" i="44"/>
  <c r="G5"/>
  <c r="C8" i="48"/>
  <c r="H106" i="22"/>
  <c r="I135" i="48" s="1"/>
  <c r="F48" i="28"/>
  <c r="AI12"/>
  <c r="AV82"/>
  <c r="FV61"/>
  <c r="IV12"/>
  <c r="G76" i="47"/>
  <c r="CC76" s="1"/>
  <c r="I23" i="3"/>
  <c r="C17"/>
  <c r="Q5" i="73"/>
  <c r="P13"/>
  <c r="AB21"/>
  <c r="P29"/>
  <c r="AB37"/>
  <c r="P45"/>
  <c r="E53"/>
  <c r="AL53"/>
  <c r="AB61"/>
  <c r="AA69"/>
  <c r="Q77"/>
  <c r="R85"/>
  <c r="AA93"/>
  <c r="E79" i="18"/>
  <c r="E46"/>
  <c r="E7"/>
  <c r="F62" i="28"/>
  <c r="V12"/>
  <c r="AI61"/>
  <c r="BI12"/>
  <c r="BV82"/>
  <c r="EV12"/>
  <c r="GI12"/>
  <c r="JI12"/>
  <c r="F34" i="47"/>
  <c r="G52"/>
  <c r="FV82"/>
  <c r="I11" i="3"/>
  <c r="W22" i="68"/>
  <c r="E70" i="18"/>
  <c r="E38"/>
  <c r="F18" i="28"/>
  <c r="DI82"/>
  <c r="HI61"/>
  <c r="HV82" i="47"/>
  <c r="F23" i="3"/>
  <c r="AB5" i="73"/>
  <c r="AA13"/>
  <c r="AM21"/>
  <c r="AA29"/>
  <c r="AM37"/>
  <c r="AA45"/>
  <c r="Q53"/>
  <c r="E61"/>
  <c r="AL69"/>
  <c r="AL77"/>
  <c r="AM93"/>
  <c r="E64" i="18"/>
  <c r="D8" i="26" s="1"/>
  <c r="J4" i="22" s="1"/>
  <c r="E31" i="18"/>
  <c r="D24" i="26" s="1"/>
  <c r="I9" i="22" s="1"/>
  <c r="K18" i="33" s="1"/>
  <c r="P23" i="70" s="1"/>
  <c r="AV12" i="28"/>
  <c r="BI61"/>
  <c r="CI12"/>
  <c r="FI19"/>
  <c r="GI82"/>
  <c r="JV82" i="47"/>
  <c r="F17" i="3"/>
  <c r="E62" i="18"/>
  <c r="E29"/>
  <c r="G66" i="28"/>
  <c r="V61"/>
  <c r="DV12"/>
  <c r="HV61"/>
  <c r="JV12"/>
  <c r="B19" i="47"/>
  <c r="F11" i="3"/>
  <c r="F5" i="73"/>
  <c r="AL5"/>
  <c r="F13"/>
  <c r="Q21"/>
  <c r="E29"/>
  <c r="Q37"/>
  <c r="E45"/>
  <c r="AA53"/>
  <c r="P61"/>
  <c r="E77"/>
  <c r="E85"/>
  <c r="F93"/>
  <c r="E89" i="18"/>
  <c r="D40" i="26" s="1"/>
  <c r="D8" i="64" s="1"/>
  <c r="E56" i="18"/>
  <c r="D59" i="26" s="1"/>
  <c r="J50" i="22" s="1"/>
  <c r="E60" i="48" s="1"/>
  <c r="E22" i="18"/>
  <c r="V82" i="28"/>
  <c r="BV12"/>
  <c r="CI61"/>
  <c r="FI61"/>
  <c r="GV12"/>
  <c r="DC15" i="47"/>
  <c r="DF15" s="1"/>
  <c r="AM5" i="73"/>
  <c r="E13"/>
  <c r="AL13"/>
  <c r="F29"/>
  <c r="AL29"/>
  <c r="F45"/>
  <c r="AL45"/>
  <c r="AB53"/>
  <c r="Q61"/>
  <c r="P69"/>
  <c r="F77"/>
  <c r="P93"/>
  <c r="E87" i="18"/>
  <c r="D19" i="26" s="1"/>
  <c r="I8" i="22" s="1"/>
  <c r="E54" i="18"/>
  <c r="E19"/>
  <c r="G22" i="28"/>
  <c r="CV12"/>
  <c r="FV12"/>
  <c r="C23" i="3"/>
  <c r="AP31" i="28"/>
  <c r="AS31" s="1"/>
  <c r="BC31"/>
  <c r="BF31" s="1"/>
  <c r="FC31"/>
  <c r="FD31" s="1"/>
  <c r="MC31"/>
  <c r="MF31" s="1"/>
  <c r="LC31"/>
  <c r="LF31" s="1"/>
  <c r="GC31"/>
  <c r="GE31" s="1"/>
  <c r="BP31"/>
  <c r="BR31" s="1"/>
  <c r="KP31"/>
  <c r="KR31" s="1"/>
  <c r="KC31"/>
  <c r="KF31" s="1"/>
  <c r="DP31"/>
  <c r="DQ31" s="1"/>
  <c r="AC31"/>
  <c r="AD31" s="1"/>
  <c r="GP31"/>
  <c r="GS31" s="1"/>
  <c r="CC31"/>
  <c r="CF31" s="1"/>
  <c r="JC31"/>
  <c r="P31"/>
  <c r="R31" s="1"/>
  <c r="JP31"/>
  <c r="JQ31" s="1"/>
  <c r="IC31"/>
  <c r="ID31" s="1"/>
  <c r="LP31"/>
  <c r="LR31" s="1"/>
  <c r="EC31"/>
  <c r="EE31" s="1"/>
  <c r="FP31"/>
  <c r="FR31" s="1"/>
  <c r="HC31"/>
  <c r="HF31" s="1"/>
  <c r="EP31"/>
  <c r="ES31" s="1"/>
  <c r="IP31"/>
  <c r="IQ31" s="1"/>
  <c r="DC31"/>
  <c r="DD31" s="1"/>
  <c r="CP31"/>
  <c r="CQ31" s="1"/>
  <c r="HP31"/>
  <c r="HS31" s="1"/>
  <c r="KC55"/>
  <c r="KE55" s="1"/>
  <c r="FP55"/>
  <c r="FQ55" s="1"/>
  <c r="DP55"/>
  <c r="DQ55" s="1"/>
  <c r="GC55"/>
  <c r="GF55" s="1"/>
  <c r="AP55"/>
  <c r="AS55" s="1"/>
  <c r="EC55"/>
  <c r="EF55" s="1"/>
  <c r="P55"/>
  <c r="S55" s="1"/>
  <c r="CP55"/>
  <c r="CR55" s="1"/>
  <c r="GP55"/>
  <c r="GS55" s="1"/>
  <c r="JP55"/>
  <c r="JQ55" s="1"/>
  <c r="CC55"/>
  <c r="CD55" s="1"/>
  <c r="FC55"/>
  <c r="FE55" s="1"/>
  <c r="KP55"/>
  <c r="KS55" s="1"/>
  <c r="HP55"/>
  <c r="HQ55" s="1"/>
  <c r="JC55"/>
  <c r="JE55" s="1"/>
  <c r="AC55"/>
  <c r="AD55" s="1"/>
  <c r="LP55"/>
  <c r="LS55" s="1"/>
  <c r="LC13" i="47"/>
  <c r="LD13" s="1"/>
  <c r="F13" i="28"/>
  <c r="G49"/>
  <c r="G27" i="47"/>
  <c r="G41"/>
  <c r="MC41" s="1"/>
  <c r="G55"/>
  <c r="FP13"/>
  <c r="FR13" s="1"/>
  <c r="AC13"/>
  <c r="AE13" s="1"/>
  <c r="F79"/>
  <c r="AC79" s="1"/>
  <c r="G77" i="28"/>
  <c r="G31" i="47"/>
  <c r="G60"/>
  <c r="G21" i="28"/>
  <c r="BP21" s="1"/>
  <c r="BR21" s="1"/>
  <c r="G46"/>
  <c r="JC46" s="1"/>
  <c r="G35" i="47"/>
  <c r="BI120" i="28"/>
  <c r="CV120"/>
  <c r="BV120"/>
  <c r="AV120"/>
  <c r="KV120"/>
  <c r="LV120"/>
  <c r="EV120"/>
  <c r="HI120"/>
  <c r="DV120"/>
  <c r="JV120"/>
  <c r="KI120"/>
  <c r="FI120"/>
  <c r="I120"/>
  <c r="EI120"/>
  <c r="AI120"/>
  <c r="IV120"/>
  <c r="HV120"/>
  <c r="JI120"/>
  <c r="LI120"/>
  <c r="GV120"/>
  <c r="FV120"/>
  <c r="CI120"/>
  <c r="V120"/>
  <c r="GI120"/>
  <c r="II120"/>
  <c r="DI120"/>
  <c r="KO107" i="47"/>
  <c r="HP124"/>
  <c r="GO108"/>
  <c r="DC124"/>
  <c r="Z11" i="33"/>
  <c r="H45" i="22"/>
  <c r="I56" i="48" s="1"/>
  <c r="DE129" i="28"/>
  <c r="ME129"/>
  <c r="EE129"/>
  <c r="R4" i="47"/>
  <c r="CE4" i="28"/>
  <c r="LE4"/>
  <c r="CR129"/>
  <c r="ER4" i="47"/>
  <c r="AR127"/>
  <c r="IR127"/>
  <c r="FE127"/>
  <c r="BR127"/>
  <c r="JR127"/>
  <c r="B3" i="28"/>
  <c r="M4" i="19" a="1"/>
  <c r="B130" i="48"/>
  <c r="CO107" i="47"/>
  <c r="JC126"/>
  <c r="EP124"/>
  <c r="B120"/>
  <c r="H12" i="22"/>
  <c r="EE4" i="28"/>
  <c r="LR129"/>
  <c r="BE129"/>
  <c r="AR4"/>
  <c r="HE4"/>
  <c r="GE4"/>
  <c r="DE4"/>
  <c r="GE127" i="47"/>
  <c r="BE4"/>
  <c r="JE4"/>
  <c r="FR4"/>
  <c r="CE4"/>
  <c r="KE4"/>
  <c r="HI127" i="28"/>
  <c r="GI127"/>
  <c r="KI127"/>
  <c r="DI127"/>
  <c r="V127"/>
  <c r="T17" i="33"/>
  <c r="C21" i="48"/>
  <c r="C121"/>
  <c r="CP126" i="47"/>
  <c r="JC124"/>
  <c r="EO107"/>
  <c r="H58" i="22"/>
  <c r="I72" i="48" s="1"/>
  <c r="B1" i="30"/>
  <c r="JE129" i="28"/>
  <c r="GE129"/>
  <c r="KR4"/>
  <c r="LR4"/>
  <c r="LE129"/>
  <c r="IR129"/>
  <c r="IR4"/>
  <c r="GR4" i="47"/>
  <c r="CR127"/>
  <c r="KR127"/>
  <c r="HE127"/>
  <c r="DR127"/>
  <c r="LR127"/>
  <c r="B96" i="48"/>
  <c r="H71" i="22"/>
  <c r="I87" i="48" s="1"/>
  <c r="BE4" i="28"/>
  <c r="HR4"/>
  <c r="JE4"/>
  <c r="HE129"/>
  <c r="JR4"/>
  <c r="ER4"/>
  <c r="AE127" i="47"/>
  <c r="IE127"/>
  <c r="DE4"/>
  <c r="LE4"/>
  <c r="HR4"/>
  <c r="EE4"/>
  <c r="ME4"/>
  <c r="B142" i="48"/>
  <c r="K111" i="22"/>
  <c r="L85" i="33" s="1"/>
  <c r="AC17"/>
  <c r="C28" i="48"/>
  <c r="AF17" i="33"/>
  <c r="B32" i="48"/>
  <c r="E32" i="33"/>
  <c r="B67" i="48"/>
  <c r="B58"/>
  <c r="C101"/>
  <c r="B101"/>
  <c r="C118"/>
  <c r="B118"/>
  <c r="C53"/>
  <c r="B53"/>
  <c r="Z22" i="33"/>
  <c r="EF97" i="47"/>
  <c r="KP126"/>
  <c r="HP126"/>
  <c r="GO107"/>
  <c r="DB108"/>
  <c r="I65" i="48"/>
  <c r="H32" i="22"/>
  <c r="I42" i="48" s="1"/>
  <c r="FR129" i="28"/>
  <c r="KR129"/>
  <c r="AE4"/>
  <c r="ER129"/>
  <c r="IE129"/>
  <c r="BR4"/>
  <c r="HR129"/>
  <c r="CR4" i="47"/>
  <c r="KR4"/>
  <c r="GR127"/>
  <c r="DE127"/>
  <c r="LE127"/>
  <c r="HR127"/>
  <c r="C57" i="48"/>
  <c r="FT4" i="47"/>
  <c r="JG4"/>
  <c r="BG4"/>
  <c r="GG127"/>
  <c r="LT127"/>
  <c r="DT127"/>
  <c r="AT4" i="28"/>
  <c r="FG127" i="47"/>
  <c r="IT127"/>
  <c r="AT127"/>
  <c r="ET4"/>
  <c r="KG4"/>
  <c r="CG4"/>
  <c r="T127"/>
  <c r="LG129" i="28"/>
  <c r="JG127" i="47"/>
  <c r="BG127"/>
  <c r="ET127"/>
  <c r="IT4"/>
  <c r="AT4"/>
  <c r="GG4"/>
  <c r="FG129" i="28"/>
  <c r="DT129"/>
  <c r="KI54" i="47"/>
  <c r="BI54"/>
  <c r="DV54"/>
  <c r="HV54"/>
  <c r="FV54"/>
  <c r="I54"/>
  <c r="CI54"/>
  <c r="GV54"/>
  <c r="V54"/>
  <c r="BV54"/>
  <c r="II54"/>
  <c r="AI54"/>
  <c r="HI54"/>
  <c r="EI54"/>
  <c r="FI54"/>
  <c r="DI54"/>
  <c r="AV54"/>
  <c r="R129" i="28"/>
  <c r="CR4"/>
  <c r="GR4"/>
  <c r="KE129"/>
  <c r="AR129"/>
  <c r="DR129"/>
  <c r="FE129"/>
  <c r="EE127" i="47"/>
  <c r="ME127"/>
  <c r="HE4"/>
  <c r="DR4"/>
  <c r="LR4"/>
  <c r="B57" i="48"/>
  <c r="I5" i="44"/>
  <c r="E5"/>
  <c r="H5"/>
  <c r="V19" i="28"/>
  <c r="V75"/>
  <c r="AI47"/>
  <c r="AV19"/>
  <c r="AV75"/>
  <c r="BI47"/>
  <c r="BV19"/>
  <c r="BV75"/>
  <c r="CI47"/>
  <c r="CV26"/>
  <c r="DI5"/>
  <c r="DI61"/>
  <c r="DV47"/>
  <c r="EV26"/>
  <c r="FI12"/>
  <c r="FV5"/>
  <c r="FV82"/>
  <c r="GI61"/>
  <c r="IV26"/>
  <c r="JV54"/>
  <c r="AI82" i="47"/>
  <c r="B12"/>
  <c r="JV19"/>
  <c r="BI19"/>
  <c r="DI19" i="28"/>
  <c r="EI54"/>
  <c r="FV19"/>
  <c r="HI54"/>
  <c r="HV54"/>
  <c r="II54"/>
  <c r="IV54"/>
  <c r="CI19" i="47"/>
  <c r="GV19"/>
  <c r="KV33"/>
  <c r="FV33"/>
  <c r="CV33"/>
  <c r="EI33"/>
  <c r="DI33"/>
  <c r="LV82"/>
  <c r="LI82"/>
  <c r="EI82"/>
  <c r="CI82"/>
  <c r="DI26" i="28"/>
  <c r="DV82"/>
  <c r="FV26"/>
  <c r="GI19"/>
  <c r="GV82"/>
  <c r="KV54"/>
  <c r="I33" i="47"/>
  <c r="AV19"/>
  <c r="GV33"/>
  <c r="KI19"/>
  <c r="B40"/>
  <c r="BI40" s="1"/>
  <c r="AI19" i="28"/>
  <c r="AI75"/>
  <c r="BI19"/>
  <c r="CI19"/>
  <c r="CI82"/>
  <c r="CV54"/>
  <c r="DV19"/>
  <c r="EI5"/>
  <c r="EI82"/>
  <c r="EV54"/>
  <c r="FI47"/>
  <c r="GI26"/>
  <c r="GV19"/>
  <c r="HI5"/>
  <c r="HI82"/>
  <c r="II5"/>
  <c r="II82"/>
  <c r="IV82"/>
  <c r="JV19"/>
  <c r="LI26"/>
  <c r="B33"/>
  <c r="F46" i="47"/>
  <c r="MC46" s="1"/>
  <c r="I82"/>
  <c r="AV82"/>
  <c r="DI19"/>
  <c r="DI82"/>
  <c r="DV82"/>
  <c r="EV82"/>
  <c r="HI82"/>
  <c r="IV33"/>
  <c r="B47"/>
  <c r="H17" i="3"/>
  <c r="AV85" i="73"/>
  <c r="AV21"/>
  <c r="AV77"/>
  <c r="AV13"/>
  <c r="AV69"/>
  <c r="AV5"/>
  <c r="AV61"/>
  <c r="AV53"/>
  <c r="AV45"/>
  <c r="AV93"/>
  <c r="AV29"/>
  <c r="V54" i="28"/>
  <c r="AI26"/>
  <c r="AI82"/>
  <c r="AV54"/>
  <c r="BI26"/>
  <c r="BI82"/>
  <c r="BV54"/>
  <c r="CI26"/>
  <c r="CV5"/>
  <c r="CV61"/>
  <c r="DV26"/>
  <c r="EI12"/>
  <c r="EV5"/>
  <c r="FI54"/>
  <c r="FV47"/>
  <c r="GV26"/>
  <c r="HI12"/>
  <c r="HV5"/>
  <c r="II12"/>
  <c r="IV5"/>
  <c r="JI5"/>
  <c r="JV26"/>
  <c r="B40"/>
  <c r="B68"/>
  <c r="DP48" i="47"/>
  <c r="DR48" s="1"/>
  <c r="LP72"/>
  <c r="LR72" s="1"/>
  <c r="IC80"/>
  <c r="IF80" s="1"/>
  <c r="AI19"/>
  <c r="AV33"/>
  <c r="EI19" i="28"/>
  <c r="EV82"/>
  <c r="FV54"/>
  <c r="HI19"/>
  <c r="HV19"/>
  <c r="II19"/>
  <c r="BI82" i="47"/>
  <c r="EI19"/>
  <c r="LI19"/>
  <c r="B11" i="3"/>
  <c r="E11"/>
  <c r="B61" i="47"/>
  <c r="B17" i="3"/>
  <c r="E17"/>
  <c r="H11"/>
  <c r="B75" i="47"/>
  <c r="B23" i="3"/>
  <c r="E23"/>
  <c r="H23"/>
  <c r="B68" i="47"/>
  <c r="B26"/>
  <c r="CV19" i="28"/>
  <c r="CV82"/>
  <c r="DI54"/>
  <c r="EI26"/>
  <c r="EV19"/>
  <c r="FI82"/>
  <c r="GI54"/>
  <c r="HI26"/>
  <c r="HV26"/>
  <c r="II26"/>
  <c r="IV19"/>
  <c r="JI19"/>
  <c r="V19" i="47"/>
  <c r="AI33"/>
  <c r="JI82"/>
  <c r="B5"/>
  <c r="J46" i="22"/>
  <c r="E55" i="48" s="1"/>
  <c r="J72" i="22"/>
  <c r="D7" i="66"/>
  <c r="H14" i="3"/>
  <c r="AM45" i="73"/>
  <c r="G61"/>
  <c r="AM61"/>
  <c r="G77"/>
  <c r="AM77"/>
  <c r="G93"/>
  <c r="E88" i="18"/>
  <c r="E80"/>
  <c r="E71"/>
  <c r="E63"/>
  <c r="E55"/>
  <c r="E47"/>
  <c r="E39"/>
  <c r="E30"/>
  <c r="E20"/>
  <c r="D7" i="26" s="1"/>
  <c r="I31" i="22" s="1"/>
  <c r="B28" i="33" s="1"/>
  <c r="P25" i="61" s="1"/>
  <c r="E9" i="18"/>
  <c r="D17" i="26" s="1"/>
  <c r="D5" i="63" s="1"/>
  <c r="D14" s="1"/>
  <c r="E197" i="18"/>
  <c r="E21"/>
  <c r="D45" i="26" s="1"/>
  <c r="D8" i="65" s="1"/>
  <c r="D17" s="1"/>
  <c r="E100" i="18"/>
  <c r="E86"/>
  <c r="E78"/>
  <c r="E69"/>
  <c r="E61"/>
  <c r="E53"/>
  <c r="E45"/>
  <c r="E37"/>
  <c r="D65" i="26" s="1"/>
  <c r="J24" i="22" s="1"/>
  <c r="E27" i="18"/>
  <c r="D30" i="26" s="1"/>
  <c r="I37" i="22" s="1"/>
  <c r="E18" i="18"/>
  <c r="E6"/>
  <c r="D52" i="26" s="1"/>
  <c r="I46" i="22" s="1"/>
  <c r="D55" i="48" s="1"/>
  <c r="E14" i="18"/>
  <c r="D27" i="26" s="1"/>
  <c r="E186" i="18"/>
  <c r="E11"/>
  <c r="D32" i="26" s="1"/>
  <c r="D5" i="71" s="1"/>
  <c r="D14" s="1"/>
  <c r="F53" i="73"/>
  <c r="R61"/>
  <c r="F69"/>
  <c r="R77"/>
  <c r="F85"/>
  <c r="R93"/>
  <c r="AN93"/>
  <c r="E93" i="18"/>
  <c r="E85"/>
  <c r="D28" i="26" s="1"/>
  <c r="D6" i="72" s="1"/>
  <c r="E77" i="18"/>
  <c r="E68"/>
  <c r="E60"/>
  <c r="E52"/>
  <c r="E44"/>
  <c r="D23" i="26" s="1"/>
  <c r="J34" i="22" s="1"/>
  <c r="E36" i="18"/>
  <c r="D50" i="26" s="1"/>
  <c r="J21" i="22" s="1"/>
  <c r="E26" i="18"/>
  <c r="D9" i="26" s="1"/>
  <c r="J31" i="22" s="1"/>
  <c r="E17" i="18"/>
  <c r="E5"/>
  <c r="D42" i="26" s="1"/>
  <c r="D5" i="65" s="1"/>
  <c r="AM69" i="73"/>
  <c r="AM85"/>
  <c r="E92" i="18"/>
  <c r="E84"/>
  <c r="E75"/>
  <c r="E67"/>
  <c r="E59"/>
  <c r="E51"/>
  <c r="D35" i="26" s="1"/>
  <c r="E15" i="3" s="1"/>
  <c r="E43" i="18"/>
  <c r="E35"/>
  <c r="E25"/>
  <c r="E16"/>
  <c r="D48" i="26" s="1"/>
  <c r="J44" i="22" s="1"/>
  <c r="AA28" i="33" s="1"/>
  <c r="Q25" i="69" s="1"/>
  <c r="E34" i="18"/>
  <c r="E13"/>
  <c r="D37" i="26" s="1"/>
  <c r="J67" i="22" s="1"/>
  <c r="AB77" i="73"/>
  <c r="AN85"/>
  <c r="AB93"/>
  <c r="E91" i="18"/>
  <c r="E83"/>
  <c r="E74"/>
  <c r="E66"/>
  <c r="E58"/>
  <c r="E50"/>
  <c r="E42"/>
  <c r="D20" i="26" s="1"/>
  <c r="B21" i="3" s="1"/>
  <c r="E33" i="18"/>
  <c r="E24"/>
  <c r="E15"/>
  <c r="D63" i="26" s="1"/>
  <c r="D6" i="67" s="1"/>
  <c r="D15" s="1"/>
  <c r="E76" i="18"/>
  <c r="D64" i="26" s="1"/>
  <c r="I24" i="22" s="1"/>
  <c r="Q69" i="73"/>
  <c r="E90" i="18"/>
  <c r="E82"/>
  <c r="E73"/>
  <c r="E65"/>
  <c r="D44" i="26" s="1"/>
  <c r="J41" i="22" s="1"/>
  <c r="E50" i="48" s="1"/>
  <c r="E57" i="18"/>
  <c r="E49"/>
  <c r="E41"/>
  <c r="D29" i="26" s="1"/>
  <c r="J58" i="22" s="1"/>
  <c r="E32" i="18"/>
  <c r="D53" i="26" s="1"/>
  <c r="J22" i="22" s="1"/>
  <c r="AD13" i="33" s="1"/>
  <c r="Q22" i="66" s="1"/>
  <c r="E69" i="47" s="1"/>
  <c r="E23" i="18"/>
  <c r="D33" i="26" s="1"/>
  <c r="J14" i="22" s="1"/>
  <c r="R13" i="33" s="1"/>
  <c r="Q22" i="71" s="1"/>
  <c r="E41" i="47" s="1"/>
  <c r="E12" i="18"/>
  <c r="D18" i="26" s="1"/>
  <c r="D6" i="63" s="1"/>
  <c r="D15" s="1"/>
  <c r="E96" i="18"/>
  <c r="D49" i="26" s="1"/>
  <c r="J45" i="22" s="1"/>
  <c r="E56" i="48" s="1"/>
  <c r="E97" i="18"/>
  <c r="E99"/>
  <c r="E94"/>
  <c r="E95"/>
  <c r="D58" i="26" s="1"/>
  <c r="H19" i="3" s="1"/>
  <c r="E98" i="18"/>
  <c r="D34" i="26" s="1"/>
  <c r="D7" i="71" s="1"/>
  <c r="CP72" i="47"/>
  <c r="CQ72" s="1"/>
  <c r="EP80"/>
  <c r="ES80" s="1"/>
  <c r="JP72"/>
  <c r="JQ72" s="1"/>
  <c r="HC80"/>
  <c r="HE80" s="1"/>
  <c r="HP80"/>
  <c r="HS80" s="1"/>
  <c r="GP72"/>
  <c r="GS72" s="1"/>
  <c r="AC80"/>
  <c r="AD80" s="1"/>
  <c r="P72"/>
  <c r="R72" s="1"/>
  <c r="KC72"/>
  <c r="KD72" s="1"/>
  <c r="AP80"/>
  <c r="IP80"/>
  <c r="IQ80" s="1"/>
  <c r="AC62"/>
  <c r="AE62" s="1"/>
  <c r="DP72"/>
  <c r="DQ72" s="1"/>
  <c r="JF97"/>
  <c r="EQ100"/>
  <c r="ER100" s="1"/>
  <c r="JF90"/>
  <c r="HF90"/>
  <c r="GS95"/>
  <c r="FD91"/>
  <c r="FE91" s="1"/>
  <c r="X24" i="61"/>
  <c r="AC20" i="47"/>
  <c r="AD20" s="1"/>
  <c r="EP20"/>
  <c r="ES20" s="1"/>
  <c r="DP20"/>
  <c r="DC20"/>
  <c r="DD20" s="1"/>
  <c r="FP20"/>
  <c r="KP20"/>
  <c r="KQ20" s="1"/>
  <c r="CP20"/>
  <c r="CR20" s="1"/>
  <c r="LP20"/>
  <c r="JC20"/>
  <c r="JE20" s="1"/>
  <c r="HP20"/>
  <c r="JP20"/>
  <c r="JQ20" s="1"/>
  <c r="IC20"/>
  <c r="IE20" s="1"/>
  <c r="GP20"/>
  <c r="GR20" s="1"/>
  <c r="KC20"/>
  <c r="GC20"/>
  <c r="GF20" s="1"/>
  <c r="CC20"/>
  <c r="CD20" s="1"/>
  <c r="IP20"/>
  <c r="IR20" s="1"/>
  <c r="FC20"/>
  <c r="BP20"/>
  <c r="EC20"/>
  <c r="EE20" s="1"/>
  <c r="HC20"/>
  <c r="HE20" s="1"/>
  <c r="MC20"/>
  <c r="MD20" s="1"/>
  <c r="P20"/>
  <c r="Q20" s="1"/>
  <c r="BC20"/>
  <c r="LC20"/>
  <c r="AP20"/>
  <c r="AQ20" s="1"/>
  <c r="P48"/>
  <c r="S48" s="1"/>
  <c r="GC72"/>
  <c r="LC80"/>
  <c r="LD80" s="1"/>
  <c r="LP78"/>
  <c r="MF91"/>
  <c r="LS100"/>
  <c r="JQ94"/>
  <c r="JR94" s="1"/>
  <c r="MF94"/>
  <c r="DC55" i="28"/>
  <c r="HC55"/>
  <c r="EP55"/>
  <c r="IC55"/>
  <c r="MC55"/>
  <c r="BP55"/>
  <c r="IP55"/>
  <c r="LC55"/>
  <c r="BC55"/>
  <c r="HQ104" i="47"/>
  <c r="HR104" s="1"/>
  <c r="JF100"/>
  <c r="JO128"/>
  <c r="JO129" s="1"/>
  <c r="EF104"/>
  <c r="EC72"/>
  <c r="EE72" s="1"/>
  <c r="JC72"/>
  <c r="JD72" s="1"/>
  <c r="LP80"/>
  <c r="F8" i="28"/>
  <c r="LC72" i="47"/>
  <c r="KC80"/>
  <c r="FC80"/>
  <c r="MC72"/>
  <c r="MF72" s="1"/>
  <c r="HC62"/>
  <c r="HD62" s="1"/>
  <c r="DC72"/>
  <c r="CP80"/>
  <c r="CR80" s="1"/>
  <c r="LF104"/>
  <c r="LC48"/>
  <c r="LE48" s="1"/>
  <c r="KC48"/>
  <c r="JP48"/>
  <c r="CC48"/>
  <c r="FP48"/>
  <c r="EC48"/>
  <c r="FC48"/>
  <c r="P62"/>
  <c r="BP62"/>
  <c r="BQ62" s="1"/>
  <c r="FP62"/>
  <c r="DP62"/>
  <c r="FC62"/>
  <c r="IC62"/>
  <c r="AP62"/>
  <c r="LC62"/>
  <c r="CP62"/>
  <c r="CQ62" s="1"/>
  <c r="LP62"/>
  <c r="GP62"/>
  <c r="IP62"/>
  <c r="EC62"/>
  <c r="ED62" s="1"/>
  <c r="EP62"/>
  <c r="KC62"/>
  <c r="KP62"/>
  <c r="CC62"/>
  <c r="CD62" s="1"/>
  <c r="GC62"/>
  <c r="HP62"/>
  <c r="MC62"/>
  <c r="MF62" s="1"/>
  <c r="HC72"/>
  <c r="HP72"/>
  <c r="BC72"/>
  <c r="EP72"/>
  <c r="AP72"/>
  <c r="AC72"/>
  <c r="IP72"/>
  <c r="FP72"/>
  <c r="IC72"/>
  <c r="MC80"/>
  <c r="JC80"/>
  <c r="BC80"/>
  <c r="DC80"/>
  <c r="KP80"/>
  <c r="JP80"/>
  <c r="DP80"/>
  <c r="GP80"/>
  <c r="EC80"/>
  <c r="BP80"/>
  <c r="AS104"/>
  <c r="JP62"/>
  <c r="F9"/>
  <c r="F9" i="28"/>
  <c r="AQ100" i="47"/>
  <c r="AR100" s="1"/>
  <c r="MC13"/>
  <c r="MD13" s="1"/>
  <c r="JP13"/>
  <c r="JQ13" s="1"/>
  <c r="LP13"/>
  <c r="CP13"/>
  <c r="EP13"/>
  <c r="BC62"/>
  <c r="DC62"/>
  <c r="DF62" s="1"/>
  <c r="IP78"/>
  <c r="IQ78" s="1"/>
  <c r="JC78"/>
  <c r="P78"/>
  <c r="S78" s="1"/>
  <c r="Q90"/>
  <c r="R90" s="1"/>
  <c r="LQ104"/>
  <c r="LR104" s="1"/>
  <c r="GF97"/>
  <c r="FF90"/>
  <c r="F14"/>
  <c r="F14" i="28"/>
  <c r="F22" i="47"/>
  <c r="F22" i="28"/>
  <c r="F39" i="47"/>
  <c r="JP39" s="1"/>
  <c r="F39" i="28"/>
  <c r="G42"/>
  <c r="MC42" s="1"/>
  <c r="G42" i="47"/>
  <c r="G44"/>
  <c r="KP44" s="1"/>
  <c r="G44" i="28"/>
  <c r="F53" i="47"/>
  <c r="HC53" s="1"/>
  <c r="F53" i="28"/>
  <c r="G51"/>
  <c r="G51" i="47"/>
  <c r="G56"/>
  <c r="G56" i="28"/>
  <c r="G63"/>
  <c r="BC63" s="1"/>
  <c r="G63" i="47"/>
  <c r="AP78"/>
  <c r="BC78"/>
  <c r="JP78"/>
  <c r="JS78" s="1"/>
  <c r="GP78"/>
  <c r="GS78" s="1"/>
  <c r="HC78"/>
  <c r="HD78" s="1"/>
  <c r="FP78"/>
  <c r="FQ78" s="1"/>
  <c r="GC78"/>
  <c r="LC78"/>
  <c r="IC78"/>
  <c r="F29"/>
  <c r="CC29" s="1"/>
  <c r="G8"/>
  <c r="G8" i="28"/>
  <c r="HP71" i="47"/>
  <c r="HR71" s="1"/>
  <c r="MC71"/>
  <c r="MD71" s="1"/>
  <c r="AC71"/>
  <c r="AD71" s="1"/>
  <c r="HC71"/>
  <c r="HE71" s="1"/>
  <c r="LP71"/>
  <c r="GP71"/>
  <c r="P71"/>
  <c r="DP71"/>
  <c r="AP71"/>
  <c r="Y26" i="61"/>
  <c r="DP28" i="47"/>
  <c r="DQ28" s="1"/>
  <c r="Y22" i="61"/>
  <c r="Q93" i="47"/>
  <c r="R93" s="1"/>
  <c r="HS100"/>
  <c r="JC52" i="28"/>
  <c r="BC52"/>
  <c r="BF52" s="1"/>
  <c r="AP52"/>
  <c r="IP52"/>
  <c r="IS52" s="1"/>
  <c r="CP52"/>
  <c r="CS52" s="1"/>
  <c r="KC52"/>
  <c r="EP52"/>
  <c r="KP52"/>
  <c r="HP52"/>
  <c r="LP52"/>
  <c r="F86"/>
  <c r="DQ97" i="47"/>
  <c r="DR97" s="1"/>
  <c r="G18" i="28"/>
  <c r="G18" i="47"/>
  <c r="JP18" s="1"/>
  <c r="MC60" i="28"/>
  <c r="FP60"/>
  <c r="FS60" s="1"/>
  <c r="DP60"/>
  <c r="DS60" s="1"/>
  <c r="KC60"/>
  <c r="IP60"/>
  <c r="IQ60" s="1"/>
  <c r="IC60"/>
  <c r="CC60"/>
  <c r="LC60"/>
  <c r="JP60"/>
  <c r="HP60"/>
  <c r="BC60"/>
  <c r="FC60"/>
  <c r="GP60"/>
  <c r="DC60"/>
  <c r="P60"/>
  <c r="HC60"/>
  <c r="JC60"/>
  <c r="AC60"/>
  <c r="CP60"/>
  <c r="CQ60" s="1"/>
  <c r="EC60"/>
  <c r="AP60"/>
  <c r="KP60"/>
  <c r="BP60"/>
  <c r="LP60"/>
  <c r="GC60"/>
  <c r="LP67"/>
  <c r="AC67"/>
  <c r="BP67"/>
  <c r="KP67"/>
  <c r="DP67"/>
  <c r="FP67"/>
  <c r="GP67"/>
  <c r="KC67"/>
  <c r="IP67"/>
  <c r="CC67"/>
  <c r="JC67"/>
  <c r="DC67"/>
  <c r="EC67"/>
  <c r="CP67"/>
  <c r="GC67"/>
  <c r="IC67"/>
  <c r="LC67"/>
  <c r="EP67"/>
  <c r="AP67"/>
  <c r="JP67"/>
  <c r="BC67"/>
  <c r="MC67"/>
  <c r="P67"/>
  <c r="HC67"/>
  <c r="HP67"/>
  <c r="HQ101" i="47"/>
  <c r="HR101" s="1"/>
  <c r="Q95"/>
  <c r="R95" s="1"/>
  <c r="DF95"/>
  <c r="FC67" i="28"/>
  <c r="HS105" i="47"/>
  <c r="HQ105"/>
  <c r="HR105" s="1"/>
  <c r="KS103"/>
  <c r="KQ103"/>
  <c r="KR103" s="1"/>
  <c r="HQ93"/>
  <c r="HR93" s="1"/>
  <c r="LQ91"/>
  <c r="LR91" s="1"/>
  <c r="LQ93"/>
  <c r="LR93" s="1"/>
  <c r="AS95"/>
  <c r="CF97"/>
  <c r="ID124"/>
  <c r="IE124" s="1"/>
  <c r="IF124"/>
  <c r="MF124"/>
  <c r="MD124"/>
  <c r="ME124" s="1"/>
  <c r="EF98"/>
  <c r="ED98"/>
  <c r="EE98" s="1"/>
  <c r="DP78"/>
  <c r="EC78"/>
  <c r="FC78"/>
  <c r="CC78"/>
  <c r="DC78"/>
  <c r="KC78"/>
  <c r="EP78"/>
  <c r="MC78"/>
  <c r="AC78"/>
  <c r="KP78"/>
  <c r="BP78"/>
  <c r="HP78"/>
  <c r="CP78"/>
  <c r="IP71"/>
  <c r="CP71"/>
  <c r="CQ71" s="1"/>
  <c r="GC71"/>
  <c r="GE71" s="1"/>
  <c r="DC71"/>
  <c r="KP71"/>
  <c r="BC71"/>
  <c r="KC71"/>
  <c r="KE71" s="1"/>
  <c r="FC71"/>
  <c r="DC28"/>
  <c r="FC28"/>
  <c r="CC28"/>
  <c r="MC28"/>
  <c r="F44" i="28"/>
  <c r="W26" i="61"/>
  <c r="F6" i="28"/>
  <c r="F70"/>
  <c r="F51"/>
  <c r="G7"/>
  <c r="G58"/>
  <c r="F21" i="47"/>
  <c r="G65"/>
  <c r="X22" i="61"/>
  <c r="F67" i="47"/>
  <c r="W24" i="68"/>
  <c r="F10" i="28"/>
  <c r="F60" i="47"/>
  <c r="X26" i="61"/>
  <c r="F38" i="28"/>
  <c r="G37" i="47"/>
  <c r="F52"/>
  <c r="F28" i="28"/>
  <c r="F78"/>
  <c r="HP86" i="47"/>
  <c r="HS86" s="1"/>
  <c r="FD104"/>
  <c r="FE104" s="1"/>
  <c r="GS90"/>
  <c r="DQ90"/>
  <c r="DR90" s="1"/>
  <c r="F58" i="28"/>
  <c r="F58" i="47"/>
  <c r="BC58" s="1"/>
  <c r="IO128"/>
  <c r="IO129" s="1"/>
  <c r="FS104"/>
  <c r="HD97"/>
  <c r="HE97" s="1"/>
  <c r="F45"/>
  <c r="F45" i="28"/>
  <c r="G88"/>
  <c r="AB128" i="47"/>
  <c r="AB129" s="1"/>
  <c r="AO128"/>
  <c r="AO129" s="1"/>
  <c r="D28" i="48"/>
  <c r="F37" i="47"/>
  <c r="F37" i="28"/>
  <c r="F50"/>
  <c r="F50" i="47"/>
  <c r="CP50" s="1"/>
  <c r="F66"/>
  <c r="F66" i="28"/>
  <c r="ES124" i="47"/>
  <c r="EQ124"/>
  <c r="ER124" s="1"/>
  <c r="F59"/>
  <c r="F59" i="28"/>
  <c r="F65"/>
  <c r="F65" i="47"/>
  <c r="LF93"/>
  <c r="G17" i="28"/>
  <c r="G17" i="47"/>
  <c r="F36" i="28"/>
  <c r="F36" i="47"/>
  <c r="G25" i="28"/>
  <c r="G25" i="47"/>
  <c r="G32" i="28"/>
  <c r="G32" i="47"/>
  <c r="JS101"/>
  <c r="ES92"/>
  <c r="EQ92"/>
  <c r="ER92" s="1"/>
  <c r="ID98"/>
  <c r="IE98" s="1"/>
  <c r="IF98"/>
  <c r="JF96"/>
  <c r="JD96"/>
  <c r="JE96" s="1"/>
  <c r="KS94"/>
  <c r="KQ94"/>
  <c r="KR94" s="1"/>
  <c r="LD96"/>
  <c r="LE96" s="1"/>
  <c r="LF96"/>
  <c r="MF98"/>
  <c r="MD98"/>
  <c r="ME98" s="1"/>
  <c r="DP52" i="28"/>
  <c r="EC52"/>
  <c r="IC52"/>
  <c r="DC52"/>
  <c r="BP52"/>
  <c r="JP52"/>
  <c r="MC52"/>
  <c r="HC52"/>
  <c r="GC52"/>
  <c r="FC52"/>
  <c r="CC52"/>
  <c r="AC52"/>
  <c r="FP52"/>
  <c r="LC52"/>
  <c r="P52"/>
  <c r="EC13" i="47"/>
  <c r="BP13"/>
  <c r="AP13"/>
  <c r="DP13"/>
  <c r="JC13"/>
  <c r="GP13"/>
  <c r="BC13"/>
  <c r="IC13"/>
  <c r="GC13"/>
  <c r="DC13"/>
  <c r="KP13"/>
  <c r="P13"/>
  <c r="IP15"/>
  <c r="HC15"/>
  <c r="KP15"/>
  <c r="G9"/>
  <c r="Y25" i="61"/>
  <c r="W25"/>
  <c r="X25"/>
  <c r="HC48" i="47"/>
  <c r="BC48"/>
  <c r="DC48"/>
  <c r="AP48"/>
  <c r="CP48"/>
  <c r="IC48"/>
  <c r="BP48"/>
  <c r="MC48"/>
  <c r="KP48"/>
  <c r="JC48"/>
  <c r="EP48"/>
  <c r="IP48"/>
  <c r="GP48"/>
  <c r="HP48"/>
  <c r="GC48"/>
  <c r="AC48"/>
  <c r="W24" i="61"/>
  <c r="Y24"/>
  <c r="GP52" i="28"/>
  <c r="IC74" i="47"/>
  <c r="IP74"/>
  <c r="LP74"/>
  <c r="LR74" s="1"/>
  <c r="GP74"/>
  <c r="JC74"/>
  <c r="HP74"/>
  <c r="FP74"/>
  <c r="AP74"/>
  <c r="DP74"/>
  <c r="MC74"/>
  <c r="AC74"/>
  <c r="AF74" s="1"/>
  <c r="JP74"/>
  <c r="CP74"/>
  <c r="KC74"/>
  <c r="EC74"/>
  <c r="BP74"/>
  <c r="KP74"/>
  <c r="EP74"/>
  <c r="LC74"/>
  <c r="DC74"/>
  <c r="HC74"/>
  <c r="FC74"/>
  <c r="CC74"/>
  <c r="BC74"/>
  <c r="GC74"/>
  <c r="HD100"/>
  <c r="HE100" s="1"/>
  <c r="LS97"/>
  <c r="GF90"/>
  <c r="FD100"/>
  <c r="FE100" s="1"/>
  <c r="KF95"/>
  <c r="F43" i="28"/>
  <c r="F43" i="47"/>
  <c r="I39" i="22"/>
  <c r="F49" i="47"/>
  <c r="F49" i="28"/>
  <c r="F57"/>
  <c r="F57" i="47"/>
  <c r="G73"/>
  <c r="G73" i="28"/>
  <c r="G69"/>
  <c r="HP69" s="1"/>
  <c r="Y22" i="66"/>
  <c r="G69" i="47"/>
  <c r="G81" i="28"/>
  <c r="G81" i="47"/>
  <c r="JS91"/>
  <c r="AS101"/>
  <c r="IQ104"/>
  <c r="IR104" s="1"/>
  <c r="CF95"/>
  <c r="HF91"/>
  <c r="LF126"/>
  <c r="KQ101"/>
  <c r="KR101" s="1"/>
  <c r="HQ95"/>
  <c r="HR95" s="1"/>
  <c r="HQ126"/>
  <c r="HR126" s="1"/>
  <c r="GS93"/>
  <c r="EQ90"/>
  <c r="ER90" s="1"/>
  <c r="JQ102"/>
  <c r="JR102" s="1"/>
  <c r="P74"/>
  <c r="FS99"/>
  <c r="CC77"/>
  <c r="P77"/>
  <c r="GP77"/>
  <c r="IP77"/>
  <c r="LP77"/>
  <c r="HP77"/>
  <c r="KF102"/>
  <c r="GF124"/>
  <c r="GD124"/>
  <c r="GE124" s="1"/>
  <c r="KF124"/>
  <c r="KD124"/>
  <c r="KE124" s="1"/>
  <c r="FD98"/>
  <c r="FE98" s="1"/>
  <c r="FF98"/>
  <c r="JS103"/>
  <c r="JQ103"/>
  <c r="JR103" s="1"/>
  <c r="G38" i="28"/>
  <c r="G38" i="47"/>
  <c r="G11"/>
  <c r="HP11" s="1"/>
  <c r="G11" i="28"/>
  <c r="F17" i="47"/>
  <c r="F17" i="28"/>
  <c r="G16" i="47"/>
  <c r="KP16" s="1"/>
  <c r="G16" i="28"/>
  <c r="G23" i="47"/>
  <c r="G23" i="28"/>
  <c r="G36" i="47"/>
  <c r="G36" i="28"/>
  <c r="IP34"/>
  <c r="DP34"/>
  <c r="EP15" i="47"/>
  <c r="FP15"/>
  <c r="F23"/>
  <c r="F23" i="28"/>
  <c r="F30"/>
  <c r="F30" i="47"/>
  <c r="F25"/>
  <c r="G30" i="28"/>
  <c r="F7" i="47"/>
  <c r="F7" i="28"/>
  <c r="AF104" i="47"/>
  <c r="KS90"/>
  <c r="JF95"/>
  <c r="S99"/>
  <c r="JD102"/>
  <c r="JE102" s="1"/>
  <c r="IF99"/>
  <c r="FF93"/>
  <c r="HQ97"/>
  <c r="HR97" s="1"/>
  <c r="CS100"/>
  <c r="DS102"/>
  <c r="DS126"/>
  <c r="GF101"/>
  <c r="ES93"/>
  <c r="KQ97"/>
  <c r="KR97" s="1"/>
  <c r="IS97"/>
  <c r="ED101"/>
  <c r="EE101" s="1"/>
  <c r="AQ93"/>
  <c r="AR93" s="1"/>
  <c r="BF104"/>
  <c r="IF100"/>
  <c r="AS126"/>
  <c r="BQ104"/>
  <c r="BR104" s="1"/>
  <c r="ES99"/>
  <c r="AD91"/>
  <c r="AE91" s="1"/>
  <c r="FW70"/>
  <c r="AW70"/>
  <c r="IC77"/>
  <c r="GC77"/>
  <c r="AC77"/>
  <c r="FC77"/>
  <c r="KC77"/>
  <c r="BC77"/>
  <c r="LC77"/>
  <c r="EP77"/>
  <c r="HC77"/>
  <c r="KP77"/>
  <c r="MC77"/>
  <c r="DP77"/>
  <c r="AP77"/>
  <c r="FP77"/>
  <c r="DC77"/>
  <c r="CP77"/>
  <c r="JP77"/>
  <c r="EC77"/>
  <c r="JC77"/>
  <c r="BP77"/>
  <c r="GQ124"/>
  <c r="GR124" s="1"/>
  <c r="DP15"/>
  <c r="IC15"/>
  <c r="BC15"/>
  <c r="MC15"/>
  <c r="BP15"/>
  <c r="LP15"/>
  <c r="GC15"/>
  <c r="LC15"/>
  <c r="KC15"/>
  <c r="GP15"/>
  <c r="JC15"/>
  <c r="EC15"/>
  <c r="JP15"/>
  <c r="AC15"/>
  <c r="CC15"/>
  <c r="HP15"/>
  <c r="CP15"/>
  <c r="P15"/>
  <c r="AP15"/>
  <c r="FC15"/>
  <c r="BC34" i="28"/>
  <c r="AP34"/>
  <c r="CC34"/>
  <c r="LP34"/>
  <c r="FP34"/>
  <c r="KP34"/>
  <c r="GP34"/>
  <c r="P34"/>
  <c r="EC34"/>
  <c r="BP34"/>
  <c r="JC34"/>
  <c r="FC34"/>
  <c r="DC34"/>
  <c r="AC34"/>
  <c r="JP34"/>
  <c r="LC34"/>
  <c r="EP34"/>
  <c r="CP34"/>
  <c r="MC34"/>
  <c r="IC34"/>
  <c r="S96" i="47"/>
  <c r="Q96"/>
  <c r="R96" s="1"/>
  <c r="ED105"/>
  <c r="EE105" s="1"/>
  <c r="EF105"/>
  <c r="HQ92"/>
  <c r="HR92" s="1"/>
  <c r="HS92"/>
  <c r="JD98"/>
  <c r="JE98" s="1"/>
  <c r="JF98"/>
  <c r="KF96"/>
  <c r="KD96"/>
  <c r="KE96" s="1"/>
  <c r="LD98"/>
  <c r="LE98" s="1"/>
  <c r="LF98"/>
  <c r="LS94"/>
  <c r="LQ94"/>
  <c r="LR94" s="1"/>
  <c r="MF92"/>
  <c r="MD92"/>
  <c r="ME92" s="1"/>
  <c r="CT131" i="28"/>
  <c r="GG131"/>
  <c r="IG131"/>
  <c r="KG131"/>
  <c r="LT131"/>
  <c r="GD105" i="47"/>
  <c r="GE105" s="1"/>
  <c r="Y23" i="61"/>
  <c r="Y27"/>
  <c r="F16" i="28"/>
  <c r="C70"/>
  <c r="DJ70" s="1"/>
  <c r="G34" i="47"/>
  <c r="F64"/>
  <c r="G53" i="28"/>
  <c r="F24" i="47"/>
  <c r="BQ103"/>
  <c r="BR103" s="1"/>
  <c r="W27" i="61"/>
  <c r="F77" i="28"/>
  <c r="F31" i="47"/>
  <c r="F15" i="28"/>
  <c r="F11"/>
  <c r="G74"/>
  <c r="W23" i="61"/>
  <c r="X23"/>
  <c r="X27"/>
  <c r="FF126" i="47"/>
  <c r="JW70"/>
  <c r="W22" i="61"/>
  <c r="Y24" i="64"/>
  <c r="X26" i="66"/>
  <c r="G6" i="28"/>
  <c r="G9"/>
  <c r="HS98" i="47"/>
  <c r="G10" i="28"/>
  <c r="W24" i="66"/>
  <c r="KV19" i="47"/>
  <c r="X22" i="64"/>
  <c r="BQ101" i="47"/>
  <c r="BR101" s="1"/>
  <c r="BD93"/>
  <c r="BE93" s="1"/>
  <c r="EF90"/>
  <c r="LD99"/>
  <c r="LE99" s="1"/>
  <c r="LS124"/>
  <c r="FS98"/>
  <c r="BI33"/>
  <c r="BV19"/>
  <c r="CV19"/>
  <c r="CV54"/>
  <c r="CV68"/>
  <c r="DV19"/>
  <c r="EV54"/>
  <c r="FI19"/>
  <c r="FI61"/>
  <c r="GI19"/>
  <c r="II19"/>
  <c r="IV19"/>
  <c r="IV54"/>
  <c r="JI54"/>
  <c r="JV54"/>
  <c r="KI5"/>
  <c r="W27" i="63"/>
  <c r="X22" i="66"/>
  <c r="LS90" i="47"/>
  <c r="DQ100"/>
  <c r="DR100" s="1"/>
  <c r="FQ124"/>
  <c r="FR124" s="1"/>
  <c r="DS124"/>
  <c r="FD92"/>
  <c r="FE92" s="1"/>
  <c r="HV12" i="28"/>
  <c r="CI33" i="47"/>
  <c r="EV33"/>
  <c r="FV19"/>
  <c r="GI82"/>
  <c r="GV26"/>
  <c r="GV68"/>
  <c r="HI19"/>
  <c r="JI19"/>
  <c r="JI61"/>
  <c r="LI54"/>
  <c r="LV54"/>
  <c r="KQ102"/>
  <c r="KR102" s="1"/>
  <c r="KD101"/>
  <c r="KE101" s="1"/>
  <c r="GS99"/>
  <c r="FI82"/>
  <c r="II68"/>
  <c r="LI68"/>
  <c r="LV19"/>
  <c r="F87" i="28"/>
  <c r="CP87" s="1"/>
  <c r="CR87" s="1"/>
  <c r="LF100" i="47"/>
  <c r="CF94"/>
  <c r="JF93"/>
  <c r="GQ104"/>
  <c r="GR104" s="1"/>
  <c r="B94" i="48"/>
  <c r="Q92" i="47"/>
  <c r="R92" s="1"/>
  <c r="DD92"/>
  <c r="DE92" s="1"/>
  <c r="GD94"/>
  <c r="GE94" s="1"/>
  <c r="IV47" i="28"/>
  <c r="JI47"/>
  <c r="DV33" i="47"/>
  <c r="FI33"/>
  <c r="FI68"/>
  <c r="FV68"/>
  <c r="GI54"/>
  <c r="GV82"/>
  <c r="HI33"/>
  <c r="JI68"/>
  <c r="DQ126"/>
  <c r="DR126" s="1"/>
  <c r="W23" i="69"/>
  <c r="F63" i="47"/>
  <c r="FV75" i="28"/>
  <c r="GV75"/>
  <c r="HV75"/>
  <c r="FI75"/>
  <c r="DI75"/>
  <c r="CV75"/>
  <c r="DV75"/>
  <c r="GI75"/>
  <c r="EI75"/>
  <c r="II75"/>
  <c r="HI75"/>
  <c r="EV75"/>
  <c r="W22" i="65"/>
  <c r="F55" i="47"/>
  <c r="X26" i="67"/>
  <c r="KO128" i="47"/>
  <c r="KO129" s="1"/>
  <c r="IS101"/>
  <c r="BS90"/>
  <c r="LD102"/>
  <c r="LE102" s="1"/>
  <c r="EF91"/>
  <c r="DQ103"/>
  <c r="DR103" s="1"/>
  <c r="HF92"/>
  <c r="CI75" i="28"/>
  <c r="FV68"/>
  <c r="GV68"/>
  <c r="LI68"/>
  <c r="HV68"/>
  <c r="FI68"/>
  <c r="DI68"/>
  <c r="KI68"/>
  <c r="JV68"/>
  <c r="DV68"/>
  <c r="KV68"/>
  <c r="IV68"/>
  <c r="GI68"/>
  <c r="EI68"/>
  <c r="II68"/>
  <c r="HI68"/>
  <c r="EV68"/>
  <c r="W24" i="67"/>
  <c r="G83" i="28"/>
  <c r="KS126" i="47"/>
  <c r="CF93"/>
  <c r="IS102"/>
  <c r="KS100"/>
  <c r="Q37" i="33"/>
  <c r="GS105" i="47"/>
  <c r="CQ105"/>
  <c r="CR105" s="1"/>
  <c r="GS96"/>
  <c r="ES126"/>
  <c r="LQ126"/>
  <c r="LR126" s="1"/>
  <c r="L87" i="33"/>
  <c r="KS92" i="47"/>
  <c r="AQ103"/>
  <c r="AR103" s="1"/>
  <c r="LD94"/>
  <c r="LE94" s="1"/>
  <c r="AS96"/>
  <c r="KW70"/>
  <c r="IW70"/>
  <c r="BJ70"/>
  <c r="LW70"/>
  <c r="EW70"/>
  <c r="DW70"/>
  <c r="AJ70"/>
  <c r="HJ70"/>
  <c r="DJ70"/>
  <c r="W70"/>
  <c r="HW70"/>
  <c r="GW70"/>
  <c r="CW70"/>
  <c r="J70"/>
  <c r="KJ70"/>
  <c r="FJ70"/>
  <c r="EJ70"/>
  <c r="CJ70"/>
  <c r="IJ70"/>
  <c r="GJ70"/>
  <c r="BW70"/>
  <c r="LJ70"/>
  <c r="FF101"/>
  <c r="DV12"/>
  <c r="GI12"/>
  <c r="X26" i="70"/>
  <c r="JI26" i="28"/>
  <c r="KI26"/>
  <c r="EI47" i="47"/>
  <c r="KV54"/>
  <c r="X27" i="71"/>
  <c r="Y24" i="65"/>
  <c r="DV47" i="47"/>
  <c r="KI82"/>
  <c r="X26" i="69"/>
  <c r="KV26" i="28"/>
  <c r="FV12" i="47"/>
  <c r="GV12"/>
  <c r="GV47"/>
  <c r="HV47"/>
  <c r="KV82"/>
  <c r="Y22" i="62"/>
  <c r="X24" i="63"/>
  <c r="Y24" i="72"/>
  <c r="EV47" i="47"/>
  <c r="FI12"/>
  <c r="FV47"/>
  <c r="HI47"/>
  <c r="II47"/>
  <c r="AF126"/>
  <c r="O69" i="33"/>
  <c r="O74"/>
  <c r="M58" s="1"/>
  <c r="Q74"/>
  <c r="P58" s="1"/>
  <c r="Q57" s="1"/>
  <c r="Y22" i="67"/>
  <c r="KD126" i="47"/>
  <c r="KE126" s="1"/>
  <c r="LQ101"/>
  <c r="LR101" s="1"/>
  <c r="CQ93"/>
  <c r="CR93" s="1"/>
  <c r="IS93"/>
  <c r="IQ90"/>
  <c r="IR90" s="1"/>
  <c r="FD95"/>
  <c r="FE95" s="1"/>
  <c r="BD102"/>
  <c r="BE102" s="1"/>
  <c r="F84" i="28"/>
  <c r="W26" i="67"/>
  <c r="Y26"/>
  <c r="G85" i="28"/>
  <c r="KF126" i="47"/>
  <c r="LF101"/>
  <c r="CS97"/>
  <c r="KD90"/>
  <c r="KE90" s="1"/>
  <c r="EF95"/>
  <c r="ID102"/>
  <c r="IE102" s="1"/>
  <c r="W27" i="67"/>
  <c r="AQ126" i="47"/>
  <c r="AR126" s="1"/>
  <c r="HO128"/>
  <c r="HO129" s="1"/>
  <c r="KF100"/>
  <c r="IF101"/>
  <c r="JC88"/>
  <c r="HB128"/>
  <c r="HB129" s="1"/>
  <c r="FQ101"/>
  <c r="FR101" s="1"/>
  <c r="HF126"/>
  <c r="CS101"/>
  <c r="BD101"/>
  <c r="BE101" s="1"/>
  <c r="DF104"/>
  <c r="BD95"/>
  <c r="BE95" s="1"/>
  <c r="FQ95"/>
  <c r="FR95" s="1"/>
  <c r="LQ102"/>
  <c r="LR102" s="1"/>
  <c r="IS99"/>
  <c r="FB128"/>
  <c r="FB129" s="1"/>
  <c r="LB128"/>
  <c r="LB129" s="1"/>
  <c r="AD126"/>
  <c r="AE126" s="1"/>
  <c r="KS93"/>
  <c r="KF104"/>
  <c r="MF97"/>
  <c r="CS95"/>
  <c r="JF99"/>
  <c r="C75" i="48"/>
  <c r="CS92" i="47"/>
  <c r="LV40"/>
  <c r="CI40"/>
  <c r="FI40"/>
  <c r="EV40"/>
  <c r="AV40"/>
  <c r="JV40"/>
  <c r="II40"/>
  <c r="GV40"/>
  <c r="DI40"/>
  <c r="I40"/>
  <c r="JI40"/>
  <c r="IV40"/>
  <c r="BV40"/>
  <c r="AI40"/>
  <c r="KV40"/>
  <c r="HI40"/>
  <c r="EI40"/>
  <c r="CV40"/>
  <c r="HV40"/>
  <c r="DV40"/>
  <c r="V40"/>
  <c r="FV40"/>
  <c r="X23" i="65"/>
  <c r="F56" i="47"/>
  <c r="B37" i="33"/>
  <c r="KQ124" i="47"/>
  <c r="KR124" s="1"/>
  <c r="AQ124"/>
  <c r="AR124" s="1"/>
  <c r="HQ96"/>
  <c r="HR96" s="1"/>
  <c r="IQ92"/>
  <c r="IR92" s="1"/>
  <c r="KV75" i="28"/>
  <c r="JV75"/>
  <c r="W23" i="71"/>
  <c r="F42" i="47"/>
  <c r="HD124"/>
  <c r="HE124" s="1"/>
  <c r="BF124"/>
  <c r="BS94"/>
  <c r="IV75" i="28"/>
  <c r="AQ92" i="47"/>
  <c r="AR92" s="1"/>
  <c r="LV5" i="28"/>
  <c r="KI5"/>
  <c r="Q98" i="47"/>
  <c r="R98" s="1"/>
  <c r="DF105"/>
  <c r="AS98"/>
  <c r="HD105"/>
  <c r="HE105" s="1"/>
  <c r="HV12"/>
  <c r="IV47"/>
  <c r="JI47"/>
  <c r="X25" i="64"/>
  <c r="II82" i="47"/>
  <c r="W26" i="64"/>
  <c r="W22" i="69"/>
  <c r="Y22" i="68"/>
  <c r="II5" i="47"/>
  <c r="II26"/>
  <c r="IV5"/>
  <c r="IV82"/>
  <c r="JI26"/>
  <c r="W24" i="72"/>
  <c r="X24"/>
  <c r="Y22" i="64"/>
  <c r="Y22" i="65"/>
  <c r="Y26" i="69"/>
  <c r="HI5" i="47"/>
  <c r="HV19"/>
  <c r="HV33"/>
  <c r="JI5"/>
  <c r="JJ70"/>
  <c r="W24" i="70"/>
  <c r="W23" i="64"/>
  <c r="W22" i="66"/>
  <c r="X24" i="68"/>
  <c r="X27" i="72"/>
  <c r="W27" i="68"/>
  <c r="X24" i="66"/>
  <c r="DF93" i="47"/>
  <c r="JS104"/>
  <c r="CQ90"/>
  <c r="CR90" s="1"/>
  <c r="Q97"/>
  <c r="R97" s="1"/>
  <c r="BS95"/>
  <c r="LD95"/>
  <c r="LE95" s="1"/>
  <c r="DF102"/>
  <c r="DF99"/>
  <c r="DD96"/>
  <c r="DE96" s="1"/>
  <c r="DF96"/>
  <c r="EQ94"/>
  <c r="ER94" s="1"/>
  <c r="ES94"/>
  <c r="KD105"/>
  <c r="KE105" s="1"/>
  <c r="KF105"/>
  <c r="LS92"/>
  <c r="LQ92"/>
  <c r="LR92" s="1"/>
  <c r="W23" i="67"/>
  <c r="W22"/>
  <c r="DQ91" i="47"/>
  <c r="DR91" s="1"/>
  <c r="BQ91"/>
  <c r="BR91" s="1"/>
  <c r="CS94"/>
  <c r="BD105"/>
  <c r="BE105" s="1"/>
  <c r="BF105"/>
  <c r="ED103"/>
  <c r="EE103" s="1"/>
  <c r="EF103"/>
  <c r="IQ98"/>
  <c r="IR98" s="1"/>
  <c r="IS98"/>
  <c r="JQ96"/>
  <c r="JR96" s="1"/>
  <c r="JS96"/>
  <c r="LS96"/>
  <c r="LQ96"/>
  <c r="LR96" s="1"/>
  <c r="Y23" i="67"/>
  <c r="S101" i="47"/>
  <c r="FS93"/>
  <c r="IS95"/>
  <c r="ES102"/>
  <c r="DV127" i="28"/>
  <c r="BI127"/>
  <c r="FS103" i="47"/>
  <c r="FQ103"/>
  <c r="FR103" s="1"/>
  <c r="X23" i="67"/>
  <c r="X22"/>
  <c r="EB128" i="47"/>
  <c r="EB129" s="1"/>
  <c r="CD104"/>
  <c r="CE104" s="1"/>
  <c r="LD97"/>
  <c r="LE97" s="1"/>
  <c r="BD103"/>
  <c r="BE103" s="1"/>
  <c r="AF92"/>
  <c r="AD92"/>
  <c r="AE92" s="1"/>
  <c r="DS94"/>
  <c r="DQ94"/>
  <c r="DR94" s="1"/>
  <c r="LD105"/>
  <c r="LE105" s="1"/>
  <c r="LF105"/>
  <c r="LD103"/>
  <c r="LE103" s="1"/>
  <c r="IQ96"/>
  <c r="IR96" s="1"/>
  <c r="IS96"/>
  <c r="X27" i="67"/>
  <c r="HF93" i="47"/>
  <c r="S104"/>
  <c r="CF90"/>
  <c r="LD90"/>
  <c r="LE90" s="1"/>
  <c r="AD97"/>
  <c r="AE97" s="1"/>
  <c r="CF98"/>
  <c r="HF103"/>
  <c r="HD103"/>
  <c r="HE103" s="1"/>
  <c r="ID92"/>
  <c r="IE92" s="1"/>
  <c r="IF92"/>
  <c r="F83" i="28"/>
  <c r="F83" i="47"/>
  <c r="KP83" s="1"/>
  <c r="JC86"/>
  <c r="MD90"/>
  <c r="ME90" s="1"/>
  <c r="KS99"/>
  <c r="CQ99"/>
  <c r="CR99" s="1"/>
  <c r="FS105"/>
  <c r="FQ105"/>
  <c r="FR105" s="1"/>
  <c r="ES96"/>
  <c r="GS94"/>
  <c r="LV40" i="28"/>
  <c r="KI40"/>
  <c r="II40"/>
  <c r="HI40"/>
  <c r="FV40"/>
  <c r="JI40"/>
  <c r="GI40"/>
  <c r="HV40"/>
  <c r="IV40"/>
  <c r="GV40"/>
  <c r="FI40"/>
  <c r="EI40"/>
  <c r="JV40"/>
  <c r="LV82"/>
  <c r="JI82"/>
  <c r="KI82"/>
  <c r="LI82"/>
  <c r="KV82"/>
  <c r="JV82"/>
  <c r="JI68"/>
  <c r="LV68"/>
  <c r="LV61"/>
  <c r="JV61"/>
  <c r="JI61"/>
  <c r="LV75"/>
  <c r="LI75"/>
  <c r="KI75"/>
  <c r="JI75"/>
  <c r="X23" i="68"/>
  <c r="W23"/>
  <c r="EV61" i="47"/>
  <c r="HV61"/>
  <c r="II61"/>
  <c r="KV61"/>
  <c r="X23" i="62"/>
  <c r="W26" i="70"/>
  <c r="X26" i="71"/>
  <c r="JV61" i="47"/>
  <c r="X22" i="72"/>
  <c r="JV12" i="47"/>
  <c r="W23" i="63"/>
  <c r="Y23" i="71"/>
  <c r="W27"/>
  <c r="Y26" i="64"/>
  <c r="W22"/>
  <c r="W26" i="65"/>
  <c r="X25" i="70"/>
  <c r="X23" i="71"/>
  <c r="X24" i="64"/>
  <c r="J65" i="22"/>
  <c r="X22" i="68"/>
  <c r="GI33" i="47"/>
  <c r="GI40"/>
  <c r="II33"/>
  <c r="KI12"/>
  <c r="X27" i="62"/>
  <c r="X25" i="63"/>
  <c r="Y24" i="70"/>
  <c r="X26" i="64"/>
  <c r="Y24" i="69"/>
  <c r="HI61" i="47"/>
  <c r="II12"/>
  <c r="JI12"/>
  <c r="KI40"/>
  <c r="Y24" i="63"/>
  <c r="X27" i="65"/>
  <c r="X22"/>
  <c r="DP84" i="47"/>
  <c r="DQ84" s="1"/>
  <c r="BP84"/>
  <c r="BS84" s="1"/>
  <c r="KC84"/>
  <c r="CC84"/>
  <c r="CE84" s="1"/>
  <c r="EC84"/>
  <c r="EE84" s="1"/>
  <c r="EP84"/>
  <c r="ER84" s="1"/>
  <c r="IP84"/>
  <c r="IQ84" s="1"/>
  <c r="LC85"/>
  <c r="LE85" s="1"/>
  <c r="MC85"/>
  <c r="AC85"/>
  <c r="AF85" s="1"/>
  <c r="FC85"/>
  <c r="FE85" s="1"/>
  <c r="IC84"/>
  <c r="ID84" s="1"/>
  <c r="Y25" i="67"/>
  <c r="G86" i="28"/>
  <c r="G84"/>
  <c r="CP84" i="47"/>
  <c r="CR84" s="1"/>
  <c r="EO128"/>
  <c r="EO129" s="1"/>
  <c r="GD126"/>
  <c r="GE126" s="1"/>
  <c r="DD126"/>
  <c r="DE126" s="1"/>
  <c r="DS101"/>
  <c r="GF93"/>
  <c r="AF93"/>
  <c r="ES104"/>
  <c r="BD97"/>
  <c r="BE97" s="1"/>
  <c r="KQ95"/>
  <c r="KR95" s="1"/>
  <c r="HD102"/>
  <c r="HE102" s="1"/>
  <c r="AQ91"/>
  <c r="AR91" s="1"/>
  <c r="BD99"/>
  <c r="BE99" s="1"/>
  <c r="BF99"/>
  <c r="JC85"/>
  <c r="JD85" s="1"/>
  <c r="W25" i="67"/>
  <c r="X25"/>
  <c r="Y27"/>
  <c r="GF126" i="47"/>
  <c r="MD102"/>
  <c r="ME102" s="1"/>
  <c r="AQ99"/>
  <c r="AR99" s="1"/>
  <c r="AS99"/>
  <c r="KF99"/>
  <c r="KD99"/>
  <c r="KE99" s="1"/>
  <c r="KD91"/>
  <c r="KE91" s="1"/>
  <c r="KF91"/>
  <c r="D14" i="67"/>
  <c r="X24"/>
  <c r="IB128" i="47"/>
  <c r="IB129" s="1"/>
  <c r="IQ126"/>
  <c r="IR126" s="1"/>
  <c r="CS104"/>
  <c r="DF97"/>
  <c r="BS97"/>
  <c r="DD100"/>
  <c r="DE100" s="1"/>
  <c r="AF102"/>
  <c r="HQ102"/>
  <c r="HR102" s="1"/>
  <c r="IQ91"/>
  <c r="IR91" s="1"/>
  <c r="IS91"/>
  <c r="E74" i="33"/>
  <c r="D58" s="1"/>
  <c r="E58" s="1"/>
  <c r="C74"/>
  <c r="A58" s="1"/>
  <c r="C64" s="1"/>
  <c r="D48" s="1"/>
  <c r="C69"/>
  <c r="C68"/>
  <c r="Y24" i="67"/>
  <c r="F88" i="28"/>
  <c r="MC88" i="47"/>
  <c r="ME88" s="1"/>
  <c r="IS126"/>
  <c r="HQ90"/>
  <c r="HR90" s="1"/>
  <c r="MD100"/>
  <c r="ME100" s="1"/>
  <c r="MD95"/>
  <c r="ME95" s="1"/>
  <c r="GF95"/>
  <c r="MD99"/>
  <c r="ME99" s="1"/>
  <c r="JS99"/>
  <c r="JQ99"/>
  <c r="JR99" s="1"/>
  <c r="F85" i="28"/>
  <c r="IF126" i="47"/>
  <c r="BD90"/>
  <c r="BE90" s="1"/>
  <c r="DS99"/>
  <c r="DQ99"/>
  <c r="DR99" s="1"/>
  <c r="LS95"/>
  <c r="EF102"/>
  <c r="ED102"/>
  <c r="EE102" s="1"/>
  <c r="KD93"/>
  <c r="KE93" s="1"/>
  <c r="DF90"/>
  <c r="GQ91"/>
  <c r="GR91" s="1"/>
  <c r="GS91"/>
  <c r="EF99"/>
  <c r="CQ124"/>
  <c r="CR124" s="1"/>
  <c r="FI127" i="28"/>
  <c r="DD124" i="47"/>
  <c r="DE124" s="1"/>
  <c r="KD92"/>
  <c r="KE92" s="1"/>
  <c r="ID103"/>
  <c r="IE103" s="1"/>
  <c r="MD103"/>
  <c r="ME103" s="1"/>
  <c r="DQ96"/>
  <c r="DR96" s="1"/>
  <c r="BV127" i="28"/>
  <c r="AF124" i="47"/>
  <c r="ED124"/>
  <c r="EE124" s="1"/>
  <c r="ED92"/>
  <c r="EE92" s="1"/>
  <c r="BQ98"/>
  <c r="BR98" s="1"/>
  <c r="GD103"/>
  <c r="GE103" s="1"/>
  <c r="DQ105"/>
  <c r="DR105" s="1"/>
  <c r="IQ105"/>
  <c r="IR105" s="1"/>
  <c r="DD94"/>
  <c r="DE94" s="1"/>
  <c r="HS94"/>
  <c r="CF99"/>
  <c r="HV127" i="28"/>
  <c r="LQ98" i="47"/>
  <c r="LR98" s="1"/>
  <c r="AD105"/>
  <c r="AE105" s="1"/>
  <c r="MF105"/>
  <c r="CQ98"/>
  <c r="CR98" s="1"/>
  <c r="GF92"/>
  <c r="EI127" i="28"/>
  <c r="O67" i="33"/>
  <c r="Q105" i="47"/>
  <c r="R105" s="1"/>
  <c r="LF92"/>
  <c r="FS96"/>
  <c r="HF96"/>
  <c r="KS96"/>
  <c r="KI19" i="28"/>
  <c r="KI33"/>
  <c r="LI5"/>
  <c r="KV19"/>
  <c r="LI40"/>
  <c r="KV5"/>
  <c r="KV33"/>
  <c r="LI19"/>
  <c r="LI54"/>
  <c r="HV26" i="47"/>
  <c r="IV75"/>
  <c r="LI12"/>
  <c r="X25" i="71"/>
  <c r="W24" i="65"/>
  <c r="Y24" i="66"/>
  <c r="X25"/>
  <c r="Y23" i="68"/>
  <c r="X25"/>
  <c r="HI26" i="47"/>
  <c r="HV75"/>
  <c r="IV12"/>
  <c r="KV5"/>
  <c r="KV75"/>
  <c r="X23" i="63"/>
  <c r="W24" i="64"/>
  <c r="KI75" i="47"/>
  <c r="KV12"/>
  <c r="Y27" i="62"/>
  <c r="X23" i="70"/>
  <c r="Y26" i="65"/>
  <c r="X24"/>
  <c r="W24" i="69"/>
  <c r="Y24" i="68"/>
  <c r="HI12" i="47"/>
  <c r="IV26"/>
  <c r="JI75"/>
  <c r="KV26"/>
  <c r="KV68"/>
  <c r="LI33"/>
  <c r="W27" i="70"/>
  <c r="Y27" i="71"/>
  <c r="W23" i="65"/>
  <c r="X24" i="69"/>
  <c r="W23" i="66"/>
  <c r="LI5" i="47"/>
  <c r="Y23" i="62"/>
  <c r="Y23" i="63"/>
  <c r="X27"/>
  <c r="X24" i="70"/>
  <c r="X22"/>
  <c r="JV26" i="47"/>
  <c r="KI26"/>
  <c r="LI26"/>
  <c r="P86"/>
  <c r="R86" s="1"/>
  <c r="LC86"/>
  <c r="HC86"/>
  <c r="GP86"/>
  <c r="AC86"/>
  <c r="DC86"/>
  <c r="EP86"/>
  <c r="IC86"/>
  <c r="KC86"/>
  <c r="CC86"/>
  <c r="IP86"/>
  <c r="EC86"/>
  <c r="CP86"/>
  <c r="BP86"/>
  <c r="LP86"/>
  <c r="JP86"/>
  <c r="KP86"/>
  <c r="AP86"/>
  <c r="BC86"/>
  <c r="DP86"/>
  <c r="FP86"/>
  <c r="FQ86" s="1"/>
  <c r="AP88"/>
  <c r="KP88"/>
  <c r="JP88"/>
  <c r="G87"/>
  <c r="LC87" s="1"/>
  <c r="LF87" s="1"/>
  <c r="O128"/>
  <c r="O129" s="1"/>
  <c r="LO128"/>
  <c r="LO129" s="1"/>
  <c r="GQ101"/>
  <c r="GR101" s="1"/>
  <c r="EF93"/>
  <c r="MF104"/>
  <c r="JF91"/>
  <c r="BP88"/>
  <c r="CP88"/>
  <c r="EC88"/>
  <c r="IP88"/>
  <c r="CC88"/>
  <c r="KC88"/>
  <c r="IC88"/>
  <c r="EP88"/>
  <c r="DC88"/>
  <c r="GC85"/>
  <c r="Q126"/>
  <c r="R126" s="1"/>
  <c r="IF91"/>
  <c r="ID91"/>
  <c r="IE91" s="1"/>
  <c r="U74" i="33"/>
  <c r="S58" s="1"/>
  <c r="W74"/>
  <c r="V58" s="1"/>
  <c r="U68"/>
  <c r="U67"/>
  <c r="U69"/>
  <c r="DP85" i="47"/>
  <c r="DS85" s="1"/>
  <c r="BC85"/>
  <c r="CD102"/>
  <c r="CE102" s="1"/>
  <c r="FQ91"/>
  <c r="FR91" s="1"/>
  <c r="BD91"/>
  <c r="BE91" s="1"/>
  <c r="AP85"/>
  <c r="HP88"/>
  <c r="KP85"/>
  <c r="KS85" s="1"/>
  <c r="JP85"/>
  <c r="LP85"/>
  <c r="LS85" s="1"/>
  <c r="EF126"/>
  <c r="DD101"/>
  <c r="DE101" s="1"/>
  <c r="GQ102"/>
  <c r="GR102" s="1"/>
  <c r="BP85"/>
  <c r="CP85"/>
  <c r="EC85"/>
  <c r="IP85"/>
  <c r="CC85"/>
  <c r="KC85"/>
  <c r="IC85"/>
  <c r="EP85"/>
  <c r="GP88"/>
  <c r="DC85"/>
  <c r="DF85" s="1"/>
  <c r="FP85"/>
  <c r="FQ85" s="1"/>
  <c r="P85"/>
  <c r="Q85" s="1"/>
  <c r="DB128"/>
  <c r="DB129" s="1"/>
  <c r="AD101"/>
  <c r="AE101" s="1"/>
  <c r="FS97"/>
  <c r="BD100"/>
  <c r="BE100" s="1"/>
  <c r="HQ91"/>
  <c r="HR91" s="1"/>
  <c r="CS91"/>
  <c r="HP85"/>
  <c r="MD93"/>
  <c r="ME93" s="1"/>
  <c r="GF104"/>
  <c r="ID97"/>
  <c r="IE97" s="1"/>
  <c r="BQ102"/>
  <c r="BR102" s="1"/>
  <c r="N64" i="33"/>
  <c r="Y48" s="1"/>
  <c r="Q64"/>
  <c r="AE48" s="1"/>
  <c r="I67"/>
  <c r="I68"/>
  <c r="I74"/>
  <c r="G58" s="1"/>
  <c r="K74"/>
  <c r="J58" s="1"/>
  <c r="I69"/>
  <c r="DP88" i="47"/>
  <c r="BC88"/>
  <c r="GP85"/>
  <c r="HC85"/>
  <c r="HD85" s="1"/>
  <c r="ID93"/>
  <c r="IE93" s="1"/>
  <c r="DF91"/>
  <c r="B88" i="48"/>
  <c r="T22" i="33"/>
  <c r="AF98" i="47"/>
  <c r="IQ103"/>
  <c r="IR103" s="1"/>
  <c r="JS92"/>
  <c r="FD96"/>
  <c r="FE96" s="1"/>
  <c r="FQ94"/>
  <c r="FR94" s="1"/>
  <c r="CS96"/>
  <c r="C67" i="33"/>
  <c r="BF96" i="47"/>
  <c r="KF98"/>
  <c r="LF124"/>
  <c r="HF98"/>
  <c r="DQ92"/>
  <c r="DR92" s="1"/>
  <c r="HQ103"/>
  <c r="HR103" s="1"/>
  <c r="KQ98"/>
  <c r="KR98" s="1"/>
  <c r="IQ94"/>
  <c r="IR94" s="1"/>
  <c r="EQ105"/>
  <c r="ER105" s="1"/>
  <c r="ID96"/>
  <c r="IE96" s="1"/>
  <c r="JF103"/>
  <c r="LS103"/>
  <c r="S103"/>
  <c r="AS105"/>
  <c r="CS103"/>
  <c r="DF98"/>
  <c r="DS98"/>
  <c r="FS92"/>
  <c r="JQ105"/>
  <c r="JR105" s="1"/>
  <c r="BS105"/>
  <c r="ES98"/>
  <c r="GQ92"/>
  <c r="GR92" s="1"/>
  <c r="GF96"/>
  <c r="FF105"/>
  <c r="B21" i="48"/>
  <c r="BQ124" i="47"/>
  <c r="BR124" s="1"/>
  <c r="S124"/>
  <c r="LS105"/>
  <c r="ED94"/>
  <c r="EE94" s="1"/>
  <c r="MD96"/>
  <c r="ME96" s="1"/>
  <c r="AQ94"/>
  <c r="AR94" s="1"/>
  <c r="FF103"/>
  <c r="KV61" i="28"/>
  <c r="LI12"/>
  <c r="KI12"/>
  <c r="KV12"/>
  <c r="LI61"/>
  <c r="KI61"/>
  <c r="KI47"/>
  <c r="LI47"/>
  <c r="LV47"/>
  <c r="IV61" i="47"/>
  <c r="JI33"/>
  <c r="KI47"/>
  <c r="JV47"/>
  <c r="LV75"/>
  <c r="LI75"/>
  <c r="X27" i="69"/>
  <c r="Y27"/>
  <c r="W27"/>
  <c r="X27" i="66"/>
  <c r="Y27"/>
  <c r="W27"/>
  <c r="LV33" i="47"/>
  <c r="KI33"/>
  <c r="X27" i="64"/>
  <c r="Y27"/>
  <c r="W27"/>
  <c r="JV33" i="47"/>
  <c r="KI61"/>
  <c r="LI40"/>
  <c r="LV61"/>
  <c r="W25" i="72"/>
  <c r="X25"/>
  <c r="Y25"/>
  <c r="LV47" i="47"/>
  <c r="LI47"/>
  <c r="Y26" i="68"/>
  <c r="W26"/>
  <c r="X26"/>
  <c r="I49" i="22"/>
  <c r="X22" i="69"/>
  <c r="Y22"/>
  <c r="W22" i="72"/>
  <c r="Y22"/>
  <c r="I48" i="22"/>
  <c r="D61" i="48" s="1"/>
  <c r="J70" i="22"/>
  <c r="E86" i="48" s="1"/>
  <c r="H24" i="3"/>
  <c r="I25" i="22"/>
  <c r="X22" i="63"/>
  <c r="Y22"/>
  <c r="Y27" i="65"/>
  <c r="W27"/>
  <c r="X26" i="72"/>
  <c r="Y26"/>
  <c r="X25" i="62"/>
  <c r="Y23" i="69"/>
  <c r="W22" i="63"/>
  <c r="W22" i="70"/>
  <c r="X23" i="64"/>
  <c r="W26" i="69"/>
  <c r="Y26" i="66"/>
  <c r="W27" i="62"/>
  <c r="Y22" i="70"/>
  <c r="W27" i="72"/>
  <c r="W23"/>
  <c r="J63" i="22"/>
  <c r="X27" i="68"/>
  <c r="Y24" i="62"/>
  <c r="W26" i="63"/>
  <c r="X27" i="70"/>
  <c r="W26" i="72"/>
  <c r="W23" i="62"/>
  <c r="W24" i="63"/>
  <c r="Y25"/>
  <c r="Y26" i="70"/>
  <c r="X23" i="66"/>
  <c r="FC84" i="47"/>
  <c r="HC84"/>
  <c r="JC84"/>
  <c r="BC84"/>
  <c r="P84"/>
  <c r="GC84"/>
  <c r="JP84"/>
  <c r="GP84"/>
  <c r="MC84"/>
  <c r="LC84"/>
  <c r="KP84"/>
  <c r="HP84"/>
  <c r="AC84"/>
  <c r="FP84"/>
  <c r="LP84"/>
  <c r="DC84"/>
  <c r="AP84"/>
  <c r="GC88"/>
  <c r="MC86"/>
  <c r="P88"/>
  <c r="HC88"/>
  <c r="GC86"/>
  <c r="FC88"/>
  <c r="LP88"/>
  <c r="FC86"/>
  <c r="FP88"/>
  <c r="AC88"/>
  <c r="LC88"/>
  <c r="JD101"/>
  <c r="JE101" s="1"/>
  <c r="JF101"/>
  <c r="MD101"/>
  <c r="ME101" s="1"/>
  <c r="MF101"/>
  <c r="KD13"/>
  <c r="KE13"/>
  <c r="KF13"/>
  <c r="BQ99"/>
  <c r="BR99" s="1"/>
  <c r="BS99"/>
  <c r="BS126"/>
  <c r="BQ126"/>
  <c r="BR126" s="1"/>
  <c r="BO128"/>
  <c r="BO129" s="1"/>
  <c r="CO128"/>
  <c r="CO129" s="1"/>
  <c r="CS126"/>
  <c r="MB128"/>
  <c r="MB129" s="1"/>
  <c r="MD126"/>
  <c r="ME126" s="1"/>
  <c r="ED100"/>
  <c r="EE100" s="1"/>
  <c r="EF100"/>
  <c r="KQ91"/>
  <c r="KR91" s="1"/>
  <c r="KS91"/>
  <c r="LS99"/>
  <c r="LQ99"/>
  <c r="LR99" s="1"/>
  <c r="AD100"/>
  <c r="AE100" s="1"/>
  <c r="AF100"/>
  <c r="JF126"/>
  <c r="JD126"/>
  <c r="JE126" s="1"/>
  <c r="JB128"/>
  <c r="JB129" s="1"/>
  <c r="FO128"/>
  <c r="FO129" s="1"/>
  <c r="FS126"/>
  <c r="GQ126"/>
  <c r="GR126" s="1"/>
  <c r="GO128"/>
  <c r="GO129" s="1"/>
  <c r="BS93"/>
  <c r="BQ93"/>
  <c r="BR93" s="1"/>
  <c r="JS93"/>
  <c r="JQ93"/>
  <c r="JR93" s="1"/>
  <c r="S102"/>
  <c r="Q102"/>
  <c r="R102" s="1"/>
  <c r="FF102"/>
  <c r="FD102"/>
  <c r="FE102" s="1"/>
  <c r="GD102"/>
  <c r="GE102" s="1"/>
  <c r="GF102"/>
  <c r="JS97"/>
  <c r="JQ97"/>
  <c r="JR97" s="1"/>
  <c r="AD90"/>
  <c r="AE90" s="1"/>
  <c r="AF90"/>
  <c r="ID90"/>
  <c r="IE90" s="1"/>
  <c r="IF90"/>
  <c r="DS95"/>
  <c r="DQ95"/>
  <c r="DR95" s="1"/>
  <c r="ES95"/>
  <c r="EQ95"/>
  <c r="ER95" s="1"/>
  <c r="JS95"/>
  <c r="JQ95"/>
  <c r="JR95" s="1"/>
  <c r="HF95"/>
  <c r="HD95"/>
  <c r="HE95" s="1"/>
  <c r="LF91"/>
  <c r="LD91"/>
  <c r="LE91" s="1"/>
  <c r="BB128"/>
  <c r="BB129" s="1"/>
  <c r="BF126"/>
  <c r="CD126"/>
  <c r="CE126" s="1"/>
  <c r="CB128"/>
  <c r="CB129" s="1"/>
  <c r="JS126"/>
  <c r="JQ126"/>
  <c r="JR126" s="1"/>
  <c r="CD100"/>
  <c r="CE100" s="1"/>
  <c r="CF100"/>
  <c r="KS104"/>
  <c r="KQ104"/>
  <c r="KR104" s="1"/>
  <c r="JF104"/>
  <c r="JD104"/>
  <c r="JE104" s="1"/>
  <c r="ID104"/>
  <c r="IE104" s="1"/>
  <c r="IF104"/>
  <c r="Q100"/>
  <c r="R100" s="1"/>
  <c r="S100"/>
  <c r="HF99"/>
  <c r="HD99"/>
  <c r="HE99" s="1"/>
  <c r="HF101"/>
  <c r="EQ101"/>
  <c r="ER101" s="1"/>
  <c r="HF104"/>
  <c r="AS90"/>
  <c r="FD97"/>
  <c r="FE97" s="1"/>
  <c r="KF97"/>
  <c r="FQ90"/>
  <c r="FR90" s="1"/>
  <c r="BS100"/>
  <c r="AQ102"/>
  <c r="AR102" s="1"/>
  <c r="FS100"/>
  <c r="GF100"/>
  <c r="GD99"/>
  <c r="GE99" s="1"/>
  <c r="AD99"/>
  <c r="AE99" s="1"/>
  <c r="FD99"/>
  <c r="FE99" s="1"/>
  <c r="GF91"/>
  <c r="CS102"/>
  <c r="GS100"/>
  <c r="HS99"/>
  <c r="CF91"/>
  <c r="EQ91"/>
  <c r="ER91" s="1"/>
  <c r="CD101"/>
  <c r="CE101" s="1"/>
  <c r="AQ97"/>
  <c r="AR97" s="1"/>
  <c r="FQ102"/>
  <c r="FR102" s="1"/>
  <c r="DQ93"/>
  <c r="DR93" s="1"/>
  <c r="DQ104"/>
  <c r="DR104" s="1"/>
  <c r="EQ97"/>
  <c r="ER97" s="1"/>
  <c r="GQ97"/>
  <c r="GR97" s="1"/>
  <c r="JQ90"/>
  <c r="JR90" s="1"/>
  <c r="JQ100"/>
  <c r="JR100" s="1"/>
  <c r="ID95"/>
  <c r="IE95" s="1"/>
  <c r="AD95"/>
  <c r="AE95" s="1"/>
  <c r="Q91"/>
  <c r="R91" s="1"/>
  <c r="BF98"/>
  <c r="BD98"/>
  <c r="BE98" s="1"/>
  <c r="JF92"/>
  <c r="JD92"/>
  <c r="JE92" s="1"/>
  <c r="S94"/>
  <c r="Q94"/>
  <c r="R94" s="1"/>
  <c r="FD94"/>
  <c r="FE94" s="1"/>
  <c r="FF94"/>
  <c r="ID105"/>
  <c r="IE105" s="1"/>
  <c r="IF105"/>
  <c r="CF96"/>
  <c r="CD96"/>
  <c r="CE96" s="1"/>
  <c r="JF124"/>
  <c r="JD124"/>
  <c r="JE124" s="1"/>
  <c r="HD94"/>
  <c r="HE94" s="1"/>
  <c r="HF94"/>
  <c r="ID94"/>
  <c r="IE94" s="1"/>
  <c r="IF94"/>
  <c r="T131" i="28"/>
  <c r="GF98" i="47"/>
  <c r="GD98"/>
  <c r="GE98" s="1"/>
  <c r="JS98"/>
  <c r="JQ98"/>
  <c r="JR98" s="1"/>
  <c r="FG131" i="28"/>
  <c r="JG131"/>
  <c r="KS105" i="47"/>
  <c r="KQ105"/>
  <c r="KR105" s="1"/>
  <c r="HQ124"/>
  <c r="HR124" s="1"/>
  <c r="HS124"/>
  <c r="KD103"/>
  <c r="KE103" s="1"/>
  <c r="KF103"/>
  <c r="FD124"/>
  <c r="FE124" s="1"/>
  <c r="CD103"/>
  <c r="CE103" s="1"/>
  <c r="AD96"/>
  <c r="AE96" s="1"/>
  <c r="JS124"/>
  <c r="CF105"/>
  <c r="KF94"/>
  <c r="AD103"/>
  <c r="AE103" s="1"/>
  <c r="JF105"/>
  <c r="GQ98"/>
  <c r="GR98" s="1"/>
  <c r="BF94"/>
  <c r="EF96"/>
  <c r="CF124"/>
  <c r="CF92"/>
  <c r="IQ124"/>
  <c r="IR124" s="1"/>
  <c r="BQ92"/>
  <c r="BR92" s="1"/>
  <c r="BD92"/>
  <c r="BE92" s="1"/>
  <c r="EQ103"/>
  <c r="ER103" s="1"/>
  <c r="GQ103"/>
  <c r="GR103" s="1"/>
  <c r="DD103"/>
  <c r="DE103" s="1"/>
  <c r="JD94"/>
  <c r="JE94" s="1"/>
  <c r="BQ96"/>
  <c r="BR96" s="1"/>
  <c r="AD94"/>
  <c r="AE94" s="1"/>
  <c r="Y26" i="62"/>
  <c r="W26"/>
  <c r="X26"/>
  <c r="W22"/>
  <c r="X22"/>
  <c r="Y25"/>
  <c r="W23" i="70"/>
  <c r="Y23" i="72"/>
  <c r="Y25" i="70"/>
  <c r="X23" i="72"/>
  <c r="W24" i="71"/>
  <c r="X24"/>
  <c r="Y24"/>
  <c r="Y23" i="70"/>
  <c r="W24" i="62"/>
  <c r="X24"/>
  <c r="Y26" i="63"/>
  <c r="X26"/>
  <c r="X25" i="69"/>
  <c r="Y25"/>
  <c r="W25"/>
  <c r="Y22" i="71"/>
  <c r="X26" i="65"/>
  <c r="W25" i="62"/>
  <c r="W25" i="63"/>
  <c r="W25" i="70"/>
  <c r="Y25" i="71"/>
  <c r="W25"/>
  <c r="Y23" i="64"/>
  <c r="Y23" i="65"/>
  <c r="X25"/>
  <c r="Y25"/>
  <c r="W25"/>
  <c r="X23" i="69"/>
  <c r="Y27" i="63"/>
  <c r="Y27" i="70"/>
  <c r="Y27" i="72"/>
  <c r="Y26" i="71"/>
  <c r="W26"/>
  <c r="Y25" i="64"/>
  <c r="W25"/>
  <c r="W22" i="71"/>
  <c r="X22"/>
  <c r="Y23" i="66"/>
  <c r="W25"/>
  <c r="W25" i="68"/>
  <c r="W26" i="66"/>
  <c r="Y27" i="68"/>
  <c r="Y25" i="66"/>
  <c r="Y25" i="68"/>
  <c r="HE13" i="47" l="1"/>
  <c r="MC80" i="28"/>
  <c r="MF80" s="1"/>
  <c r="JP79"/>
  <c r="JR79" s="1"/>
  <c r="KC41"/>
  <c r="KD41" s="1"/>
  <c r="HF13" i="47"/>
  <c r="T31" i="33"/>
  <c r="I83" i="48"/>
  <c r="I26"/>
  <c r="Z16" i="33"/>
  <c r="I41" i="48"/>
  <c r="H21" i="33"/>
  <c r="Z31"/>
  <c r="I79" i="48"/>
  <c r="HI123" i="28"/>
  <c r="FV123"/>
  <c r="I123"/>
  <c r="EV123"/>
  <c r="IV123"/>
  <c r="I50" i="48"/>
  <c r="W21" i="33"/>
  <c r="D25" i="26"/>
  <c r="J9" i="22" s="1"/>
  <c r="D39" i="26"/>
  <c r="D7" i="64" s="1"/>
  <c r="D16" s="1"/>
  <c r="D38" i="26"/>
  <c r="I66" i="22" s="1"/>
  <c r="T33" i="33" s="1"/>
  <c r="P26" i="64" s="1"/>
  <c r="C52" i="47" s="1"/>
  <c r="JJ52" s="1"/>
  <c r="D14" i="26"/>
  <c r="J30" i="22" s="1"/>
  <c r="F28" i="33" s="1"/>
  <c r="Q25" i="62" s="1"/>
  <c r="E16" i="47" s="1"/>
  <c r="HY16" s="1"/>
  <c r="D60" i="26"/>
  <c r="H21" i="3" s="1"/>
  <c r="N10" i="48"/>
  <c r="AZ10" i="33" s="1"/>
  <c r="I40" i="48"/>
  <c r="K21" i="33"/>
  <c r="I68" i="48"/>
  <c r="H36" i="33"/>
  <c r="I76" i="48"/>
  <c r="K31" i="33"/>
  <c r="D12" i="26"/>
  <c r="B12" i="3" s="1"/>
  <c r="D55" i="26"/>
  <c r="D8" i="66" s="1"/>
  <c r="D15" i="26"/>
  <c r="D47"/>
  <c r="D5" i="69" s="1"/>
  <c r="B26" i="33"/>
  <c r="I38" i="48"/>
  <c r="E21" i="33"/>
  <c r="I36" i="48"/>
  <c r="D43" i="26"/>
  <c r="J40" i="22" s="1"/>
  <c r="I100" i="48"/>
  <c r="I63"/>
  <c r="AF26" i="33"/>
  <c r="I125" i="47"/>
  <c r="DV125"/>
  <c r="AV125"/>
  <c r="JV125"/>
  <c r="E26" i="33"/>
  <c r="I37" i="48"/>
  <c r="I21"/>
  <c r="I23"/>
  <c r="T16" i="33"/>
  <c r="I27" i="48"/>
  <c r="I32"/>
  <c r="I113"/>
  <c r="I61"/>
  <c r="AI21" i="33"/>
  <c r="I46" i="48"/>
  <c r="N21" i="33"/>
  <c r="D22" i="26"/>
  <c r="I7" i="22" s="1"/>
  <c r="D57" i="26"/>
  <c r="I51" i="48"/>
  <c r="T21" i="33"/>
  <c r="CF13" i="47"/>
  <c r="CD13"/>
  <c r="JC79" i="28"/>
  <c r="JF79" s="1"/>
  <c r="IC79"/>
  <c r="ID79" s="1"/>
  <c r="IP79"/>
  <c r="IR79" s="1"/>
  <c r="AP41"/>
  <c r="AQ41" s="1"/>
  <c r="HR13" i="47"/>
  <c r="HC50" i="28"/>
  <c r="HD50" s="1"/>
  <c r="IP41"/>
  <c r="IS41" s="1"/>
  <c r="IC41"/>
  <c r="ID41" s="1"/>
  <c r="Q58" i="33"/>
  <c r="R64"/>
  <c r="AH48" s="1"/>
  <c r="AI49" s="1"/>
  <c r="GP41" i="28"/>
  <c r="GQ41" s="1"/>
  <c r="HS13" i="47"/>
  <c r="B146" i="48"/>
  <c r="JP27" i="28"/>
  <c r="JQ27" s="1"/>
  <c r="B38" i="48"/>
  <c r="HP64" i="28"/>
  <c r="HQ64" s="1"/>
  <c r="DC29"/>
  <c r="DF29" s="1"/>
  <c r="B48" i="48"/>
  <c r="GC64" i="28"/>
  <c r="GD64" s="1"/>
  <c r="H22" i="33"/>
  <c r="AC79" i="28"/>
  <c r="AE79" s="1"/>
  <c r="Q59" i="33"/>
  <c r="MC64" i="28"/>
  <c r="ME64" s="1"/>
  <c r="MC79"/>
  <c r="ME79" s="1"/>
  <c r="C58" i="48"/>
  <c r="KC79" i="28"/>
  <c r="KF79" s="1"/>
  <c r="FP79"/>
  <c r="FR79" s="1"/>
  <c r="C110" i="48"/>
  <c r="B110"/>
  <c r="N12" i="33"/>
  <c r="C17" i="48"/>
  <c r="B22" i="33"/>
  <c r="C36" i="48"/>
  <c r="B36"/>
  <c r="C127"/>
  <c r="B127"/>
  <c r="E17" i="33"/>
  <c r="B15" i="48"/>
  <c r="C15"/>
  <c r="DC79" i="28"/>
  <c r="DF79" s="1"/>
  <c r="B12" i="33"/>
  <c r="LC79" i="28"/>
  <c r="LE79" s="1"/>
  <c r="CP79"/>
  <c r="CS79" s="1"/>
  <c r="B26" i="48"/>
  <c r="K27" i="33"/>
  <c r="B27"/>
  <c r="C120" i="48"/>
  <c r="B120"/>
  <c r="C102"/>
  <c r="B102"/>
  <c r="Q22" i="33"/>
  <c r="CC29" i="28"/>
  <c r="CF29" s="1"/>
  <c r="BC79"/>
  <c r="B4" i="48"/>
  <c r="HP79" i="28"/>
  <c r="HQ79" s="1"/>
  <c r="EP79"/>
  <c r="ES79" s="1"/>
  <c r="C81" i="48"/>
  <c r="AI37" i="33"/>
  <c r="K37"/>
  <c r="B77" i="48"/>
  <c r="C77"/>
  <c r="C27"/>
  <c r="B27"/>
  <c r="AI17" i="33"/>
  <c r="C76" i="48"/>
  <c r="LP79" i="28"/>
  <c r="C22" i="48"/>
  <c r="AC12" i="33"/>
  <c r="FC79" i="28"/>
  <c r="FD79" s="1"/>
  <c r="EC79"/>
  <c r="EF79" s="1"/>
  <c r="T32" i="33"/>
  <c r="K12"/>
  <c r="C48" i="48"/>
  <c r="T12" i="33"/>
  <c r="B20" i="48"/>
  <c r="W12" i="33"/>
  <c r="C20" i="48"/>
  <c r="B105"/>
  <c r="C105"/>
  <c r="B66"/>
  <c r="H37" i="33"/>
  <c r="C66" i="48"/>
  <c r="B76"/>
  <c r="P79" i="28"/>
  <c r="S79" s="1"/>
  <c r="B22" i="48"/>
  <c r="C143"/>
  <c r="AP79" i="28"/>
  <c r="AQ79" s="1"/>
  <c r="IS13" i="47"/>
  <c r="GC79" i="28"/>
  <c r="GD79" s="1"/>
  <c r="BP79"/>
  <c r="BQ79" s="1"/>
  <c r="C91" i="48"/>
  <c r="B91"/>
  <c r="AF37" i="33"/>
  <c r="B62" i="48"/>
  <c r="AF22" i="33"/>
  <c r="C62" i="48"/>
  <c r="C73"/>
  <c r="GP79" i="28"/>
  <c r="H12" i="33"/>
  <c r="KP79" i="28"/>
  <c r="KS79" s="1"/>
  <c r="HC79"/>
  <c r="HF79" s="1"/>
  <c r="B7" i="48"/>
  <c r="B31"/>
  <c r="C52"/>
  <c r="Z27" i="33"/>
  <c r="B52" i="48"/>
  <c r="C134"/>
  <c r="B134"/>
  <c r="AI32" i="33"/>
  <c r="N59"/>
  <c r="B73" i="48"/>
  <c r="IQ13" i="47"/>
  <c r="DP79" i="28"/>
  <c r="DR79" s="1"/>
  <c r="C13" i="48"/>
  <c r="C31"/>
  <c r="C26"/>
  <c r="K22" i="33"/>
  <c r="B42" i="48"/>
  <c r="B43"/>
  <c r="N22" i="33"/>
  <c r="C43" i="48"/>
  <c r="C109"/>
  <c r="B109"/>
  <c r="Z37" i="33"/>
  <c r="C80" i="48"/>
  <c r="Z12" i="33"/>
  <c r="B25" i="48"/>
  <c r="C25"/>
  <c r="B32" i="33"/>
  <c r="C70" i="48"/>
  <c r="B70"/>
  <c r="B138"/>
  <c r="JR71" i="47"/>
  <c r="AP27" i="28"/>
  <c r="AQ27" s="1"/>
  <c r="KS10" i="47"/>
  <c r="EC27" i="28"/>
  <c r="EE27" s="1"/>
  <c r="ES71" i="47"/>
  <c r="EP27" i="28"/>
  <c r="EQ27" s="1"/>
  <c r="BP27"/>
  <c r="BQ27" s="1"/>
  <c r="IC27"/>
  <c r="IE27" s="1"/>
  <c r="KP27"/>
  <c r="KS27" s="1"/>
  <c r="EQ71" i="47"/>
  <c r="FC27" i="28"/>
  <c r="FE27" s="1"/>
  <c r="LF6" i="47"/>
  <c r="CF80"/>
  <c r="CC27" i="28"/>
  <c r="CF27" s="1"/>
  <c r="IF10" i="47"/>
  <c r="AF10"/>
  <c r="C18" i="48"/>
  <c r="Q12" i="33"/>
  <c r="B18" i="48"/>
  <c r="N17" i="33"/>
  <c r="B11" i="48"/>
  <c r="C11"/>
  <c r="B114"/>
  <c r="C114"/>
  <c r="DC27" i="28"/>
  <c r="DE27" s="1"/>
  <c r="HC27"/>
  <c r="AC27"/>
  <c r="AE27" s="1"/>
  <c r="DP27"/>
  <c r="DQ27" s="1"/>
  <c r="LD6" i="47"/>
  <c r="LP27" i="28"/>
  <c r="LR27" s="1"/>
  <c r="B117" i="48"/>
  <c r="C117"/>
  <c r="C74"/>
  <c r="Q32" i="33"/>
  <c r="B74" i="48"/>
  <c r="CP27" i="28"/>
  <c r="CQ27" s="1"/>
  <c r="LC27"/>
  <c r="LD27" s="1"/>
  <c r="MC27"/>
  <c r="ME27" s="1"/>
  <c r="KC27"/>
  <c r="KE27" s="1"/>
  <c r="B89" i="48"/>
  <c r="C89"/>
  <c r="AC37" i="33"/>
  <c r="AC27"/>
  <c r="GC27" i="28"/>
  <c r="GF27" s="1"/>
  <c r="B64" i="33"/>
  <c r="A48" s="1"/>
  <c r="B49" s="1"/>
  <c r="B69" i="48"/>
  <c r="FP27" i="28"/>
  <c r="FS27" s="1"/>
  <c r="P27"/>
  <c r="BC27"/>
  <c r="BD27" s="1"/>
  <c r="HP27"/>
  <c r="HQ27" s="1"/>
  <c r="AF6" i="47"/>
  <c r="B16" i="48"/>
  <c r="H27" i="33"/>
  <c r="B57"/>
  <c r="IP27" i="28"/>
  <c r="IR27" s="1"/>
  <c r="JC27"/>
  <c r="JF27" s="1"/>
  <c r="CE80" i="47"/>
  <c r="KE10"/>
  <c r="JS71"/>
  <c r="KF10"/>
  <c r="C33" i="48"/>
  <c r="B33"/>
  <c r="AI12" i="33"/>
  <c r="F64"/>
  <c r="J48" s="1"/>
  <c r="K49" s="1"/>
  <c r="O64"/>
  <c r="AB48" s="1"/>
  <c r="N57"/>
  <c r="N58"/>
  <c r="BC64" i="28"/>
  <c r="BD64" s="1"/>
  <c r="JP64"/>
  <c r="JR64" s="1"/>
  <c r="DC64"/>
  <c r="DF64" s="1"/>
  <c r="AC64"/>
  <c r="AD64" s="1"/>
  <c r="KP64"/>
  <c r="KR64" s="1"/>
  <c r="IP64"/>
  <c r="DP64"/>
  <c r="DS64" s="1"/>
  <c r="LP64"/>
  <c r="LS64" s="1"/>
  <c r="KC64"/>
  <c r="KE64" s="1"/>
  <c r="P64"/>
  <c r="R64" s="1"/>
  <c r="HC64"/>
  <c r="IC64"/>
  <c r="ID64" s="1"/>
  <c r="LC64"/>
  <c r="LF64" s="1"/>
  <c r="EP64"/>
  <c r="GP64"/>
  <c r="GR64" s="1"/>
  <c r="FP64"/>
  <c r="FQ64" s="1"/>
  <c r="EC64"/>
  <c r="EF64" s="1"/>
  <c r="HE6" i="47"/>
  <c r="AP64" i="28"/>
  <c r="BP64"/>
  <c r="BR64" s="1"/>
  <c r="FC64"/>
  <c r="FD64" s="1"/>
  <c r="KC29"/>
  <c r="CD71" i="47"/>
  <c r="CP64" i="28"/>
  <c r="CS64" s="1"/>
  <c r="CC64"/>
  <c r="CE64" s="1"/>
  <c r="BP29"/>
  <c r="BS29" s="1"/>
  <c r="JC29"/>
  <c r="JD29" s="1"/>
  <c r="JP41"/>
  <c r="JQ41" s="1"/>
  <c r="HC41"/>
  <c r="HF41" s="1"/>
  <c r="JC41"/>
  <c r="JD41" s="1"/>
  <c r="DC41"/>
  <c r="DF41" s="1"/>
  <c r="DP41"/>
  <c r="DQ41" s="1"/>
  <c r="BP41"/>
  <c r="BR41" s="1"/>
  <c r="FC41"/>
  <c r="FE41" s="1"/>
  <c r="LC41"/>
  <c r="LE41" s="1"/>
  <c r="AC41"/>
  <c r="AE41" s="1"/>
  <c r="HP41"/>
  <c r="HR41" s="1"/>
  <c r="P41"/>
  <c r="Q41" s="1"/>
  <c r="EC41"/>
  <c r="EE41" s="1"/>
  <c r="EP41"/>
  <c r="ES41" s="1"/>
  <c r="FP41"/>
  <c r="FR41" s="1"/>
  <c r="KF28" i="47"/>
  <c r="LP41" i="28"/>
  <c r="LQ41" s="1"/>
  <c r="GC41"/>
  <c r="GD41" s="1"/>
  <c r="KP41"/>
  <c r="KQ41" s="1"/>
  <c r="CP41"/>
  <c r="CR41" s="1"/>
  <c r="MC41"/>
  <c r="MD41" s="1"/>
  <c r="CC41"/>
  <c r="CE41" s="1"/>
  <c r="GS6" i="47"/>
  <c r="IR6"/>
  <c r="S6"/>
  <c r="R6"/>
  <c r="H20" i="3"/>
  <c r="I27" i="22"/>
  <c r="D7" i="68"/>
  <c r="D16" s="1"/>
  <c r="J75" i="22"/>
  <c r="AG38" i="33" s="1"/>
  <c r="Q27" i="68" s="1"/>
  <c r="AR6" i="47"/>
  <c r="AS6"/>
  <c r="HQ10"/>
  <c r="BD10"/>
  <c r="IS10"/>
  <c r="HS10"/>
  <c r="MD10"/>
  <c r="BE10"/>
  <c r="LD71"/>
  <c r="ID6"/>
  <c r="IR10"/>
  <c r="LE71"/>
  <c r="IF6"/>
  <c r="JD6"/>
  <c r="JF6"/>
  <c r="GC72" i="28"/>
  <c r="GE72" s="1"/>
  <c r="BR10" i="47"/>
  <c r="BS10"/>
  <c r="D10" i="26"/>
  <c r="D8" i="61" s="1"/>
  <c r="D17" s="1"/>
  <c r="JP29" i="28"/>
  <c r="JS29" s="1"/>
  <c r="GP29"/>
  <c r="GR29" s="1"/>
  <c r="MC29"/>
  <c r="MD29" s="1"/>
  <c r="FP29"/>
  <c r="FS29" s="1"/>
  <c r="P29"/>
  <c r="R29" s="1"/>
  <c r="CF71" i="47"/>
  <c r="DF6"/>
  <c r="DD10"/>
  <c r="KD6"/>
  <c r="ES6"/>
  <c r="KE6"/>
  <c r="EE6"/>
  <c r="FC29" i="28"/>
  <c r="FE29" s="1"/>
  <c r="IP29"/>
  <c r="IR29" s="1"/>
  <c r="BC29"/>
  <c r="BD29" s="1"/>
  <c r="KP29"/>
  <c r="KS29" s="1"/>
  <c r="CD10" i="47"/>
  <c r="AP29" i="28"/>
  <c r="AQ29" s="1"/>
  <c r="HP29"/>
  <c r="HS29" s="1"/>
  <c r="JF10" i="47"/>
  <c r="CQ10"/>
  <c r="LP29" i="28"/>
  <c r="LS29" s="1"/>
  <c r="GC29"/>
  <c r="GE29" s="1"/>
  <c r="CP29"/>
  <c r="CQ29" s="1"/>
  <c r="DE6" i="47"/>
  <c r="HC29" i="28"/>
  <c r="HD29" s="1"/>
  <c r="JQ10" i="47"/>
  <c r="KD34" i="28"/>
  <c r="EP29"/>
  <c r="ES29" s="1"/>
  <c r="DP29"/>
  <c r="DS29" s="1"/>
  <c r="IC29"/>
  <c r="ID29" s="1"/>
  <c r="KS6" i="47"/>
  <c r="LC29" i="28"/>
  <c r="LF29" s="1"/>
  <c r="ED6" i="47"/>
  <c r="AC29" i="28"/>
  <c r="AE29" s="1"/>
  <c r="HD6" i="47"/>
  <c r="CF10"/>
  <c r="CS10"/>
  <c r="JS10"/>
  <c r="JP80" i="28"/>
  <c r="JS80" s="1"/>
  <c r="IS6" i="47"/>
  <c r="KF41" i="28"/>
  <c r="GP57"/>
  <c r="GQ57" s="1"/>
  <c r="ER6" i="47"/>
  <c r="IF71"/>
  <c r="GQ10"/>
  <c r="EE10"/>
  <c r="D7" i="63"/>
  <c r="D16" s="1"/>
  <c r="ED10" i="47"/>
  <c r="KQ6"/>
  <c r="GQ6"/>
  <c r="IQ52" i="28"/>
  <c r="BS6" i="47"/>
  <c r="LQ10"/>
  <c r="IC80" i="28"/>
  <c r="IF80" s="1"/>
  <c r="IR52"/>
  <c r="ME6" i="47"/>
  <c r="BR6"/>
  <c r="JE10"/>
  <c r="KR55" i="28"/>
  <c r="LR10" i="47"/>
  <c r="LR6"/>
  <c r="FR71"/>
  <c r="MD6"/>
  <c r="DE10"/>
  <c r="LS6"/>
  <c r="J11" i="22"/>
  <c r="FQ71" i="47"/>
  <c r="AP80" i="28"/>
  <c r="AQ80" s="1"/>
  <c r="DC80"/>
  <c r="DE80" s="1"/>
  <c r="CP80"/>
  <c r="CR80" s="1"/>
  <c r="EQ10" i="47"/>
  <c r="ME80" i="28"/>
  <c r="BR71" i="47"/>
  <c r="EC80" i="28"/>
  <c r="ED80" s="1"/>
  <c r="Q7" i="68"/>
  <c r="ER10" i="47"/>
  <c r="DS6"/>
  <c r="KP80" i="28"/>
  <c r="KQ80" s="1"/>
  <c r="FC80"/>
  <c r="FE80" s="1"/>
  <c r="FR6" i="47"/>
  <c r="DR6"/>
  <c r="FF6"/>
  <c r="BS71"/>
  <c r="JC80" i="28"/>
  <c r="JD80" s="1"/>
  <c r="CQ6" i="47"/>
  <c r="FP80" i="28"/>
  <c r="FR80" s="1"/>
  <c r="HC80"/>
  <c r="HD80" s="1"/>
  <c r="GP80"/>
  <c r="GQ80" s="1"/>
  <c r="CR6" i="47"/>
  <c r="GC80" i="28"/>
  <c r="GD80" s="1"/>
  <c r="R55"/>
  <c r="IP43"/>
  <c r="IR43" s="1"/>
  <c r="DR10" i="47"/>
  <c r="LC80" i="28"/>
  <c r="LE80" s="1"/>
  <c r="P80"/>
  <c r="R80" s="1"/>
  <c r="LP80"/>
  <c r="LS80" s="1"/>
  <c r="EP80"/>
  <c r="EQ80" s="1"/>
  <c r="FS6" i="47"/>
  <c r="FD6"/>
  <c r="CC80" i="28"/>
  <c r="CF80" s="1"/>
  <c r="AC80"/>
  <c r="AD80" s="1"/>
  <c r="BC80"/>
  <c r="BF80" s="1"/>
  <c r="BP80"/>
  <c r="BQ80" s="1"/>
  <c r="KC80"/>
  <c r="KF80" s="1"/>
  <c r="MD80"/>
  <c r="BE6" i="47"/>
  <c r="ER60" i="28"/>
  <c r="S10" i="47"/>
  <c r="ES60" i="28"/>
  <c r="EC24"/>
  <c r="ED24" s="1"/>
  <c r="GP24"/>
  <c r="GQ24" s="1"/>
  <c r="AS10" i="47"/>
  <c r="J42" i="22"/>
  <c r="D8" i="70"/>
  <c r="D17" s="1"/>
  <c r="J43" i="22"/>
  <c r="U28" i="33" s="1"/>
  <c r="Q25" i="64" s="1"/>
  <c r="Q8" i="66"/>
  <c r="I51" i="22"/>
  <c r="D6" i="64"/>
  <c r="D15" s="1"/>
  <c r="B27" i="3"/>
  <c r="CD6" i="47"/>
  <c r="AQ10"/>
  <c r="I18" i="22"/>
  <c r="FE10" i="47"/>
  <c r="D7" i="62"/>
  <c r="Q7" s="1"/>
  <c r="JR6" i="47"/>
  <c r="GF10"/>
  <c r="JF71"/>
  <c r="BF6"/>
  <c r="FD10"/>
  <c r="I74" i="22"/>
  <c r="AF33" i="33" s="1"/>
  <c r="P26" i="68" s="1"/>
  <c r="I34" i="22"/>
  <c r="I11"/>
  <c r="B14" i="3"/>
  <c r="JE71" i="47"/>
  <c r="E19" i="3"/>
  <c r="CE6" i="47"/>
  <c r="JQ6"/>
  <c r="J55" i="22"/>
  <c r="F38" i="33" s="1"/>
  <c r="Q27" i="62" s="1"/>
  <c r="J19" i="22"/>
  <c r="JP71" i="28"/>
  <c r="JS71" s="1"/>
  <c r="DP71"/>
  <c r="DQ71" s="1"/>
  <c r="AC71"/>
  <c r="AD71" s="1"/>
  <c r="IP80"/>
  <c r="IQ80" s="1"/>
  <c r="KP71"/>
  <c r="KQ71" s="1"/>
  <c r="LC71"/>
  <c r="LE71" s="1"/>
  <c r="EP71"/>
  <c r="ER71" s="1"/>
  <c r="IC71"/>
  <c r="ID71" s="1"/>
  <c r="FP71"/>
  <c r="FR71" s="1"/>
  <c r="GP71"/>
  <c r="GR71" s="1"/>
  <c r="DC71"/>
  <c r="DD71" s="1"/>
  <c r="FS10" i="47"/>
  <c r="AE6"/>
  <c r="IE10"/>
  <c r="AE10"/>
  <c r="DS10"/>
  <c r="KQ10"/>
  <c r="GR10"/>
  <c r="GD10"/>
  <c r="P71" i="28"/>
  <c r="R71" s="1"/>
  <c r="HP80"/>
  <c r="HS80" s="1"/>
  <c r="FQ10" i="47"/>
  <c r="MF10"/>
  <c r="IE71"/>
  <c r="E7" i="3"/>
  <c r="R10" i="47"/>
  <c r="HF10"/>
  <c r="GD6"/>
  <c r="EF71"/>
  <c r="LP71" i="28"/>
  <c r="I53" i="22"/>
  <c r="H38" i="33" s="1"/>
  <c r="P27" i="63" s="1"/>
  <c r="GF6" i="47"/>
  <c r="HS6"/>
  <c r="LF10"/>
  <c r="IP71" i="28"/>
  <c r="ED71" i="47"/>
  <c r="J33" i="22"/>
  <c r="LE10" i="47"/>
  <c r="HQ6"/>
  <c r="HD10"/>
  <c r="BC71" i="28"/>
  <c r="FC71"/>
  <c r="FD71" s="1"/>
  <c r="BP71"/>
  <c r="BQ71" s="1"/>
  <c r="CP71"/>
  <c r="CS71" s="1"/>
  <c r="CC71"/>
  <c r="CE71" s="1"/>
  <c r="JC71"/>
  <c r="JF71" s="1"/>
  <c r="KC71"/>
  <c r="KD71" s="1"/>
  <c r="GC71"/>
  <c r="GF71" s="1"/>
  <c r="HC71"/>
  <c r="HD71" s="1"/>
  <c r="HQ71"/>
  <c r="HS71"/>
  <c r="HR71"/>
  <c r="AP71"/>
  <c r="EC71"/>
  <c r="MC71"/>
  <c r="HC48"/>
  <c r="HD48" s="1"/>
  <c r="N8" i="48"/>
  <c r="AZ8" i="33" s="1"/>
  <c r="J52" i="22"/>
  <c r="I33" i="33" s="1"/>
  <c r="Q26" i="63" s="1"/>
  <c r="DC24" i="28"/>
  <c r="DF24" s="1"/>
  <c r="KE34"/>
  <c r="KQ55"/>
  <c r="KR28" i="47"/>
  <c r="H9" i="3"/>
  <c r="HP67" i="47"/>
  <c r="HQ67" s="1"/>
  <c r="CP24" i="28"/>
  <c r="CR24" s="1"/>
  <c r="S31"/>
  <c r="BS31"/>
  <c r="EP24"/>
  <c r="ES24" s="1"/>
  <c r="KE41"/>
  <c r="LS48" i="47"/>
  <c r="AQ55" i="28"/>
  <c r="IF24"/>
  <c r="BC24"/>
  <c r="BE24" s="1"/>
  <c r="BQ31"/>
  <c r="CC24"/>
  <c r="CE24" s="1"/>
  <c r="AR55"/>
  <c r="HR28" i="47"/>
  <c r="AP83" i="28"/>
  <c r="AR83" s="1"/>
  <c r="LC24"/>
  <c r="Q31"/>
  <c r="AC24"/>
  <c r="AF24" s="1"/>
  <c r="I62" i="22"/>
  <c r="K33" i="33" s="1"/>
  <c r="P26" i="70" s="1"/>
  <c r="E20" i="3"/>
  <c r="J66" i="22"/>
  <c r="U33" i="33" s="1"/>
  <c r="Q26" i="64" s="1"/>
  <c r="GE20" i="47"/>
  <c r="Q7" i="64"/>
  <c r="Q7" i="66"/>
  <c r="AP48" i="28"/>
  <c r="AS48" s="1"/>
  <c r="FC20"/>
  <c r="FE20" s="1"/>
  <c r="AF62" i="47"/>
  <c r="CP13" i="28"/>
  <c r="CQ13" s="1"/>
  <c r="EC48"/>
  <c r="EF48" s="1"/>
  <c r="FS28" i="47"/>
  <c r="DP80" i="28"/>
  <c r="DQ80" s="1"/>
  <c r="HR34"/>
  <c r="HQ34"/>
  <c r="FC76" i="47"/>
  <c r="FF76" s="1"/>
  <c r="LC62" i="28"/>
  <c r="LE62" s="1"/>
  <c r="GE34"/>
  <c r="LC13"/>
  <c r="LF13" s="1"/>
  <c r="DC62"/>
  <c r="DE62" s="1"/>
  <c r="D8" i="72"/>
  <c r="Q8" s="1"/>
  <c r="FP53" i="47"/>
  <c r="FQ53" s="1"/>
  <c r="IE80"/>
  <c r="D17" i="66"/>
  <c r="JQ28" i="47"/>
  <c r="IC79"/>
  <c r="IF79" s="1"/>
  <c r="I70" i="22"/>
  <c r="D7" i="69"/>
  <c r="Q7" s="1"/>
  <c r="IP76" i="47"/>
  <c r="IR76" s="1"/>
  <c r="LC76"/>
  <c r="LD76" s="1"/>
  <c r="B20" i="3"/>
  <c r="D8" i="63"/>
  <c r="Q8" s="1"/>
  <c r="I69" i="22"/>
  <c r="I61"/>
  <c r="D75" i="48" s="1"/>
  <c r="P53" i="28"/>
  <c r="R53" s="1"/>
  <c r="EC76" i="47"/>
  <c r="EF76" s="1"/>
  <c r="IC76"/>
  <c r="IF76" s="1"/>
  <c r="J32" i="22"/>
  <c r="BP72" i="28"/>
  <c r="BR72" s="1"/>
  <c r="J69" i="22"/>
  <c r="E84" i="48" s="1"/>
  <c r="I17" i="22"/>
  <c r="W13" i="33" s="1"/>
  <c r="P22" i="65" s="1"/>
  <c r="KC76" i="47"/>
  <c r="KF76" s="1"/>
  <c r="KP76"/>
  <c r="KQ76" s="1"/>
  <c r="FC72" i="28"/>
  <c r="FE72" s="1"/>
  <c r="AP72"/>
  <c r="AR72" s="1"/>
  <c r="J8" i="22"/>
  <c r="E24" i="3"/>
  <c r="E27"/>
  <c r="MC76" i="47"/>
  <c r="MD76" s="1"/>
  <c r="GC76"/>
  <c r="GF76" s="1"/>
  <c r="R80"/>
  <c r="CS55" i="28"/>
  <c r="EC72"/>
  <c r="EE72" s="1"/>
  <c r="CP72"/>
  <c r="CQ72" s="1"/>
  <c r="I33" i="22"/>
  <c r="I52"/>
  <c r="I41"/>
  <c r="AP76" i="47"/>
  <c r="AR76" s="1"/>
  <c r="FP76"/>
  <c r="FS76" s="1"/>
  <c r="D8" i="71"/>
  <c r="D17" s="1"/>
  <c r="IF28" i="47"/>
  <c r="JS28"/>
  <c r="AD28"/>
  <c r="AE28"/>
  <c r="DC72" i="28"/>
  <c r="JC72"/>
  <c r="J53" i="22"/>
  <c r="I38" i="33" s="1"/>
  <c r="Q27" i="63" s="1"/>
  <c r="HP76" i="47"/>
  <c r="HQ76" s="1"/>
  <c r="AC76"/>
  <c r="AF76" s="1"/>
  <c r="J15" i="22"/>
  <c r="E16" i="48" s="1"/>
  <c r="IE28" i="47"/>
  <c r="BD31" i="28"/>
  <c r="HQ31"/>
  <c r="S80" i="47"/>
  <c r="I58" i="22"/>
  <c r="N33" i="33" s="1"/>
  <c r="P26" i="72" s="1"/>
  <c r="J37" i="22"/>
  <c r="LC46" i="47"/>
  <c r="LE46" s="1"/>
  <c r="Q6" i="63"/>
  <c r="J13" i="22"/>
  <c r="J10"/>
  <c r="I13" i="33" s="1"/>
  <c r="Q22" i="63" s="1"/>
  <c r="LF85" i="47"/>
  <c r="BF41" i="28"/>
  <c r="DS48" i="47"/>
  <c r="DQ48"/>
  <c r="EP88" i="28"/>
  <c r="ES88" s="1"/>
  <c r="EC46"/>
  <c r="ED46" s="1"/>
  <c r="EP46"/>
  <c r="EQ46" s="1"/>
  <c r="BS72" i="47"/>
  <c r="BP46" i="28"/>
  <c r="BR46" s="1"/>
  <c r="GF28" i="47"/>
  <c r="BE28"/>
  <c r="HD28"/>
  <c r="GD28"/>
  <c r="BR72"/>
  <c r="BD28"/>
  <c r="EQ20"/>
  <c r="HF28"/>
  <c r="FD55" i="28"/>
  <c r="I38" i="22"/>
  <c r="BE41" i="28"/>
  <c r="Q55"/>
  <c r="ES28" i="47"/>
  <c r="CS31" i="28"/>
  <c r="AS41"/>
  <c r="GD34"/>
  <c r="AR41"/>
  <c r="CR31"/>
  <c r="KD31"/>
  <c r="IE31"/>
  <c r="AQ31"/>
  <c r="I32" i="22"/>
  <c r="E13" i="3"/>
  <c r="D5" i="64"/>
  <c r="Q5" s="1"/>
  <c r="I14" i="22"/>
  <c r="JD55" i="28"/>
  <c r="J39" i="22"/>
  <c r="D7" i="61"/>
  <c r="Q7" s="1"/>
  <c r="FS13" i="47"/>
  <c r="AR31" i="28"/>
  <c r="IF31"/>
  <c r="JF55"/>
  <c r="KE31"/>
  <c r="J60" i="22"/>
  <c r="E74" i="48" s="1"/>
  <c r="D8" i="69"/>
  <c r="D17" s="1"/>
  <c r="HS55" i="28"/>
  <c r="Q8" i="65"/>
  <c r="I44" i="22"/>
  <c r="Z28" i="33" s="1"/>
  <c r="P25" i="69" s="1"/>
  <c r="I64" i="22"/>
  <c r="Z33" i="33" s="1"/>
  <c r="P26" i="69" s="1"/>
  <c r="H13" i="3"/>
  <c r="JS72" i="47"/>
  <c r="D6" i="66"/>
  <c r="Q6" s="1"/>
  <c r="J47" i="22"/>
  <c r="AD28" i="33" s="1"/>
  <c r="Q25" i="66" s="1"/>
  <c r="I72" i="22"/>
  <c r="J38"/>
  <c r="J56"/>
  <c r="C33" i="33" s="1"/>
  <c r="Q26" i="61" s="1"/>
  <c r="CF62" i="47"/>
  <c r="B6" i="3"/>
  <c r="JR72" i="47"/>
  <c r="LE13"/>
  <c r="JR31" i="28"/>
  <c r="R48" i="47"/>
  <c r="LF13"/>
  <c r="J57" i="22"/>
  <c r="E69" i="48" s="1"/>
  <c r="B8" i="3"/>
  <c r="I10" i="22"/>
  <c r="H13" i="33" s="1"/>
  <c r="P22" i="63" s="1"/>
  <c r="D6" i="71"/>
  <c r="D15" s="1"/>
  <c r="AP24" i="28"/>
  <c r="AQ24" s="1"/>
  <c r="FC24"/>
  <c r="FE24" s="1"/>
  <c r="CE72" i="47"/>
  <c r="DP13" i="28"/>
  <c r="DR13" s="1"/>
  <c r="I5" i="22"/>
  <c r="B18" i="33" s="1"/>
  <c r="P23" i="61" s="1"/>
  <c r="LQ48" i="47"/>
  <c r="B18" i="3"/>
  <c r="HP79" i="47"/>
  <c r="HS79" s="1"/>
  <c r="IE24" i="28"/>
  <c r="LP24"/>
  <c r="LS24" s="1"/>
  <c r="ER20" i="47"/>
  <c r="J23" i="22"/>
  <c r="AD18" i="33" s="1"/>
  <c r="Q23" i="66" s="1"/>
  <c r="JD28" i="47"/>
  <c r="E9" i="3"/>
  <c r="JE28" i="47"/>
  <c r="J54" i="22"/>
  <c r="F33" i="33" s="1"/>
  <c r="Q26" i="62" s="1"/>
  <c r="J35" i="22"/>
  <c r="D7" i="70"/>
  <c r="Q7" s="1"/>
  <c r="D7" i="65"/>
  <c r="Q7" s="1"/>
  <c r="J68" i="22"/>
  <c r="X33" i="33" s="1"/>
  <c r="Q26" i="65" s="1"/>
  <c r="D5" i="62"/>
  <c r="D14" s="1"/>
  <c r="P24" i="28"/>
  <c r="S24" s="1"/>
  <c r="IP24"/>
  <c r="IR24" s="1"/>
  <c r="CF72" i="47"/>
  <c r="JR78"/>
  <c r="HR55" i="28"/>
  <c r="LP79" i="47"/>
  <c r="LQ79" s="1"/>
  <c r="HC24" i="28"/>
  <c r="HE24" s="1"/>
  <c r="JS31"/>
  <c r="KP24"/>
  <c r="KR24" s="1"/>
  <c r="D12" i="48"/>
  <c r="KC62" i="28"/>
  <c r="KE62" s="1"/>
  <c r="AD62" i="47"/>
  <c r="HC79"/>
  <c r="HF79" s="1"/>
  <c r="KC24" i="28"/>
  <c r="KE24" s="1"/>
  <c r="KQ31"/>
  <c r="MC79" i="47"/>
  <c r="ME79" s="1"/>
  <c r="J61" i="22"/>
  <c r="R38" i="33" s="1"/>
  <c r="Q27" i="71" s="1"/>
  <c r="I47" i="22"/>
  <c r="I59"/>
  <c r="N38" i="33" s="1"/>
  <c r="P27" i="72" s="1"/>
  <c r="HQ28" i="47"/>
  <c r="E12" i="3"/>
  <c r="BP24" i="28"/>
  <c r="BR24" s="1"/>
  <c r="JP24"/>
  <c r="JR24" s="1"/>
  <c r="P13"/>
  <c r="R13" s="1"/>
  <c r="CP79" i="47"/>
  <c r="CQ79" s="1"/>
  <c r="S72"/>
  <c r="KS31" i="28"/>
  <c r="LP48"/>
  <c r="LR48" s="1"/>
  <c r="CR28" i="47"/>
  <c r="J12" i="22"/>
  <c r="O18" i="33" s="1"/>
  <c r="Q23" i="72" s="1"/>
  <c r="I73" i="22"/>
  <c r="AC38" i="33" s="1"/>
  <c r="P27" i="66" s="1"/>
  <c r="I19" i="22"/>
  <c r="T13" i="33" s="1"/>
  <c r="P22" i="64" s="1"/>
  <c r="I30" i="22"/>
  <c r="I6"/>
  <c r="E13" i="33" s="1"/>
  <c r="P22" i="62" s="1"/>
  <c r="B26" i="3"/>
  <c r="MC24" i="28"/>
  <c r="ME24" s="1"/>
  <c r="FP24"/>
  <c r="FS24" s="1"/>
  <c r="GC24"/>
  <c r="GE24" s="1"/>
  <c r="BC62"/>
  <c r="BF62" s="1"/>
  <c r="E18" i="48"/>
  <c r="H15" i="3"/>
  <c r="GP79" i="47"/>
  <c r="GQ79" s="1"/>
  <c r="LS28"/>
  <c r="Q72"/>
  <c r="JF62"/>
  <c r="JE62"/>
  <c r="JC88" i="28"/>
  <c r="JE88" s="1"/>
  <c r="I60" i="22"/>
  <c r="Q33" i="33" s="1"/>
  <c r="P26" i="71" s="1"/>
  <c r="JC24" i="28"/>
  <c r="JE24" s="1"/>
  <c r="HP24"/>
  <c r="HQ24" s="1"/>
  <c r="DP24"/>
  <c r="DQ24" s="1"/>
  <c r="ID80" i="47"/>
  <c r="AC13" i="28"/>
  <c r="AE13" s="1"/>
  <c r="AC62"/>
  <c r="AD62" s="1"/>
  <c r="LQ28" i="47"/>
  <c r="KQ28"/>
  <c r="CQ28"/>
  <c r="CC83"/>
  <c r="CD83" s="1"/>
  <c r="AC20" i="28"/>
  <c r="AE20" s="1"/>
  <c r="DP83"/>
  <c r="DR83" s="1"/>
  <c r="GD80" i="47"/>
  <c r="JC20" i="28"/>
  <c r="JF20" s="1"/>
  <c r="BC20"/>
  <c r="BE20" s="1"/>
  <c r="D13" i="26"/>
  <c r="HQ71" i="47"/>
  <c r="EP70"/>
  <c r="ES70" s="1"/>
  <c r="LF28"/>
  <c r="ME62"/>
  <c r="CP70"/>
  <c r="CR70" s="1"/>
  <c r="GE80"/>
  <c r="MC20" i="28"/>
  <c r="ME20" s="1"/>
  <c r="DP20"/>
  <c r="KC20"/>
  <c r="KF20" s="1"/>
  <c r="AC70" i="47"/>
  <c r="AF70" s="1"/>
  <c r="FF13"/>
  <c r="FR28"/>
  <c r="LP70"/>
  <c r="LR70" s="1"/>
  <c r="LP20" i="28"/>
  <c r="LR20" s="1"/>
  <c r="IC20"/>
  <c r="IF20" s="1"/>
  <c r="HC20"/>
  <c r="HF20" s="1"/>
  <c r="LC70" i="47"/>
  <c r="LE70" s="1"/>
  <c r="CP20" i="28"/>
  <c r="CR20" s="1"/>
  <c r="CC20"/>
  <c r="CD20" s="1"/>
  <c r="IC70" i="47"/>
  <c r="IE70" s="1"/>
  <c r="DP70"/>
  <c r="DR70" s="1"/>
  <c r="KQ72"/>
  <c r="KP20" i="28"/>
  <c r="KQ20" s="1"/>
  <c r="FP20"/>
  <c r="FS20" s="1"/>
  <c r="EC20"/>
  <c r="EE20" s="1"/>
  <c r="IP70" i="47"/>
  <c r="IQ70" s="1"/>
  <c r="KR72"/>
  <c r="GR55" i="28"/>
  <c r="GP20"/>
  <c r="GR20" s="1"/>
  <c r="AP20"/>
  <c r="AQ20" s="1"/>
  <c r="LC20"/>
  <c r="LD20" s="1"/>
  <c r="DC70" i="47"/>
  <c r="DE70" s="1"/>
  <c r="KP70"/>
  <c r="KQ70" s="1"/>
  <c r="BC70"/>
  <c r="BE70" s="1"/>
  <c r="HC70"/>
  <c r="HF70" s="1"/>
  <c r="GC70"/>
  <c r="GE70" s="1"/>
  <c r="DC20" i="28"/>
  <c r="DF20" s="1"/>
  <c r="HP20"/>
  <c r="HS20" s="1"/>
  <c r="P20"/>
  <c r="R20" s="1"/>
  <c r="AF13" i="47"/>
  <c r="P70"/>
  <c r="S70" s="1"/>
  <c r="Q48"/>
  <c r="HP70"/>
  <c r="HS70" s="1"/>
  <c r="GC20" i="28"/>
  <c r="GD20" s="1"/>
  <c r="EP20"/>
  <c r="EQ20" s="1"/>
  <c r="AD13" i="47"/>
  <c r="BP70"/>
  <c r="BQ70" s="1"/>
  <c r="JP70"/>
  <c r="JQ70" s="1"/>
  <c r="LE28"/>
  <c r="HS71"/>
  <c r="JR13"/>
  <c r="IC7" i="28"/>
  <c r="IE7" s="1"/>
  <c r="EP84"/>
  <c r="ES84" s="1"/>
  <c r="JS13" i="47"/>
  <c r="DD64" i="28"/>
  <c r="JE85" i="47"/>
  <c r="GP21" i="28"/>
  <c r="GQ21" s="1"/>
  <c r="DE62" i="47"/>
  <c r="KP21" i="28"/>
  <c r="KS21" s="1"/>
  <c r="DD62" i="47"/>
  <c r="HC7" i="28"/>
  <c r="HE7" s="1"/>
  <c r="P21"/>
  <c r="R21" s="1"/>
  <c r="I57" i="22"/>
  <c r="B38" i="33" s="1"/>
  <c r="P27" i="61" s="1"/>
  <c r="D6" i="69"/>
  <c r="Q6" s="1"/>
  <c r="J51" i="22"/>
  <c r="AG28" i="33" s="1"/>
  <c r="Q25" i="68" s="1"/>
  <c r="IR60" i="28"/>
  <c r="AR20" i="47"/>
  <c r="IS60" i="28"/>
  <c r="D6" i="68"/>
  <c r="D15" s="1"/>
  <c r="I12" i="22"/>
  <c r="N18" i="33" s="1"/>
  <c r="P23" i="72" s="1"/>
  <c r="HC21" i="28"/>
  <c r="HF21" s="1"/>
  <c r="MC21"/>
  <c r="ME21" s="1"/>
  <c r="CC21"/>
  <c r="CD21" s="1"/>
  <c r="J36" i="22"/>
  <c r="J26"/>
  <c r="E52" i="48"/>
  <c r="AS20" i="47"/>
  <c r="CP21" i="28"/>
  <c r="CS21" s="1"/>
  <c r="FC21"/>
  <c r="FF21" s="1"/>
  <c r="IP21"/>
  <c r="IS21" s="1"/>
  <c r="I63" i="22"/>
  <c r="K38" i="33" s="1"/>
  <c r="P27" i="70" s="1"/>
  <c r="I75" i="22"/>
  <c r="AF38" i="33" s="1"/>
  <c r="P27" i="68" s="1"/>
  <c r="LC53" i="47"/>
  <c r="LF53" s="1"/>
  <c r="BP53"/>
  <c r="BS53" s="1"/>
  <c r="AR70"/>
  <c r="LP21" i="28"/>
  <c r="LS21" s="1"/>
  <c r="D6" i="70"/>
  <c r="D15" s="1"/>
  <c r="JP53" i="47"/>
  <c r="JS53" s="1"/>
  <c r="BC21" i="28"/>
  <c r="BD21" s="1"/>
  <c r="DC21"/>
  <c r="DE21" s="1"/>
  <c r="HP21"/>
  <c r="HS21" s="1"/>
  <c r="AE20" i="47"/>
  <c r="I65" i="22"/>
  <c r="Z38" i="33" s="1"/>
  <c r="P27" i="69" s="1"/>
  <c r="J7" i="22"/>
  <c r="L13" i="33" s="1"/>
  <c r="Q22" i="70" s="1"/>
  <c r="E8" i="3"/>
  <c r="AP53" i="47"/>
  <c r="AQ53" s="1"/>
  <c r="AS70"/>
  <c r="EC21" i="28"/>
  <c r="EE21" s="1"/>
  <c r="AC21"/>
  <c r="AE21" s="1"/>
  <c r="FP21"/>
  <c r="FQ21" s="1"/>
  <c r="JC21"/>
  <c r="JD21" s="1"/>
  <c r="J71" i="22"/>
  <c r="E87" i="48" s="1"/>
  <c r="J20" i="22"/>
  <c r="AA13" i="33" s="1"/>
  <c r="Q22" i="69" s="1"/>
  <c r="D7" i="72"/>
  <c r="HP53" i="47"/>
  <c r="HQ53" s="1"/>
  <c r="HP35" i="28"/>
  <c r="HS35" s="1"/>
  <c r="Q6" i="72"/>
  <c r="KC21" i="28"/>
  <c r="KD21" s="1"/>
  <c r="AF20" i="47"/>
  <c r="LP7" i="28"/>
  <c r="LS7" s="1"/>
  <c r="GC21"/>
  <c r="GF21" s="1"/>
  <c r="EP21"/>
  <c r="EQ21" s="1"/>
  <c r="JP21"/>
  <c r="JR21" s="1"/>
  <c r="H7" i="3"/>
  <c r="IC53" i="47"/>
  <c r="ID53" s="1"/>
  <c r="IP53"/>
  <c r="IR53" s="1"/>
  <c r="IC21" i="28"/>
  <c r="IE21" s="1"/>
  <c r="AP21"/>
  <c r="AR21" s="1"/>
  <c r="DP21"/>
  <c r="DR21" s="1"/>
  <c r="DC53" i="47"/>
  <c r="DE53" s="1"/>
  <c r="GC35" i="28"/>
  <c r="GF35" s="1"/>
  <c r="Q8" i="64"/>
  <c r="D17"/>
  <c r="D16" i="66"/>
  <c r="I20" i="22"/>
  <c r="Z13" i="33" s="1"/>
  <c r="P22" i="69" s="1"/>
  <c r="D6" i="61"/>
  <c r="Q6" s="1"/>
  <c r="J64" i="22"/>
  <c r="AA33" i="33" s="1"/>
  <c r="Q26" i="69" s="1"/>
  <c r="AC73" i="28"/>
  <c r="AF73" s="1"/>
  <c r="LP39" i="47"/>
  <c r="LQ39" s="1"/>
  <c r="JC35" i="28"/>
  <c r="JF35" s="1"/>
  <c r="H6" i="3"/>
  <c r="DP35" i="28"/>
  <c r="FP35"/>
  <c r="FQ35" s="1"/>
  <c r="I45" i="22"/>
  <c r="KC35" i="28"/>
  <c r="KD35" s="1"/>
  <c r="DC35"/>
  <c r="DD35" s="1"/>
  <c r="AR28" i="47"/>
  <c r="E21" i="3"/>
  <c r="AC35" i="28"/>
  <c r="AD35" s="1"/>
  <c r="HC35"/>
  <c r="HE35" s="1"/>
  <c r="AQ28" i="47"/>
  <c r="I43" i="22"/>
  <c r="T28" i="33" s="1"/>
  <c r="P25" i="64" s="1"/>
  <c r="J18" i="22"/>
  <c r="AP35" i="28"/>
  <c r="AQ35" s="1"/>
  <c r="JP35"/>
  <c r="JR35" s="1"/>
  <c r="B24" i="3"/>
  <c r="J62" i="22"/>
  <c r="L33" i="33" s="1"/>
  <c r="Q26" i="70" s="1"/>
  <c r="I67" i="22"/>
  <c r="T38" i="33" s="1"/>
  <c r="P27" i="64" s="1"/>
  <c r="LP50" i="28"/>
  <c r="LQ50" s="1"/>
  <c r="BC35"/>
  <c r="BD35" s="1"/>
  <c r="P35"/>
  <c r="S35" s="1"/>
  <c r="D5" i="70"/>
  <c r="Q5" s="1"/>
  <c r="B7" i="3"/>
  <c r="J28" i="22"/>
  <c r="C23" i="33" s="1"/>
  <c r="Q24" i="61" s="1"/>
  <c r="CP35" i="28"/>
  <c r="CQ35" s="1"/>
  <c r="GP35"/>
  <c r="GR35" s="1"/>
  <c r="LD48" i="47"/>
  <c r="I35" i="22"/>
  <c r="BE52" i="28"/>
  <c r="KP35"/>
  <c r="KS35" s="1"/>
  <c r="EC35"/>
  <c r="EE35" s="1"/>
  <c r="LF48" i="47"/>
  <c r="BP35" i="28"/>
  <c r="BQ35" s="1"/>
  <c r="EP83"/>
  <c r="EQ83" s="1"/>
  <c r="B19" i="3"/>
  <c r="HC13" i="28"/>
  <c r="HE13" s="1"/>
  <c r="HP13"/>
  <c r="HS13" s="1"/>
  <c r="GP13"/>
  <c r="GR13" s="1"/>
  <c r="JQ78" i="47"/>
  <c r="EP13" i="28"/>
  <c r="ES13" s="1"/>
  <c r="LC21"/>
  <c r="LD21" s="1"/>
  <c r="BE31"/>
  <c r="AE80" i="47"/>
  <c r="LC35" i="28"/>
  <c r="LF35" s="1"/>
  <c r="IC35"/>
  <c r="ID35" s="1"/>
  <c r="DS31"/>
  <c r="LP35"/>
  <c r="LS35" s="1"/>
  <c r="GR28" i="47"/>
  <c r="KD79" i="28"/>
  <c r="CQ55"/>
  <c r="MC13"/>
  <c r="MD13" s="1"/>
  <c r="LP13"/>
  <c r="LQ13" s="1"/>
  <c r="JP13"/>
  <c r="JS13" s="1"/>
  <c r="CF55"/>
  <c r="IC13"/>
  <c r="MD62" i="47"/>
  <c r="DR55" i="28"/>
  <c r="AF80" i="47"/>
  <c r="LS31" i="28"/>
  <c r="LS72" i="47"/>
  <c r="KE79" i="28"/>
  <c r="CD31"/>
  <c r="LD31"/>
  <c r="KC13"/>
  <c r="KE13" s="1"/>
  <c r="EC13"/>
  <c r="ED13" s="1"/>
  <c r="KP13"/>
  <c r="KQ13" s="1"/>
  <c r="CE55"/>
  <c r="BC13"/>
  <c r="BF13" s="1"/>
  <c r="BS28" i="47"/>
  <c r="I68" i="22"/>
  <c r="W33" i="33" s="1"/>
  <c r="P26" i="65" s="1"/>
  <c r="DC13" i="28"/>
  <c r="DD13" s="1"/>
  <c r="FC13"/>
  <c r="FE13" s="1"/>
  <c r="BR79"/>
  <c r="LQ31"/>
  <c r="HE31"/>
  <c r="E25" i="3"/>
  <c r="FP13" i="28"/>
  <c r="FR13" s="1"/>
  <c r="BP13"/>
  <c r="BR13" s="1"/>
  <c r="MF13" i="47"/>
  <c r="DR31" i="28"/>
  <c r="FE72" i="47"/>
  <c r="MC35" i="28"/>
  <c r="FP83"/>
  <c r="FS83" s="1"/>
  <c r="D6" i="65"/>
  <c r="D15" s="1"/>
  <c r="CC13" i="28"/>
  <c r="CF13" s="1"/>
  <c r="GC13"/>
  <c r="GD13" s="1"/>
  <c r="KE28" i="47"/>
  <c r="B25" i="3"/>
  <c r="ME20" i="47"/>
  <c r="IS20"/>
  <c r="HR31" i="28"/>
  <c r="AE55"/>
  <c r="HD31"/>
  <c r="LQ72" i="47"/>
  <c r="CE31" i="28"/>
  <c r="EP35"/>
  <c r="J17" i="22"/>
  <c r="X13" i="33" s="1"/>
  <c r="Q22" i="65" s="1"/>
  <c r="JC13" i="28"/>
  <c r="JF13" s="1"/>
  <c r="AP13"/>
  <c r="AQ13" s="1"/>
  <c r="IP13"/>
  <c r="IR13" s="1"/>
  <c r="FQ13" i="47"/>
  <c r="AF55" i="28"/>
  <c r="DS55"/>
  <c r="FC35"/>
  <c r="FF35" s="1"/>
  <c r="CC35"/>
  <c r="CE35" s="1"/>
  <c r="LE31"/>
  <c r="BR28" i="47"/>
  <c r="GS28"/>
  <c r="MC53"/>
  <c r="MD53" s="1"/>
  <c r="DP46" i="28"/>
  <c r="DR46" s="1"/>
  <c r="DC46"/>
  <c r="DD46" s="1"/>
  <c r="GD20" i="47"/>
  <c r="LC39"/>
  <c r="LF39" s="1"/>
  <c r="IP46" i="28"/>
  <c r="IQ46" s="1"/>
  <c r="S28" i="47"/>
  <c r="BD52" i="28"/>
  <c r="D5" i="66"/>
  <c r="Q5" s="1"/>
  <c r="CC46" i="28"/>
  <c r="CD46" s="1"/>
  <c r="LP46"/>
  <c r="LQ46" s="1"/>
  <c r="MC46"/>
  <c r="MD46" s="1"/>
  <c r="EQ28" i="47"/>
  <c r="FR55" i="28"/>
  <c r="FQ31"/>
  <c r="I54" i="22"/>
  <c r="R28" i="47"/>
  <c r="GC76" i="28"/>
  <c r="JC76"/>
  <c r="DC76"/>
  <c r="FP76"/>
  <c r="HC76"/>
  <c r="EP76"/>
  <c r="AC76"/>
  <c r="IC76"/>
  <c r="HP76"/>
  <c r="FC76"/>
  <c r="AP76"/>
  <c r="GP76"/>
  <c r="BP76"/>
  <c r="EC76"/>
  <c r="KC76"/>
  <c r="P76"/>
  <c r="CC76"/>
  <c r="KP76"/>
  <c r="DP76"/>
  <c r="LP76"/>
  <c r="JP76"/>
  <c r="MC76"/>
  <c r="IP76"/>
  <c r="CP76"/>
  <c r="BC76"/>
  <c r="I71" i="22"/>
  <c r="HC46" i="28"/>
  <c r="HE46" s="1"/>
  <c r="AP46"/>
  <c r="AR46" s="1"/>
  <c r="FP46"/>
  <c r="FR46" s="1"/>
  <c r="S20" i="47"/>
  <c r="ME31" i="28"/>
  <c r="I29" i="22"/>
  <c r="E23" i="33" s="1"/>
  <c r="P24" i="62" s="1"/>
  <c r="J25" i="22"/>
  <c r="AJ13" i="33" s="1"/>
  <c r="Q22" i="67" s="1"/>
  <c r="EC50" i="47"/>
  <c r="EE50" s="1"/>
  <c r="BC53"/>
  <c r="BF53" s="1"/>
  <c r="AC53"/>
  <c r="AE53" s="1"/>
  <c r="KC46" i="28"/>
  <c r="KE46" s="1"/>
  <c r="KP46"/>
  <c r="KR46" s="1"/>
  <c r="IC46"/>
  <c r="IE46" s="1"/>
  <c r="MC67" i="47"/>
  <c r="MD67" s="1"/>
  <c r="FC46" i="28"/>
  <c r="FE46" s="1"/>
  <c r="GQ20" i="47"/>
  <c r="FS55" i="28"/>
  <c r="B15" i="3"/>
  <c r="J49" i="22"/>
  <c r="AJ28" i="33" s="1"/>
  <c r="Q25" i="67" s="1"/>
  <c r="HC50" i="47"/>
  <c r="HE50" s="1"/>
  <c r="EC53"/>
  <c r="EE53" s="1"/>
  <c r="GP53"/>
  <c r="GR53" s="1"/>
  <c r="AC46" i="28"/>
  <c r="AD46" s="1"/>
  <c r="BC46"/>
  <c r="BD46" s="1"/>
  <c r="CP46"/>
  <c r="CQ46" s="1"/>
  <c r="KP67" i="47"/>
  <c r="KS67" s="1"/>
  <c r="J73" i="22"/>
  <c r="AD38" i="33" s="1"/>
  <c r="Q27" i="66" s="1"/>
  <c r="LC46" i="28"/>
  <c r="LF46" s="1"/>
  <c r="JR55"/>
  <c r="EE28" i="47"/>
  <c r="D8" i="62"/>
  <c r="D17" s="1"/>
  <c r="Q6" i="67"/>
  <c r="H25" i="3"/>
  <c r="BP50" i="47"/>
  <c r="BS50" s="1"/>
  <c r="GC53"/>
  <c r="GF53" s="1"/>
  <c r="DP53"/>
  <c r="DS53" s="1"/>
  <c r="HP46" i="28"/>
  <c r="HQ46" s="1"/>
  <c r="JP46"/>
  <c r="JR46" s="1"/>
  <c r="GP46"/>
  <c r="GQ46" s="1"/>
  <c r="KR20" i="47"/>
  <c r="ED28"/>
  <c r="HD20"/>
  <c r="MD31" i="28"/>
  <c r="FS80" i="47"/>
  <c r="FQ80"/>
  <c r="GP50" i="28"/>
  <c r="GR50" s="1"/>
  <c r="AC50" i="47"/>
  <c r="AD50" s="1"/>
  <c r="CP53"/>
  <c r="CR53" s="1"/>
  <c r="P46" i="28"/>
  <c r="R46" s="1"/>
  <c r="GC46"/>
  <c r="GE46" s="1"/>
  <c r="MC39" i="47"/>
  <c r="MF39" s="1"/>
  <c r="HF20"/>
  <c r="FS31" i="28"/>
  <c r="JS55"/>
  <c r="CF79"/>
  <c r="JP20"/>
  <c r="IP20"/>
  <c r="BP20"/>
  <c r="GL69" i="47"/>
  <c r="KY69"/>
  <c r="FP62" i="28"/>
  <c r="FR62" s="1"/>
  <c r="GQ55"/>
  <c r="BC48"/>
  <c r="BE48" s="1"/>
  <c r="FC39" i="47"/>
  <c r="FD39" s="1"/>
  <c r="GP62" i="28"/>
  <c r="GQ62" s="1"/>
  <c r="IP62"/>
  <c r="IR62" s="1"/>
  <c r="LQ55"/>
  <c r="FE13" i="47"/>
  <c r="ED31" i="28"/>
  <c r="DP48"/>
  <c r="CP48"/>
  <c r="FD72" i="47"/>
  <c r="DP62" i="28"/>
  <c r="DQ62" s="1"/>
  <c r="KP62"/>
  <c r="KR62" s="1"/>
  <c r="DE15" i="47"/>
  <c r="EP48" i="28"/>
  <c r="ER48" s="1"/>
  <c r="HP62"/>
  <c r="HQ62" s="1"/>
  <c r="JP62"/>
  <c r="JS62" s="1"/>
  <c r="KD55"/>
  <c r="EF31"/>
  <c r="P48"/>
  <c r="FP70" i="47"/>
  <c r="FC70"/>
  <c r="MC70"/>
  <c r="KC70"/>
  <c r="JC70"/>
  <c r="GP70"/>
  <c r="CC70"/>
  <c r="EC70"/>
  <c r="HC62" i="28"/>
  <c r="HE62" s="1"/>
  <c r="DD15" i="47"/>
  <c r="CP60"/>
  <c r="CQ60" s="1"/>
  <c r="FC48" i="28"/>
  <c r="FF48" s="1"/>
  <c r="CC48"/>
  <c r="CE48" s="1"/>
  <c r="JC39" i="47"/>
  <c r="JE39" s="1"/>
  <c r="BP62" i="28"/>
  <c r="BR62" s="1"/>
  <c r="FC62"/>
  <c r="FD62" s="1"/>
  <c r="KF55"/>
  <c r="HE34"/>
  <c r="LC72"/>
  <c r="KP72"/>
  <c r="FP72"/>
  <c r="LP72"/>
  <c r="JP72"/>
  <c r="HP72"/>
  <c r="BC72"/>
  <c r="KC72"/>
  <c r="CC72"/>
  <c r="P72"/>
  <c r="IP72"/>
  <c r="MC72"/>
  <c r="DP72"/>
  <c r="GP72"/>
  <c r="IC72"/>
  <c r="EP72"/>
  <c r="AC72"/>
  <c r="HC72"/>
  <c r="JC62"/>
  <c r="JD62" s="1"/>
  <c r="FP48"/>
  <c r="FR48" s="1"/>
  <c r="IC48"/>
  <c r="EC62"/>
  <c r="EF62" s="1"/>
  <c r="CP62"/>
  <c r="CQ62" s="1"/>
  <c r="IR28" i="47"/>
  <c r="KC48" i="28"/>
  <c r="IS28" i="47"/>
  <c r="E69" i="28"/>
  <c r="IC62"/>
  <c r="ID62" s="1"/>
  <c r="BP48"/>
  <c r="BQ48" s="1"/>
  <c r="JC48"/>
  <c r="EC39" i="47"/>
  <c r="ED39" s="1"/>
  <c r="AP62" i="28"/>
  <c r="AS62" s="1"/>
  <c r="P62"/>
  <c r="S62" s="1"/>
  <c r="CD79"/>
  <c r="HQ80" i="47"/>
  <c r="KP48" i="28"/>
  <c r="AC48"/>
  <c r="EP62"/>
  <c r="ER62" s="1"/>
  <c r="LC48"/>
  <c r="LE48" s="1"/>
  <c r="DC39" i="47"/>
  <c r="DD39" s="1"/>
  <c r="GC62" i="28"/>
  <c r="GF62" s="1"/>
  <c r="ME71" i="47"/>
  <c r="AE31" i="28"/>
  <c r="GQ72" i="47"/>
  <c r="GP48" i="28"/>
  <c r="GS48" s="1"/>
  <c r="DC86"/>
  <c r="DD86" s="1"/>
  <c r="MC62"/>
  <c r="MF62" s="1"/>
  <c r="DC48"/>
  <c r="DF48" s="1"/>
  <c r="LP62"/>
  <c r="LQ62" s="1"/>
  <c r="CC62"/>
  <c r="LR55"/>
  <c r="AF31"/>
  <c r="HR80" i="47"/>
  <c r="HP48" i="28"/>
  <c r="JP48"/>
  <c r="JS48" s="1"/>
  <c r="HD34"/>
  <c r="B58" i="33"/>
  <c r="LP29" i="47"/>
  <c r="LR29" s="1"/>
  <c r="GS20"/>
  <c r="EP126"/>
  <c r="EO108"/>
  <c r="AI11" i="33"/>
  <c r="I33" i="48"/>
  <c r="K16" i="33"/>
  <c r="I12" i="48"/>
  <c r="JO108" i="47"/>
  <c r="JP126"/>
  <c r="JO107"/>
  <c r="JP124"/>
  <c r="BO107"/>
  <c r="BP124"/>
  <c r="BO108"/>
  <c r="BP126"/>
  <c r="JB107"/>
  <c r="JB108"/>
  <c r="B59" i="33"/>
  <c r="EC11" i="47"/>
  <c r="EE11" s="1"/>
  <c r="IR80"/>
  <c r="GR72"/>
  <c r="E35" i="48"/>
  <c r="EV19" i="47"/>
  <c r="I19"/>
  <c r="DB107"/>
  <c r="DC126"/>
  <c r="I74" i="48"/>
  <c r="Q31" i="33"/>
  <c r="AC126" i="47"/>
  <c r="AB108"/>
  <c r="AC124"/>
  <c r="AB107"/>
  <c r="AP126"/>
  <c r="AO107"/>
  <c r="AO108"/>
  <c r="AP124"/>
  <c r="FO107"/>
  <c r="FP124"/>
  <c r="FP126"/>
  <c r="FO108"/>
  <c r="HO108"/>
  <c r="HO107"/>
  <c r="Q7" i="71"/>
  <c r="MC48" i="28"/>
  <c r="IP48"/>
  <c r="GC48"/>
  <c r="CC124" i="47"/>
  <c r="CB108"/>
  <c r="CB107"/>
  <c r="CC126"/>
  <c r="LC124"/>
  <c r="LB108"/>
  <c r="LB107"/>
  <c r="LC126"/>
  <c r="HC124"/>
  <c r="HB108"/>
  <c r="HC126"/>
  <c r="HB107"/>
  <c r="MC124"/>
  <c r="MC126"/>
  <c r="MB108"/>
  <c r="MB107"/>
  <c r="K13" i="33"/>
  <c r="P22" i="70" s="1"/>
  <c r="D7" i="48"/>
  <c r="IO108" i="47"/>
  <c r="IP126"/>
  <c r="IO107"/>
  <c r="IP124"/>
  <c r="GB107"/>
  <c r="GB108"/>
  <c r="GC124"/>
  <c r="GC126"/>
  <c r="FC126"/>
  <c r="FC124"/>
  <c r="FB108"/>
  <c r="FB107"/>
  <c r="I82" i="48"/>
  <c r="T36" i="33"/>
  <c r="IB107" i="47"/>
  <c r="IC124"/>
  <c r="IB108"/>
  <c r="IC126"/>
  <c r="DP126"/>
  <c r="DO107"/>
  <c r="DP124"/>
  <c r="DO108"/>
  <c r="BC76"/>
  <c r="HC76"/>
  <c r="DC76"/>
  <c r="P76"/>
  <c r="GP76"/>
  <c r="JC76"/>
  <c r="LP76"/>
  <c r="EP76"/>
  <c r="CP76"/>
  <c r="BP76"/>
  <c r="DP76"/>
  <c r="JP76"/>
  <c r="I91" i="48"/>
  <c r="AF36" i="33"/>
  <c r="I17" i="48"/>
  <c r="N11" i="33"/>
  <c r="I20" i="48"/>
  <c r="W11" i="33"/>
  <c r="I62" i="48"/>
  <c r="AF21" i="33"/>
  <c r="I77" i="48"/>
  <c r="K36" i="33"/>
  <c r="CP124" i="47"/>
  <c r="CO108"/>
  <c r="IS80"/>
  <c r="GP126"/>
  <c r="GP124"/>
  <c r="Q11" i="33"/>
  <c r="I18" i="48"/>
  <c r="LP126" i="47"/>
  <c r="LO107"/>
  <c r="LO108"/>
  <c r="LP124"/>
  <c r="I67" i="48"/>
  <c r="E31" i="33"/>
  <c r="I15" i="48"/>
  <c r="E16" i="33"/>
  <c r="KP124" i="47"/>
  <c r="KO108"/>
  <c r="LL41"/>
  <c r="LY41"/>
  <c r="JF31" i="28"/>
  <c r="JD31"/>
  <c r="JE31"/>
  <c r="DQ85" i="47"/>
  <c r="E41" i="28"/>
  <c r="I4" i="22"/>
  <c r="B13" i="33" s="1"/>
  <c r="P22" i="61" s="1"/>
  <c r="FC53" i="28"/>
  <c r="FE53" s="1"/>
  <c r="FC7"/>
  <c r="FF7" s="1"/>
  <c r="FC50" i="47"/>
  <c r="FF50" s="1"/>
  <c r="JP50"/>
  <c r="JQ50" s="1"/>
  <c r="HP50"/>
  <c r="HQ50" s="1"/>
  <c r="JP29"/>
  <c r="JQ29" s="1"/>
  <c r="KS20"/>
  <c r="FE79" i="28"/>
  <c r="GD55"/>
  <c r="FF55"/>
  <c r="CC79" i="47"/>
  <c r="EC79"/>
  <c r="AP79"/>
  <c r="GC79"/>
  <c r="KC79"/>
  <c r="LC79"/>
  <c r="IP79"/>
  <c r="EP79"/>
  <c r="BP79"/>
  <c r="DC79"/>
  <c r="P79"/>
  <c r="KP79"/>
  <c r="JC79"/>
  <c r="FP79"/>
  <c r="BC79"/>
  <c r="DP79"/>
  <c r="JP79"/>
  <c r="FC79"/>
  <c r="R41" i="28"/>
  <c r="D5" i="61"/>
  <c r="D14" s="1"/>
  <c r="CR62" i="47"/>
  <c r="LP50"/>
  <c r="LR50" s="1"/>
  <c r="MC50"/>
  <c r="MF50" s="1"/>
  <c r="JC50"/>
  <c r="JE50" s="1"/>
  <c r="DP29"/>
  <c r="DR29" s="1"/>
  <c r="EF62"/>
  <c r="DR72"/>
  <c r="GR31" i="28"/>
  <c r="GQ31"/>
  <c r="ES84" i="47"/>
  <c r="CS62"/>
  <c r="LP36"/>
  <c r="LQ36" s="1"/>
  <c r="EP50"/>
  <c r="EQ50" s="1"/>
  <c r="CC50"/>
  <c r="CF50" s="1"/>
  <c r="P50"/>
  <c r="R50" s="1"/>
  <c r="P29"/>
  <c r="R29" s="1"/>
  <c r="EE62"/>
  <c r="DF20"/>
  <c r="EQ31" i="28"/>
  <c r="DS72" i="47"/>
  <c r="LP41"/>
  <c r="HC41"/>
  <c r="GP41"/>
  <c r="DC41"/>
  <c r="JP41"/>
  <c r="FP41"/>
  <c r="DP41"/>
  <c r="AP41"/>
  <c r="JC41"/>
  <c r="EP41"/>
  <c r="KP41"/>
  <c r="BC41"/>
  <c r="KC41"/>
  <c r="FC41"/>
  <c r="IC41"/>
  <c r="CC41"/>
  <c r="P41"/>
  <c r="HP41"/>
  <c r="CP41"/>
  <c r="LC41"/>
  <c r="IP41"/>
  <c r="BP41"/>
  <c r="AC41"/>
  <c r="GC41"/>
  <c r="EC41"/>
  <c r="FE31" i="28"/>
  <c r="FF31"/>
  <c r="EQ84" i="47"/>
  <c r="CE62"/>
  <c r="BC50"/>
  <c r="BF50" s="1"/>
  <c r="AP50"/>
  <c r="AR50" s="1"/>
  <c r="GC50"/>
  <c r="GD50" s="1"/>
  <c r="AC29"/>
  <c r="AE29" s="1"/>
  <c r="DE20"/>
  <c r="GE55" i="28"/>
  <c r="ME72" i="47"/>
  <c r="GF31" i="28"/>
  <c r="GP27" i="47"/>
  <c r="CC27"/>
  <c r="BP27"/>
  <c r="JP27"/>
  <c r="LC27"/>
  <c r="FC27"/>
  <c r="IC27"/>
  <c r="P27"/>
  <c r="KC27"/>
  <c r="FP27"/>
  <c r="EP27"/>
  <c r="LP27"/>
  <c r="HP27"/>
  <c r="AP27"/>
  <c r="HC27"/>
  <c r="DC27"/>
  <c r="JC27"/>
  <c r="CP27"/>
  <c r="EC27"/>
  <c r="BC27"/>
  <c r="IP27"/>
  <c r="KP27"/>
  <c r="DP27"/>
  <c r="MC27"/>
  <c r="AC27"/>
  <c r="GC27"/>
  <c r="IC50"/>
  <c r="IF50" s="1"/>
  <c r="DP50"/>
  <c r="DR50" s="1"/>
  <c r="KP50"/>
  <c r="KS50" s="1"/>
  <c r="FP29"/>
  <c r="FS29" s="1"/>
  <c r="AE71"/>
  <c r="EF20"/>
  <c r="ME13"/>
  <c r="MD72"/>
  <c r="GD31" i="28"/>
  <c r="IF79"/>
  <c r="IE79"/>
  <c r="JQ79"/>
  <c r="BC29" i="47"/>
  <c r="BE29" s="1"/>
  <c r="AF71"/>
  <c r="ED20"/>
  <c r="EP35"/>
  <c r="DC35"/>
  <c r="BP35"/>
  <c r="GC35"/>
  <c r="EC35"/>
  <c r="JP35"/>
  <c r="BC35"/>
  <c r="CC35"/>
  <c r="KP35"/>
  <c r="AC35"/>
  <c r="CP35"/>
  <c r="AP35"/>
  <c r="DP35"/>
  <c r="HC35"/>
  <c r="HP35"/>
  <c r="GP35"/>
  <c r="LC35"/>
  <c r="KC35"/>
  <c r="P35"/>
  <c r="JC35"/>
  <c r="FC35"/>
  <c r="IC35"/>
  <c r="FP35"/>
  <c r="IP35"/>
  <c r="MC35"/>
  <c r="LP35"/>
  <c r="ED55" i="28"/>
  <c r="EE55"/>
  <c r="DF31"/>
  <c r="DE31"/>
  <c r="GP50" i="47"/>
  <c r="GQ50" s="1"/>
  <c r="KC50"/>
  <c r="KD50" s="1"/>
  <c r="MF20"/>
  <c r="ER31" i="28"/>
  <c r="IS31"/>
  <c r="IR31"/>
  <c r="KC53" i="47"/>
  <c r="KD53" s="1"/>
  <c r="IR78"/>
  <c r="IQ20"/>
  <c r="AD96" i="73"/>
  <c r="AD94"/>
  <c r="S88"/>
  <c r="S86"/>
  <c r="S81"/>
  <c r="S79"/>
  <c r="S72"/>
  <c r="S70"/>
  <c r="S65"/>
  <c r="S63"/>
  <c r="S56"/>
  <c r="S54"/>
  <c r="S49"/>
  <c r="S47"/>
  <c r="S40"/>
  <c r="S38"/>
  <c r="S33"/>
  <c r="S31"/>
  <c r="S24"/>
  <c r="S22"/>
  <c r="S96"/>
  <c r="S94"/>
  <c r="H88"/>
  <c r="H86"/>
  <c r="H81"/>
  <c r="H79"/>
  <c r="H72"/>
  <c r="H70"/>
  <c r="H65"/>
  <c r="H63"/>
  <c r="H56"/>
  <c r="H54"/>
  <c r="H49"/>
  <c r="H47"/>
  <c r="H40"/>
  <c r="H38"/>
  <c r="H33"/>
  <c r="H31"/>
  <c r="H24"/>
  <c r="H22"/>
  <c r="H17"/>
  <c r="AO15"/>
  <c r="AD7"/>
  <c r="H96"/>
  <c r="H94"/>
  <c r="AO89"/>
  <c r="AO87"/>
  <c r="AO80"/>
  <c r="AO78"/>
  <c r="AO73"/>
  <c r="AO71"/>
  <c r="AO64"/>
  <c r="AO62"/>
  <c r="AO57"/>
  <c r="AO55"/>
  <c r="AO48"/>
  <c r="AO46"/>
  <c r="AO41"/>
  <c r="AO39"/>
  <c r="AO32"/>
  <c r="AO30"/>
  <c r="AO25"/>
  <c r="AO23"/>
  <c r="AD15"/>
  <c r="AO9"/>
  <c r="AD6"/>
  <c r="H7"/>
  <c r="AO97"/>
  <c r="AO95"/>
  <c r="AD89"/>
  <c r="AD87"/>
  <c r="AD80"/>
  <c r="AD78"/>
  <c r="AD73"/>
  <c r="AD71"/>
  <c r="AD64"/>
  <c r="AD62"/>
  <c r="AD57"/>
  <c r="AD55"/>
  <c r="AD48"/>
  <c r="AD46"/>
  <c r="AD41"/>
  <c r="AD39"/>
  <c r="AD32"/>
  <c r="AD30"/>
  <c r="AD25"/>
  <c r="AD23"/>
  <c r="S15"/>
  <c r="AO8"/>
  <c r="S9"/>
  <c r="H8"/>
  <c r="AD97"/>
  <c r="AD95"/>
  <c r="S89"/>
  <c r="S87"/>
  <c r="S80"/>
  <c r="S78"/>
  <c r="S73"/>
  <c r="S71"/>
  <c r="S64"/>
  <c r="S62"/>
  <c r="S57"/>
  <c r="S55"/>
  <c r="S48"/>
  <c r="S46"/>
  <c r="S41"/>
  <c r="S39"/>
  <c r="S32"/>
  <c r="S30"/>
  <c r="S25"/>
  <c r="S23"/>
  <c r="H15"/>
  <c r="AO7"/>
  <c r="S8"/>
  <c r="H9"/>
  <c r="S97"/>
  <c r="S95"/>
  <c r="H89"/>
  <c r="H87"/>
  <c r="H80"/>
  <c r="H78"/>
  <c r="H73"/>
  <c r="H71"/>
  <c r="H64"/>
  <c r="H62"/>
  <c r="H57"/>
  <c r="H55"/>
  <c r="H48"/>
  <c r="H46"/>
  <c r="H41"/>
  <c r="H39"/>
  <c r="H32"/>
  <c r="H30"/>
  <c r="H25"/>
  <c r="H23"/>
  <c r="AO16"/>
  <c r="AO14"/>
  <c r="AO6"/>
  <c r="S7"/>
  <c r="H6"/>
  <c r="AO96"/>
  <c r="AO94"/>
  <c r="AD88"/>
  <c r="AD86"/>
  <c r="AD81"/>
  <c r="AD79"/>
  <c r="AD72"/>
  <c r="AD70"/>
  <c r="AD65"/>
  <c r="AD63"/>
  <c r="AD56"/>
  <c r="AD54"/>
  <c r="AD49"/>
  <c r="AD47"/>
  <c r="AD40"/>
  <c r="AD38"/>
  <c r="AD33"/>
  <c r="AD31"/>
  <c r="AD24"/>
  <c r="AD22"/>
  <c r="AD17"/>
  <c r="S16"/>
  <c r="S14"/>
  <c r="AD9"/>
  <c r="AO63"/>
  <c r="AO47"/>
  <c r="AO24"/>
  <c r="AO88"/>
  <c r="AO22"/>
  <c r="AO86"/>
  <c r="AO81"/>
  <c r="AO56"/>
  <c r="AO33"/>
  <c r="AO79"/>
  <c r="AO54"/>
  <c r="AO31"/>
  <c r="AD16"/>
  <c r="AO72"/>
  <c r="AO40"/>
  <c r="H16"/>
  <c r="H97"/>
  <c r="AO70"/>
  <c r="AO38"/>
  <c r="AD14"/>
  <c r="H95"/>
  <c r="AO17"/>
  <c r="H14"/>
  <c r="AD8"/>
  <c r="AO65"/>
  <c r="AO49"/>
  <c r="S17"/>
  <c r="S6"/>
  <c r="LV5" i="47"/>
  <c r="HV5"/>
  <c r="GI5"/>
  <c r="EI5"/>
  <c r="DI5"/>
  <c r="CI5"/>
  <c r="BV5"/>
  <c r="I5"/>
  <c r="EV5"/>
  <c r="FI5"/>
  <c r="DV5"/>
  <c r="BI5"/>
  <c r="V5"/>
  <c r="FV5"/>
  <c r="AI5"/>
  <c r="CV5"/>
  <c r="GV5"/>
  <c r="AV5"/>
  <c r="JV5"/>
  <c r="LV26"/>
  <c r="EV26"/>
  <c r="EI26"/>
  <c r="BI26"/>
  <c r="FI26"/>
  <c r="DV26"/>
  <c r="AI26"/>
  <c r="DI26"/>
  <c r="FV26"/>
  <c r="CV26"/>
  <c r="AV26"/>
  <c r="GI26"/>
  <c r="CI26"/>
  <c r="I26"/>
  <c r="BV26"/>
  <c r="V26"/>
  <c r="KV47"/>
  <c r="BV47"/>
  <c r="FI47"/>
  <c r="DI47"/>
  <c r="AV47"/>
  <c r="CV47"/>
  <c r="GI47"/>
  <c r="I47"/>
  <c r="CI47"/>
  <c r="V47"/>
  <c r="BI47"/>
  <c r="AI47"/>
  <c r="I73" i="48"/>
  <c r="N31" i="33"/>
  <c r="IS78" i="47"/>
  <c r="I42" i="22"/>
  <c r="D51" i="48" s="1"/>
  <c r="E18" i="3"/>
  <c r="Q5" i="63"/>
  <c r="LV68" i="47"/>
  <c r="BI68"/>
  <c r="IV68"/>
  <c r="BV68"/>
  <c r="AI68"/>
  <c r="KI68"/>
  <c r="EI68"/>
  <c r="EV68"/>
  <c r="DI68"/>
  <c r="AV68"/>
  <c r="HI68"/>
  <c r="DV68"/>
  <c r="I68"/>
  <c r="JV68"/>
  <c r="HV68"/>
  <c r="GI68"/>
  <c r="CI68"/>
  <c r="V68"/>
  <c r="LI61"/>
  <c r="EI61"/>
  <c r="CI61"/>
  <c r="FV61"/>
  <c r="CV61"/>
  <c r="GV61"/>
  <c r="GI61"/>
  <c r="V61"/>
  <c r="BV61"/>
  <c r="AI61"/>
  <c r="BI61"/>
  <c r="DV61"/>
  <c r="DI61"/>
  <c r="AV61"/>
  <c r="I61"/>
  <c r="CC46"/>
  <c r="FC46"/>
  <c r="HC46"/>
  <c r="BP46"/>
  <c r="EC46"/>
  <c r="DC46"/>
  <c r="GC46"/>
  <c r="AC46"/>
  <c r="BC46"/>
  <c r="CP46"/>
  <c r="JP46"/>
  <c r="DP46"/>
  <c r="GP46"/>
  <c r="FP46"/>
  <c r="LP46"/>
  <c r="AP46"/>
  <c r="EP46"/>
  <c r="HP46"/>
  <c r="IP46"/>
  <c r="KC46"/>
  <c r="P46"/>
  <c r="KP46"/>
  <c r="JC46"/>
  <c r="IC46"/>
  <c r="DR85"/>
  <c r="FC36"/>
  <c r="FE36" s="1"/>
  <c r="EP53"/>
  <c r="ES53" s="1"/>
  <c r="GS27" i="28"/>
  <c r="JF20" i="47"/>
  <c r="I15" i="22"/>
  <c r="E14" i="3"/>
  <c r="AW77" i="73"/>
  <c r="AW13"/>
  <c r="AW69"/>
  <c r="AW61"/>
  <c r="AW5"/>
  <c r="AW53"/>
  <c r="AW45"/>
  <c r="AW37"/>
  <c r="AW85"/>
  <c r="AW21"/>
  <c r="AW93"/>
  <c r="AW29"/>
  <c r="BV68" i="28"/>
  <c r="AV68"/>
  <c r="V68"/>
  <c r="CV68"/>
  <c r="CI68"/>
  <c r="BI68"/>
  <c r="AI68"/>
  <c r="I68"/>
  <c r="LV33"/>
  <c r="JV33"/>
  <c r="GV33"/>
  <c r="DV33"/>
  <c r="CI33"/>
  <c r="BI33"/>
  <c r="AI33"/>
  <c r="LI33"/>
  <c r="GI33"/>
  <c r="FV33"/>
  <c r="DI33"/>
  <c r="FI33"/>
  <c r="BV33"/>
  <c r="AV33"/>
  <c r="V33"/>
  <c r="IV33"/>
  <c r="EV33"/>
  <c r="CV33"/>
  <c r="JI33"/>
  <c r="II33"/>
  <c r="HV33"/>
  <c r="HI33"/>
  <c r="EI33"/>
  <c r="I33"/>
  <c r="FC60" i="47"/>
  <c r="FD60" s="1"/>
  <c r="KF71"/>
  <c r="GR27" i="28"/>
  <c r="JD20" i="47"/>
  <c r="J48" i="22"/>
  <c r="E61" i="48" s="1"/>
  <c r="H26" i="3"/>
  <c r="D7" i="67"/>
  <c r="N7" i="48"/>
  <c r="AZ7" i="33" s="1"/>
  <c r="I36" i="22"/>
  <c r="D46" i="48" s="1"/>
  <c r="J59" i="22"/>
  <c r="D5" i="72"/>
  <c r="I13" i="22"/>
  <c r="E6" i="3"/>
  <c r="DV40" i="28"/>
  <c r="CI40"/>
  <c r="BI40"/>
  <c r="AI40"/>
  <c r="DI40"/>
  <c r="BV40"/>
  <c r="AV40"/>
  <c r="V40"/>
  <c r="KV40"/>
  <c r="EV40"/>
  <c r="CV40"/>
  <c r="I40"/>
  <c r="I22" i="22"/>
  <c r="H12" i="3"/>
  <c r="LV12" i="47"/>
  <c r="BV12"/>
  <c r="EV12"/>
  <c r="BI12"/>
  <c r="V12"/>
  <c r="EI12"/>
  <c r="AI12"/>
  <c r="DI12"/>
  <c r="CV12"/>
  <c r="AV12"/>
  <c r="CI12"/>
  <c r="I12"/>
  <c r="H26" i="33"/>
  <c r="AI36"/>
  <c r="I11" i="48"/>
  <c r="N16" i="33"/>
  <c r="D8" i="68"/>
  <c r="J27" i="22"/>
  <c r="AD33" i="33"/>
  <c r="Q26" i="66" s="1"/>
  <c r="JV75" i="47"/>
  <c r="GI75"/>
  <c r="EV75"/>
  <c r="DI75"/>
  <c r="AV75"/>
  <c r="GV75"/>
  <c r="BV75"/>
  <c r="AI75"/>
  <c r="EI75"/>
  <c r="BI75"/>
  <c r="II75"/>
  <c r="HI75"/>
  <c r="DV75"/>
  <c r="I75"/>
  <c r="FI75"/>
  <c r="FV75"/>
  <c r="CV75"/>
  <c r="CI75"/>
  <c r="V75"/>
  <c r="GV120"/>
  <c r="JI120"/>
  <c r="BV120"/>
  <c r="I120"/>
  <c r="CV120"/>
  <c r="FI120"/>
  <c r="HV120"/>
  <c r="KI120"/>
  <c r="V120"/>
  <c r="IV120"/>
  <c r="DV120"/>
  <c r="LI120"/>
  <c r="GI120"/>
  <c r="EV120"/>
  <c r="HI120"/>
  <c r="CI120"/>
  <c r="AI120"/>
  <c r="DI120"/>
  <c r="JV120"/>
  <c r="LV120"/>
  <c r="AV120"/>
  <c r="FV120"/>
  <c r="II120"/>
  <c r="KV120"/>
  <c r="BI120"/>
  <c r="EI120"/>
  <c r="I16" i="22"/>
  <c r="E26" i="3"/>
  <c r="AD23" i="33"/>
  <c r="Q24" i="66" s="1"/>
  <c r="I53" i="48"/>
  <c r="Z21" i="33"/>
  <c r="I21" i="22"/>
  <c r="H8" i="3"/>
  <c r="H27"/>
  <c r="D8" i="67"/>
  <c r="I40" i="22"/>
  <c r="J16"/>
  <c r="Q5" i="67"/>
  <c r="M4" i="19"/>
  <c r="M13"/>
  <c r="M14"/>
  <c r="M19"/>
  <c r="M18"/>
  <c r="M5"/>
  <c r="M12"/>
  <c r="M10"/>
  <c r="M17"/>
  <c r="M8"/>
  <c r="M11"/>
  <c r="M6"/>
  <c r="M15"/>
  <c r="M16"/>
  <c r="M9"/>
  <c r="M7"/>
  <c r="KQ85" i="47"/>
  <c r="CQ20"/>
  <c r="CE20"/>
  <c r="DC50"/>
  <c r="DD50" s="1"/>
  <c r="FP50"/>
  <c r="FQ50" s="1"/>
  <c r="LC50"/>
  <c r="LD50" s="1"/>
  <c r="IP50"/>
  <c r="IS50" s="1"/>
  <c r="KD71"/>
  <c r="R20"/>
  <c r="CF20"/>
  <c r="AS80"/>
  <c r="AQ80"/>
  <c r="AR80"/>
  <c r="R78"/>
  <c r="KF72"/>
  <c r="KE72"/>
  <c r="Q78"/>
  <c r="JC69" i="28"/>
  <c r="JF69" s="1"/>
  <c r="AP44" i="47"/>
  <c r="AS44" s="1"/>
  <c r="HF62"/>
  <c r="CS20"/>
  <c r="HF80"/>
  <c r="HD80"/>
  <c r="ER80"/>
  <c r="EQ80"/>
  <c r="KR85"/>
  <c r="CS84"/>
  <c r="HE62"/>
  <c r="CR72"/>
  <c r="CS72"/>
  <c r="LD85"/>
  <c r="CQ84"/>
  <c r="BE20"/>
  <c r="BF20"/>
  <c r="BD20"/>
  <c r="LR20"/>
  <c r="LQ20"/>
  <c r="LS20"/>
  <c r="LR78"/>
  <c r="LS78"/>
  <c r="LQ78"/>
  <c r="KD20"/>
  <c r="KE20"/>
  <c r="KF20"/>
  <c r="AE85"/>
  <c r="BQ84"/>
  <c r="LF80"/>
  <c r="LE80"/>
  <c r="FS20"/>
  <c r="FR20"/>
  <c r="FQ20"/>
  <c r="GD72"/>
  <c r="GE72"/>
  <c r="GF72"/>
  <c r="IF20"/>
  <c r="ID20"/>
  <c r="BQ20"/>
  <c r="BS20"/>
  <c r="BR20"/>
  <c r="JS20"/>
  <c r="JR20"/>
  <c r="DS20"/>
  <c r="DR20"/>
  <c r="DQ20"/>
  <c r="HC17" i="28"/>
  <c r="HF17" s="1"/>
  <c r="FD20" i="47"/>
  <c r="FE20"/>
  <c r="FF20"/>
  <c r="HS20"/>
  <c r="HQ20"/>
  <c r="HR20"/>
  <c r="LD20"/>
  <c r="LE20"/>
  <c r="LF20"/>
  <c r="MD55" i="28"/>
  <c r="ME55"/>
  <c r="MF55"/>
  <c r="IC50"/>
  <c r="ID50" s="1"/>
  <c r="DF72" i="47"/>
  <c r="DE72"/>
  <c r="DD72"/>
  <c r="IE55" i="28"/>
  <c r="ID55"/>
  <c r="IF55"/>
  <c r="LC63"/>
  <c r="LD63" s="1"/>
  <c r="GD71" i="47"/>
  <c r="CD84"/>
  <c r="JF85"/>
  <c r="BP50" i="28"/>
  <c r="BR50" s="1"/>
  <c r="DC50"/>
  <c r="DD50" s="1"/>
  <c r="GQ78" i="47"/>
  <c r="LQ80"/>
  <c r="LR80"/>
  <c r="LS80"/>
  <c r="EQ55" i="28"/>
  <c r="ES55"/>
  <c r="ER55"/>
  <c r="LP44" i="47"/>
  <c r="LS44" s="1"/>
  <c r="KP30" i="28"/>
  <c r="KS30" s="1"/>
  <c r="P17"/>
  <c r="Q17" s="1"/>
  <c r="CC50"/>
  <c r="CF50" s="1"/>
  <c r="AP50"/>
  <c r="AR50" s="1"/>
  <c r="GR78" i="47"/>
  <c r="HF71"/>
  <c r="JF72"/>
  <c r="JE72"/>
  <c r="HD55" i="28"/>
  <c r="HE55"/>
  <c r="HF55"/>
  <c r="AD85" i="47"/>
  <c r="HQ86"/>
  <c r="CS80"/>
  <c r="EC50" i="28"/>
  <c r="ED50" s="1"/>
  <c r="EP50"/>
  <c r="ER50" s="1"/>
  <c r="CC58" i="47"/>
  <c r="CE58" s="1"/>
  <c r="HD71"/>
  <c r="IS35" i="28"/>
  <c r="FD80" i="47"/>
  <c r="FF80"/>
  <c r="FE80"/>
  <c r="EF72"/>
  <c r="ED72"/>
  <c r="BD55" i="28"/>
  <c r="BF55"/>
  <c r="BE55"/>
  <c r="DE55"/>
  <c r="DD55"/>
  <c r="DF55"/>
  <c r="IP63"/>
  <c r="IR63" s="1"/>
  <c r="GF71" i="47"/>
  <c r="BC17" i="28"/>
  <c r="BE17" s="1"/>
  <c r="HR86" i="47"/>
  <c r="CQ80"/>
  <c r="BC50" i="28"/>
  <c r="BF50" s="1"/>
  <c r="JP58" i="47"/>
  <c r="JQ58" s="1"/>
  <c r="IR35" i="28"/>
  <c r="KD80" i="47"/>
  <c r="KE80"/>
  <c r="KF80"/>
  <c r="LE55" i="28"/>
  <c r="LF55"/>
  <c r="LD55"/>
  <c r="CF84" i="47"/>
  <c r="BP85" i="28"/>
  <c r="BR85" s="1"/>
  <c r="GC63"/>
  <c r="GF63" s="1"/>
  <c r="EP17"/>
  <c r="ES17" s="1"/>
  <c r="LC50"/>
  <c r="LD50" s="1"/>
  <c r="LP58" i="47"/>
  <c r="LR58" s="1"/>
  <c r="CP18"/>
  <c r="CQ18" s="1"/>
  <c r="DS28"/>
  <c r="LE72"/>
  <c r="LF72"/>
  <c r="LD72"/>
  <c r="IR55" i="28"/>
  <c r="IQ55"/>
  <c r="IS55"/>
  <c r="JP69"/>
  <c r="JQ69" s="1"/>
  <c r="GC50"/>
  <c r="GE50" s="1"/>
  <c r="HF78" i="47"/>
  <c r="CC88" i="28"/>
  <c r="CD88" s="1"/>
  <c r="KC50"/>
  <c r="KE50" s="1"/>
  <c r="GC67" i="47"/>
  <c r="GE67" s="1"/>
  <c r="BS55" i="28"/>
  <c r="BQ55"/>
  <c r="BR55"/>
  <c r="JF78" i="47"/>
  <c r="JD78"/>
  <c r="JE78"/>
  <c r="FS48"/>
  <c r="FR48"/>
  <c r="FQ48"/>
  <c r="EP7" i="28"/>
  <c r="EQ7" s="1"/>
  <c r="CC63"/>
  <c r="CF63" s="1"/>
  <c r="JP63"/>
  <c r="JS63" s="1"/>
  <c r="IP7"/>
  <c r="IS7" s="1"/>
  <c r="KP7"/>
  <c r="KQ7" s="1"/>
  <c r="KC7"/>
  <c r="KF7" s="1"/>
  <c r="P87" i="47"/>
  <c r="R87" s="1"/>
  <c r="D16" i="71"/>
  <c r="GP44" i="47"/>
  <c r="GR44" s="1"/>
  <c r="HP44"/>
  <c r="HR44" s="1"/>
  <c r="KP58"/>
  <c r="KQ58" s="1"/>
  <c r="BP58"/>
  <c r="BR58" s="1"/>
  <c r="JC18"/>
  <c r="JE18" s="1"/>
  <c r="CC67"/>
  <c r="CE67" s="1"/>
  <c r="JP67"/>
  <c r="JR67" s="1"/>
  <c r="KC67"/>
  <c r="KF67" s="1"/>
  <c r="DC44"/>
  <c r="DD44" s="1"/>
  <c r="GR79" i="28"/>
  <c r="GS79"/>
  <c r="GQ79"/>
  <c r="BR80" i="47"/>
  <c r="BS80"/>
  <c r="BQ80"/>
  <c r="JE80"/>
  <c r="JF80"/>
  <c r="JD80"/>
  <c r="BE72"/>
  <c r="BD72"/>
  <c r="BF72"/>
  <c r="KF62"/>
  <c r="KE62"/>
  <c r="KD62"/>
  <c r="AQ62"/>
  <c r="AR62"/>
  <c r="AS62"/>
  <c r="EF48"/>
  <c r="ED48"/>
  <c r="EE48"/>
  <c r="ED80"/>
  <c r="EF80"/>
  <c r="EE80"/>
  <c r="HR72"/>
  <c r="HS72"/>
  <c r="HQ72"/>
  <c r="ER62"/>
  <c r="ES62"/>
  <c r="EQ62"/>
  <c r="CP63" i="28"/>
  <c r="CS63" s="1"/>
  <c r="AC44" i="47"/>
  <c r="AF44" s="1"/>
  <c r="IC44"/>
  <c r="IF44" s="1"/>
  <c r="DP44"/>
  <c r="DR44" s="1"/>
  <c r="AC58"/>
  <c r="AE58" s="1"/>
  <c r="EC58"/>
  <c r="ED58" s="1"/>
  <c r="GC58"/>
  <c r="GE58" s="1"/>
  <c r="CP67"/>
  <c r="AP67"/>
  <c r="AR67" s="1"/>
  <c r="HE78"/>
  <c r="GS80"/>
  <c r="GR80"/>
  <c r="GQ80"/>
  <c r="ID72"/>
  <c r="IF72"/>
  <c r="IE72"/>
  <c r="HE72"/>
  <c r="HF72"/>
  <c r="HD72"/>
  <c r="FF62"/>
  <c r="FE62"/>
  <c r="FD62"/>
  <c r="CE48"/>
  <c r="CF48"/>
  <c r="CD48"/>
  <c r="LP63" i="28"/>
  <c r="LQ63" s="1"/>
  <c r="JC63"/>
  <c r="JF63" s="1"/>
  <c r="DP7"/>
  <c r="DR7" s="1"/>
  <c r="GP7"/>
  <c r="GQ7" s="1"/>
  <c r="EC7"/>
  <c r="ED7" s="1"/>
  <c r="CS71" i="47"/>
  <c r="MC63" i="28"/>
  <c r="MD63" s="1"/>
  <c r="GP63"/>
  <c r="GS63" s="1"/>
  <c r="DC63"/>
  <c r="DD63" s="1"/>
  <c r="BP7"/>
  <c r="BS7" s="1"/>
  <c r="AP7"/>
  <c r="AS7" s="1"/>
  <c r="JP7"/>
  <c r="JR7" s="1"/>
  <c r="FP84"/>
  <c r="FR84" s="1"/>
  <c r="IP44" i="47"/>
  <c r="IS44" s="1"/>
  <c r="P44"/>
  <c r="S44" s="1"/>
  <c r="BC44"/>
  <c r="BE44" s="1"/>
  <c r="CP58"/>
  <c r="CR58" s="1"/>
  <c r="KC58"/>
  <c r="KF58" s="1"/>
  <c r="HP58"/>
  <c r="FP67"/>
  <c r="FQ67" s="1"/>
  <c r="HC67"/>
  <c r="HF67" s="1"/>
  <c r="JE79" i="28"/>
  <c r="EQ13" i="47"/>
  <c r="ER13"/>
  <c r="ES13"/>
  <c r="DR80"/>
  <c r="DQ80"/>
  <c r="DS80"/>
  <c r="FQ72"/>
  <c r="FS72"/>
  <c r="FR72"/>
  <c r="IR62"/>
  <c r="IQ62"/>
  <c r="IS62"/>
  <c r="DR62"/>
  <c r="DS62"/>
  <c r="DQ62"/>
  <c r="JS48"/>
  <c r="JR48"/>
  <c r="JQ48"/>
  <c r="AP63" i="28"/>
  <c r="AQ63" s="1"/>
  <c r="CC44" i="47"/>
  <c r="CD44" s="1"/>
  <c r="HC44"/>
  <c r="HF44" s="1"/>
  <c r="FC44"/>
  <c r="FF44" s="1"/>
  <c r="GP58"/>
  <c r="GR58" s="1"/>
  <c r="FP58"/>
  <c r="FS58" s="1"/>
  <c r="IP58"/>
  <c r="IQ58" s="1"/>
  <c r="P63" i="28"/>
  <c r="IP67" i="47"/>
  <c r="IR67" s="1"/>
  <c r="BC67"/>
  <c r="BF67" s="1"/>
  <c r="CS60" i="28"/>
  <c r="CP44" i="47"/>
  <c r="CR44" s="1"/>
  <c r="BF27" i="28"/>
  <c r="CS13" i="47"/>
  <c r="CQ13"/>
  <c r="CR13"/>
  <c r="JS62"/>
  <c r="JR62"/>
  <c r="JQ62"/>
  <c r="JQ80"/>
  <c r="JR80"/>
  <c r="JS80"/>
  <c r="IR72"/>
  <c r="IQ72"/>
  <c r="IS72"/>
  <c r="HS62"/>
  <c r="HR62"/>
  <c r="HQ62"/>
  <c r="GR62"/>
  <c r="GS62"/>
  <c r="GQ62"/>
  <c r="FR62"/>
  <c r="FS62"/>
  <c r="FQ62"/>
  <c r="KF48"/>
  <c r="KD48"/>
  <c r="KE48"/>
  <c r="S27" i="28"/>
  <c r="R27"/>
  <c r="Q27"/>
  <c r="EC63"/>
  <c r="EF63" s="1"/>
  <c r="AC63"/>
  <c r="AF63" s="1"/>
  <c r="IC63"/>
  <c r="ID63" s="1"/>
  <c r="P7"/>
  <c r="Q7" s="1"/>
  <c r="CP7"/>
  <c r="CQ7" s="1"/>
  <c r="DQ60"/>
  <c r="IE84" i="47"/>
  <c r="KC44"/>
  <c r="KF44" s="1"/>
  <c r="FP44"/>
  <c r="FQ44" s="1"/>
  <c r="LC44"/>
  <c r="LF44" s="1"/>
  <c r="HC58"/>
  <c r="HF58" s="1"/>
  <c r="AP58"/>
  <c r="AS58" s="1"/>
  <c r="DP58"/>
  <c r="DS58" s="1"/>
  <c r="EP63" i="28"/>
  <c r="ER63" s="1"/>
  <c r="P67" i="47"/>
  <c r="S67" s="1"/>
  <c r="IC67"/>
  <c r="IF67" s="1"/>
  <c r="CR60" i="28"/>
  <c r="MF71" i="47"/>
  <c r="GC44"/>
  <c r="GE44" s="1"/>
  <c r="BE27" i="28"/>
  <c r="BF79"/>
  <c r="BE79"/>
  <c r="BD79"/>
  <c r="BF62" i="47"/>
  <c r="BE62"/>
  <c r="BD62"/>
  <c r="LQ13"/>
  <c r="LR13"/>
  <c r="LS13"/>
  <c r="KR80"/>
  <c r="KQ80"/>
  <c r="KS80"/>
  <c r="AF72"/>
  <c r="AE72"/>
  <c r="AD72"/>
  <c r="GF62"/>
  <c r="GE62"/>
  <c r="GD62"/>
  <c r="LS62"/>
  <c r="LR62"/>
  <c r="LQ62"/>
  <c r="BS62"/>
  <c r="BR62"/>
  <c r="LE76" i="28"/>
  <c r="LF76"/>
  <c r="LD76"/>
  <c r="MD80" i="47"/>
  <c r="ME80"/>
  <c r="MF80"/>
  <c r="IF62"/>
  <c r="IE62"/>
  <c r="ID62"/>
  <c r="HC63" i="28"/>
  <c r="HF63" s="1"/>
  <c r="FP7"/>
  <c r="FS7" s="1"/>
  <c r="HP63"/>
  <c r="HR63" s="1"/>
  <c r="KP63"/>
  <c r="KS63" s="1"/>
  <c r="FP63"/>
  <c r="FR63" s="1"/>
  <c r="CC7"/>
  <c r="CD7" s="1"/>
  <c r="DC7"/>
  <c r="DE7" s="1"/>
  <c r="DR60"/>
  <c r="IF84" i="47"/>
  <c r="EP44"/>
  <c r="ER44" s="1"/>
  <c r="BP44"/>
  <c r="BS44" s="1"/>
  <c r="JP44"/>
  <c r="JQ44" s="1"/>
  <c r="IC58"/>
  <c r="IE58" s="1"/>
  <c r="LC58"/>
  <c r="LF58" s="1"/>
  <c r="DC58"/>
  <c r="DE58" s="1"/>
  <c r="BP63" i="28"/>
  <c r="BS63" s="1"/>
  <c r="DP67" i="47"/>
  <c r="DS67" s="1"/>
  <c r="EP67"/>
  <c r="ES67" s="1"/>
  <c r="JC67"/>
  <c r="JF67" s="1"/>
  <c r="GC88" i="28"/>
  <c r="GF88" s="1"/>
  <c r="JC44" i="47"/>
  <c r="DR28"/>
  <c r="LQ79" i="28"/>
  <c r="LR79"/>
  <c r="LS79"/>
  <c r="DF80" i="47"/>
  <c r="DE80"/>
  <c r="DD80"/>
  <c r="AS72"/>
  <c r="AQ72"/>
  <c r="AR72"/>
  <c r="Q62"/>
  <c r="S62"/>
  <c r="R62"/>
  <c r="FC63" i="28"/>
  <c r="FF63" s="1"/>
  <c r="DP63"/>
  <c r="DS63" s="1"/>
  <c r="KC63"/>
  <c r="KD63" s="1"/>
  <c r="LC7"/>
  <c r="LE7" s="1"/>
  <c r="JC7"/>
  <c r="JE7" s="1"/>
  <c r="EC44" i="47"/>
  <c r="EE44" s="1"/>
  <c r="MC44"/>
  <c r="MF44" s="1"/>
  <c r="FC58"/>
  <c r="EP58"/>
  <c r="ES58" s="1"/>
  <c r="GP67"/>
  <c r="GR67" s="1"/>
  <c r="LP67"/>
  <c r="LR67" s="1"/>
  <c r="BE80"/>
  <c r="BF80"/>
  <c r="BD80"/>
  <c r="ER72"/>
  <c r="ES72"/>
  <c r="EQ72"/>
  <c r="KS62"/>
  <c r="KR62"/>
  <c r="KQ62"/>
  <c r="LD62"/>
  <c r="LF62"/>
  <c r="LE62"/>
  <c r="FE48"/>
  <c r="FF48"/>
  <c r="FD48"/>
  <c r="KP53" i="28"/>
  <c r="KS53" s="1"/>
  <c r="IC17"/>
  <c r="IE17" s="1"/>
  <c r="KC17"/>
  <c r="KD17" s="1"/>
  <c r="KP17"/>
  <c r="KS17" s="1"/>
  <c r="DP88"/>
  <c r="DS88" s="1"/>
  <c r="AC88"/>
  <c r="AD88" s="1"/>
  <c r="GC87"/>
  <c r="GE87" s="1"/>
  <c r="JP87"/>
  <c r="JS87" s="1"/>
  <c r="KP88"/>
  <c r="EP60" i="47"/>
  <c r="ES60" s="1"/>
  <c r="Q71"/>
  <c r="R71"/>
  <c r="S71"/>
  <c r="JC8"/>
  <c r="EC8"/>
  <c r="AC8"/>
  <c r="EP8"/>
  <c r="DP8"/>
  <c r="CC8"/>
  <c r="FC8"/>
  <c r="GC8"/>
  <c r="MC8"/>
  <c r="P8"/>
  <c r="LC8"/>
  <c r="BP8"/>
  <c r="HC8"/>
  <c r="CP8"/>
  <c r="FP8"/>
  <c r="IC8"/>
  <c r="AP8"/>
  <c r="GP8"/>
  <c r="KC8"/>
  <c r="HP8"/>
  <c r="JP8"/>
  <c r="KP8"/>
  <c r="DC8"/>
  <c r="BC8"/>
  <c r="LP8"/>
  <c r="IP8"/>
  <c r="IF78"/>
  <c r="IE78"/>
  <c r="ID78"/>
  <c r="GF78"/>
  <c r="GD78"/>
  <c r="GE78"/>
  <c r="CC53"/>
  <c r="LP53"/>
  <c r="JC53"/>
  <c r="KP53"/>
  <c r="FC53"/>
  <c r="P53"/>
  <c r="AP39"/>
  <c r="EP39"/>
  <c r="DP39"/>
  <c r="FP39"/>
  <c r="HC39"/>
  <c r="P39"/>
  <c r="BC39"/>
  <c r="CC39"/>
  <c r="GC39"/>
  <c r="IP39"/>
  <c r="CP39"/>
  <c r="KP39"/>
  <c r="AC39"/>
  <c r="IC39"/>
  <c r="KC39"/>
  <c r="HP39"/>
  <c r="BP39"/>
  <c r="GP39"/>
  <c r="EF29" i="28"/>
  <c r="EE29"/>
  <c r="ED29"/>
  <c r="GQ71" i="47"/>
  <c r="GR71"/>
  <c r="GS71"/>
  <c r="LL16"/>
  <c r="JY16"/>
  <c r="AY16"/>
  <c r="KL16"/>
  <c r="FY16"/>
  <c r="CL16"/>
  <c r="L16"/>
  <c r="GL16"/>
  <c r="GY16"/>
  <c r="EY16"/>
  <c r="BY16"/>
  <c r="AL16"/>
  <c r="EL16"/>
  <c r="DY16"/>
  <c r="BL16"/>
  <c r="HL16"/>
  <c r="FL16"/>
  <c r="Y16"/>
  <c r="CY16"/>
  <c r="IL16"/>
  <c r="DL16"/>
  <c r="IY16"/>
  <c r="IC53" i="28"/>
  <c r="IE53" s="1"/>
  <c r="MC17"/>
  <c r="MD17" s="1"/>
  <c r="CC17"/>
  <c r="CE17" s="1"/>
  <c r="BP17"/>
  <c r="BR17" s="1"/>
  <c r="CR71" i="47"/>
  <c r="BP88" i="28"/>
  <c r="BS88" s="1"/>
  <c r="IP88"/>
  <c r="IS88" s="1"/>
  <c r="DC88"/>
  <c r="DE88" s="1"/>
  <c r="CP88"/>
  <c r="P88"/>
  <c r="BC88"/>
  <c r="BD88" s="1"/>
  <c r="JE29"/>
  <c r="GC60" i="47"/>
  <c r="GF60" s="1"/>
  <c r="LR71"/>
  <c r="LQ71"/>
  <c r="LS71"/>
  <c r="L28" i="33"/>
  <c r="Q25" i="70" s="1"/>
  <c r="EP14" i="28"/>
  <c r="KC14"/>
  <c r="LC14"/>
  <c r="LP14"/>
  <c r="CP14"/>
  <c r="GC14"/>
  <c r="FC14"/>
  <c r="BC14"/>
  <c r="CC14"/>
  <c r="JP14"/>
  <c r="DP14"/>
  <c r="AC14"/>
  <c r="BP14"/>
  <c r="JC14"/>
  <c r="KP14"/>
  <c r="AP14"/>
  <c r="GP14"/>
  <c r="HP14"/>
  <c r="IP14"/>
  <c r="MC14"/>
  <c r="FP14"/>
  <c r="DC14"/>
  <c r="IC14"/>
  <c r="HC14"/>
  <c r="EC14"/>
  <c r="P14"/>
  <c r="AP17"/>
  <c r="AR17" s="1"/>
  <c r="GC17"/>
  <c r="GE17" s="1"/>
  <c r="HP17"/>
  <c r="HQ17" s="1"/>
  <c r="HP88"/>
  <c r="HR88" s="1"/>
  <c r="FP88"/>
  <c r="FR88" s="1"/>
  <c r="JP88"/>
  <c r="JQ88" s="1"/>
  <c r="JF29"/>
  <c r="BQ21"/>
  <c r="HP60" i="47"/>
  <c r="HQ60" s="1"/>
  <c r="P60"/>
  <c r="R60" s="1"/>
  <c r="CQ52" i="28"/>
  <c r="AE79" i="47"/>
  <c r="AF79"/>
  <c r="AD79"/>
  <c r="DP56" i="28"/>
  <c r="IP56"/>
  <c r="CC56"/>
  <c r="AC56"/>
  <c r="FP56"/>
  <c r="AP56"/>
  <c r="JP56"/>
  <c r="LC56"/>
  <c r="KC56"/>
  <c r="MC56"/>
  <c r="GP56"/>
  <c r="FC56"/>
  <c r="LP56"/>
  <c r="EC56"/>
  <c r="IC56"/>
  <c r="P56"/>
  <c r="KP56"/>
  <c r="BP56"/>
  <c r="HC56"/>
  <c r="DC56"/>
  <c r="GC56"/>
  <c r="CP56"/>
  <c r="BC56"/>
  <c r="JC56"/>
  <c r="EP56"/>
  <c r="HP56"/>
  <c r="HP14" i="47"/>
  <c r="KC14"/>
  <c r="EP14"/>
  <c r="CP14"/>
  <c r="FC14"/>
  <c r="BP14"/>
  <c r="LC14"/>
  <c r="FP14"/>
  <c r="AC14"/>
  <c r="MC14"/>
  <c r="IC14"/>
  <c r="GP14"/>
  <c r="LP14"/>
  <c r="CC14"/>
  <c r="GC14"/>
  <c r="IP14"/>
  <c r="P14"/>
  <c r="HC14"/>
  <c r="DP14"/>
  <c r="EC14"/>
  <c r="KP14"/>
  <c r="AP14"/>
  <c r="BC14"/>
  <c r="JC14"/>
  <c r="DC14"/>
  <c r="JP14"/>
  <c r="KY16"/>
  <c r="LP17" i="28"/>
  <c r="LR17" s="1"/>
  <c r="JC17"/>
  <c r="JF17" s="1"/>
  <c r="DC17"/>
  <c r="DF17" s="1"/>
  <c r="FQ60"/>
  <c r="AP88"/>
  <c r="AQ88" s="1"/>
  <c r="IC87"/>
  <c r="IF87" s="1"/>
  <c r="IC88"/>
  <c r="IF88" s="1"/>
  <c r="MC30"/>
  <c r="MF30" s="1"/>
  <c r="BS21"/>
  <c r="DP60" i="47"/>
  <c r="DR60" s="1"/>
  <c r="LC60"/>
  <c r="LE60" s="1"/>
  <c r="CR52" i="28"/>
  <c r="GP42"/>
  <c r="KP42"/>
  <c r="P42"/>
  <c r="JC42"/>
  <c r="KC42"/>
  <c r="LC42"/>
  <c r="HP42"/>
  <c r="LP42"/>
  <c r="EC42"/>
  <c r="AP42"/>
  <c r="IC42"/>
  <c r="CP42"/>
  <c r="GC42"/>
  <c r="JP42"/>
  <c r="AC42"/>
  <c r="BC42"/>
  <c r="DP42"/>
  <c r="CC42"/>
  <c r="FC42"/>
  <c r="BP42"/>
  <c r="IP42"/>
  <c r="FP42"/>
  <c r="EP42"/>
  <c r="DC42"/>
  <c r="HC42"/>
  <c r="LY16" i="47"/>
  <c r="LC17" i="28"/>
  <c r="LD17" s="1"/>
  <c r="JP17"/>
  <c r="JQ17" s="1"/>
  <c r="AC17"/>
  <c r="AE17" s="1"/>
  <c r="FR60"/>
  <c r="MC88"/>
  <c r="MD88" s="1"/>
  <c r="GP30"/>
  <c r="GQ30" s="1"/>
  <c r="FP60" i="47"/>
  <c r="FQ60" s="1"/>
  <c r="CC60"/>
  <c r="CE60" s="1"/>
  <c r="FR78"/>
  <c r="MC29"/>
  <c r="GP29"/>
  <c r="EC29"/>
  <c r="JC29"/>
  <c r="AP29"/>
  <c r="CP29"/>
  <c r="HP29"/>
  <c r="DC29"/>
  <c r="KP29"/>
  <c r="IP29"/>
  <c r="BP29"/>
  <c r="LC29"/>
  <c r="KC29"/>
  <c r="GC29"/>
  <c r="FC29"/>
  <c r="IC29"/>
  <c r="HC29"/>
  <c r="EP29"/>
  <c r="BF78"/>
  <c r="BE78"/>
  <c r="BD78"/>
  <c r="IC51"/>
  <c r="HP51"/>
  <c r="GP51"/>
  <c r="HC51"/>
  <c r="LP51"/>
  <c r="BC51"/>
  <c r="JP51"/>
  <c r="JC51"/>
  <c r="P51"/>
  <c r="DC51"/>
  <c r="CC51"/>
  <c r="LC51"/>
  <c r="EP51"/>
  <c r="AP51"/>
  <c r="EC51"/>
  <c r="MC51"/>
  <c r="FC51"/>
  <c r="IP51"/>
  <c r="GC51"/>
  <c r="CP51"/>
  <c r="DP51"/>
  <c r="AC51"/>
  <c r="KC51"/>
  <c r="FP51"/>
  <c r="KP51"/>
  <c r="BP51"/>
  <c r="I28" i="33"/>
  <c r="Q25" i="63" s="1"/>
  <c r="GP17" i="28"/>
  <c r="GQ17" s="1"/>
  <c r="IP17"/>
  <c r="IQ17" s="1"/>
  <c r="FC17"/>
  <c r="FE17" s="1"/>
  <c r="LC88"/>
  <c r="LD88" s="1"/>
  <c r="GP87"/>
  <c r="GQ87" s="1"/>
  <c r="LP88"/>
  <c r="LR88" s="1"/>
  <c r="FD85" i="47"/>
  <c r="HC88" i="28"/>
  <c r="HF88" s="1"/>
  <c r="HC60" i="47"/>
  <c r="HD60" s="1"/>
  <c r="IP60"/>
  <c r="IQ60" s="1"/>
  <c r="FS78"/>
  <c r="AS71"/>
  <c r="AQ71"/>
  <c r="AR71"/>
  <c r="AR78"/>
  <c r="AS78"/>
  <c r="AQ78"/>
  <c r="DP22" i="28"/>
  <c r="P22"/>
  <c r="MC22"/>
  <c r="AP22"/>
  <c r="LP22"/>
  <c r="FP22"/>
  <c r="HP22"/>
  <c r="KC22"/>
  <c r="JP22"/>
  <c r="HC22"/>
  <c r="CP22"/>
  <c r="EC22"/>
  <c r="KP22"/>
  <c r="AC22"/>
  <c r="EP22"/>
  <c r="IP22"/>
  <c r="DC22"/>
  <c r="GP22"/>
  <c r="BC22"/>
  <c r="BP22"/>
  <c r="GC22"/>
  <c r="LC22"/>
  <c r="JC22"/>
  <c r="CC22"/>
  <c r="FC22"/>
  <c r="IC22"/>
  <c r="DP17"/>
  <c r="DS17" s="1"/>
  <c r="EC17"/>
  <c r="EE17" s="1"/>
  <c r="EC88"/>
  <c r="ED88" s="1"/>
  <c r="GP88"/>
  <c r="GQ88" s="1"/>
  <c r="BC87"/>
  <c r="BD87" s="1"/>
  <c r="KC88"/>
  <c r="KE88" s="1"/>
  <c r="DR71" i="47"/>
  <c r="DS71"/>
  <c r="DQ71"/>
  <c r="GP8" i="28"/>
  <c r="FP8"/>
  <c r="HC8"/>
  <c r="CP8"/>
  <c r="LC8"/>
  <c r="EP8"/>
  <c r="BC8"/>
  <c r="FC8"/>
  <c r="JC8"/>
  <c r="HP8"/>
  <c r="IC8"/>
  <c r="EC8"/>
  <c r="BP8"/>
  <c r="CC8"/>
  <c r="GC8"/>
  <c r="DC8"/>
  <c r="DP8"/>
  <c r="P8"/>
  <c r="AP8"/>
  <c r="MC8"/>
  <c r="KP8"/>
  <c r="AC8"/>
  <c r="LP8"/>
  <c r="KC8"/>
  <c r="IP8"/>
  <c r="JP8"/>
  <c r="LD78" i="47"/>
  <c r="LF78"/>
  <c r="LE78"/>
  <c r="DP39" i="28"/>
  <c r="IP39"/>
  <c r="IC39"/>
  <c r="AP39"/>
  <c r="BP39"/>
  <c r="JC39"/>
  <c r="AC39"/>
  <c r="GC39"/>
  <c r="BC39"/>
  <c r="P39"/>
  <c r="EP39"/>
  <c r="FP39"/>
  <c r="LP39"/>
  <c r="HC39"/>
  <c r="FC39"/>
  <c r="KP39"/>
  <c r="GP39"/>
  <c r="CP39"/>
  <c r="EC39"/>
  <c r="CC39"/>
  <c r="HP39"/>
  <c r="DC39"/>
  <c r="LC39"/>
  <c r="KC39"/>
  <c r="JP39"/>
  <c r="MC39"/>
  <c r="LP22" i="47"/>
  <c r="HC22"/>
  <c r="BC22"/>
  <c r="DP22"/>
  <c r="AP22"/>
  <c r="IC22"/>
  <c r="MC22"/>
  <c r="CC22"/>
  <c r="IP22"/>
  <c r="JC22"/>
  <c r="CP22"/>
  <c r="KC22"/>
  <c r="JP22"/>
  <c r="FC22"/>
  <c r="BP22"/>
  <c r="EC22"/>
  <c r="EP22"/>
  <c r="LC22"/>
  <c r="HP22"/>
  <c r="DC22"/>
  <c r="KP22"/>
  <c r="GC22"/>
  <c r="FP22"/>
  <c r="AC22"/>
  <c r="GP22"/>
  <c r="P22"/>
  <c r="FF85"/>
  <c r="LJ70" i="28"/>
  <c r="LC30"/>
  <c r="LD30" s="1"/>
  <c r="GC78"/>
  <c r="KP78"/>
  <c r="DP78"/>
  <c r="IP78"/>
  <c r="BC78"/>
  <c r="LP78"/>
  <c r="CC78"/>
  <c r="FP78"/>
  <c r="AP78"/>
  <c r="IC78"/>
  <c r="EC78"/>
  <c r="KC78"/>
  <c r="BP78"/>
  <c r="JP78"/>
  <c r="P78"/>
  <c r="JC78"/>
  <c r="HC78"/>
  <c r="MC78"/>
  <c r="HP78"/>
  <c r="CP78"/>
  <c r="LC78"/>
  <c r="GP78"/>
  <c r="AC78"/>
  <c r="DC78"/>
  <c r="EP78"/>
  <c r="FC78"/>
  <c r="DC67" i="47"/>
  <c r="FC67"/>
  <c r="EC67"/>
  <c r="AC67"/>
  <c r="BP67"/>
  <c r="LC67"/>
  <c r="GP21"/>
  <c r="KC21"/>
  <c r="EC21"/>
  <c r="AP21"/>
  <c r="DC21"/>
  <c r="HC21"/>
  <c r="CP21"/>
  <c r="LP21"/>
  <c r="MC21"/>
  <c r="GC21"/>
  <c r="P21"/>
  <c r="JC21"/>
  <c r="BP21"/>
  <c r="HP21"/>
  <c r="KP21"/>
  <c r="DP21"/>
  <c r="FP21"/>
  <c r="IP21"/>
  <c r="BC21"/>
  <c r="JP21"/>
  <c r="CC21"/>
  <c r="IC21"/>
  <c r="LC21"/>
  <c r="FC21"/>
  <c r="AC21"/>
  <c r="EP21"/>
  <c r="LP70" i="28"/>
  <c r="CP70"/>
  <c r="AC70"/>
  <c r="IC70"/>
  <c r="GP70"/>
  <c r="HP70"/>
  <c r="FC70"/>
  <c r="CC70"/>
  <c r="P70"/>
  <c r="JP70"/>
  <c r="IP70"/>
  <c r="HC70"/>
  <c r="DP70"/>
  <c r="MC70"/>
  <c r="EP70"/>
  <c r="EC70"/>
  <c r="BC70"/>
  <c r="JC70"/>
  <c r="DC70"/>
  <c r="BP70"/>
  <c r="KP70"/>
  <c r="FP70"/>
  <c r="GC70"/>
  <c r="KC70"/>
  <c r="AP70"/>
  <c r="LC70"/>
  <c r="ME28" i="47"/>
  <c r="MD28"/>
  <c r="MF28"/>
  <c r="KR71"/>
  <c r="KS71"/>
  <c r="KQ71"/>
  <c r="ME78"/>
  <c r="MF78"/>
  <c r="MD78"/>
  <c r="JQ67" i="28"/>
  <c r="JS67"/>
  <c r="JR67"/>
  <c r="DE67"/>
  <c r="DF67"/>
  <c r="DD67"/>
  <c r="KS67"/>
  <c r="KR67"/>
  <c r="KQ67"/>
  <c r="AQ60"/>
  <c r="AS60"/>
  <c r="AR60"/>
  <c r="GS60"/>
  <c r="GR60"/>
  <c r="GQ60"/>
  <c r="KQ44" i="47"/>
  <c r="KS44"/>
  <c r="KR44"/>
  <c r="KS52" i="28"/>
  <c r="KR52"/>
  <c r="KQ52"/>
  <c r="HP28"/>
  <c r="FC28"/>
  <c r="DP28"/>
  <c r="JP28"/>
  <c r="CP28"/>
  <c r="EP28"/>
  <c r="HC28"/>
  <c r="BP28"/>
  <c r="CC28"/>
  <c r="LC28"/>
  <c r="BC28"/>
  <c r="IC28"/>
  <c r="GC28"/>
  <c r="GP28"/>
  <c r="AP28"/>
  <c r="LP28"/>
  <c r="DC28"/>
  <c r="P28"/>
  <c r="AC28"/>
  <c r="IP28"/>
  <c r="KP28"/>
  <c r="KC28"/>
  <c r="JC28"/>
  <c r="FP28"/>
  <c r="EC28"/>
  <c r="MC28"/>
  <c r="CF28" i="47"/>
  <c r="CD28"/>
  <c r="CE28"/>
  <c r="DF71"/>
  <c r="DD71"/>
  <c r="DE71"/>
  <c r="JQ39"/>
  <c r="JS39"/>
  <c r="JR39"/>
  <c r="HF53"/>
  <c r="HE53"/>
  <c r="HD53"/>
  <c r="ES78"/>
  <c r="ER78"/>
  <c r="EQ78"/>
  <c r="BQ67" i="28"/>
  <c r="BR67"/>
  <c r="BS67"/>
  <c r="FD60"/>
  <c r="FE60"/>
  <c r="FF60"/>
  <c r="KD60"/>
  <c r="KF60"/>
  <c r="KE60"/>
  <c r="ES52"/>
  <c r="EQ52"/>
  <c r="ER52"/>
  <c r="IW70"/>
  <c r="FD28" i="47"/>
  <c r="FF28"/>
  <c r="FE28"/>
  <c r="KD78"/>
  <c r="KE78"/>
  <c r="KF78"/>
  <c r="AF29" i="28"/>
  <c r="ES67"/>
  <c r="EQ67"/>
  <c r="ER67"/>
  <c r="CE67"/>
  <c r="CD67"/>
  <c r="CF67"/>
  <c r="AF67"/>
  <c r="AD67"/>
  <c r="AE67"/>
  <c r="BD60"/>
  <c r="BE60"/>
  <c r="BF60"/>
  <c r="HP18" i="47"/>
  <c r="IC18"/>
  <c r="IP18"/>
  <c r="EP18"/>
  <c r="FC18"/>
  <c r="LC18"/>
  <c r="KC18"/>
  <c r="AP18"/>
  <c r="GC18"/>
  <c r="DP18"/>
  <c r="MC18"/>
  <c r="KP18"/>
  <c r="CC18"/>
  <c r="EC18"/>
  <c r="LP18"/>
  <c r="HC18"/>
  <c r="P18"/>
  <c r="AC18"/>
  <c r="DC18"/>
  <c r="GP18"/>
  <c r="BP18"/>
  <c r="FP18"/>
  <c r="BC18"/>
  <c r="KE52" i="28"/>
  <c r="KF52"/>
  <c r="KD52"/>
  <c r="FP52" i="47"/>
  <c r="LP52"/>
  <c r="IP52"/>
  <c r="CC52"/>
  <c r="MC52"/>
  <c r="LC52"/>
  <c r="HP52"/>
  <c r="KC52"/>
  <c r="CP52"/>
  <c r="EC52"/>
  <c r="DP52"/>
  <c r="GC52"/>
  <c r="HC52"/>
  <c r="GP52"/>
  <c r="BP52"/>
  <c r="JC52"/>
  <c r="KP52"/>
  <c r="JP52"/>
  <c r="BC52"/>
  <c r="DC52"/>
  <c r="P52"/>
  <c r="EP52"/>
  <c r="AP52"/>
  <c r="IC52"/>
  <c r="FC52"/>
  <c r="AC52"/>
  <c r="DC60"/>
  <c r="MC60"/>
  <c r="BP60"/>
  <c r="KC60"/>
  <c r="IC60"/>
  <c r="GP60"/>
  <c r="AC60"/>
  <c r="AP60"/>
  <c r="BC60"/>
  <c r="JP60"/>
  <c r="KP60"/>
  <c r="EC60"/>
  <c r="JC60"/>
  <c r="LP60"/>
  <c r="DF28"/>
  <c r="DE28"/>
  <c r="DD28"/>
  <c r="MF46"/>
  <c r="ME46"/>
  <c r="MD46"/>
  <c r="CQ78"/>
  <c r="CS78"/>
  <c r="CR78"/>
  <c r="DE78"/>
  <c r="DF78"/>
  <c r="DD78"/>
  <c r="KD29" i="28"/>
  <c r="KE29"/>
  <c r="KF29"/>
  <c r="HS67"/>
  <c r="HR67"/>
  <c r="HQ67"/>
  <c r="LE67"/>
  <c r="LD67"/>
  <c r="LF67"/>
  <c r="IR67"/>
  <c r="IS67"/>
  <c r="IQ67"/>
  <c r="LS67"/>
  <c r="LR67"/>
  <c r="LQ67"/>
  <c r="AF60"/>
  <c r="AE60"/>
  <c r="AD60"/>
  <c r="HS60"/>
  <c r="HR60"/>
  <c r="HQ60"/>
  <c r="LC18"/>
  <c r="LP18"/>
  <c r="FC18"/>
  <c r="FP18"/>
  <c r="CP18"/>
  <c r="BC18"/>
  <c r="JC18"/>
  <c r="DC18"/>
  <c r="AC18"/>
  <c r="EC18"/>
  <c r="HP18"/>
  <c r="IP18"/>
  <c r="EP18"/>
  <c r="AP18"/>
  <c r="HC18"/>
  <c r="CC18"/>
  <c r="P18"/>
  <c r="GP18"/>
  <c r="KC18"/>
  <c r="MC18"/>
  <c r="KP18"/>
  <c r="JP18"/>
  <c r="IC18"/>
  <c r="BP18"/>
  <c r="DP18"/>
  <c r="GC18"/>
  <c r="AQ67"/>
  <c r="AR67"/>
  <c r="AS67"/>
  <c r="GJ70"/>
  <c r="FJ70"/>
  <c r="IS71" i="47"/>
  <c r="IQ71"/>
  <c r="IR71"/>
  <c r="HQ78"/>
  <c r="HS78"/>
  <c r="HR78"/>
  <c r="CE78"/>
  <c r="CF78"/>
  <c r="CD78"/>
  <c r="HE67" i="28"/>
  <c r="HD67"/>
  <c r="HF67"/>
  <c r="IF67"/>
  <c r="IE67"/>
  <c r="ID67"/>
  <c r="KD67"/>
  <c r="KE67"/>
  <c r="KF67"/>
  <c r="GE60"/>
  <c r="GF60"/>
  <c r="GD60"/>
  <c r="JF60"/>
  <c r="JE60"/>
  <c r="JD60"/>
  <c r="JQ60"/>
  <c r="JR60"/>
  <c r="JS60"/>
  <c r="MD60"/>
  <c r="MF60"/>
  <c r="ME60"/>
  <c r="JD46"/>
  <c r="JE46"/>
  <c r="JF46"/>
  <c r="EF60"/>
  <c r="ED60"/>
  <c r="EE60"/>
  <c r="CJ70"/>
  <c r="DP44"/>
  <c r="IC44"/>
  <c r="FP44"/>
  <c r="KC44"/>
  <c r="LC44"/>
  <c r="HP44"/>
  <c r="EC44"/>
  <c r="MC44"/>
  <c r="CC44"/>
  <c r="CP44"/>
  <c r="EP44"/>
  <c r="JP44"/>
  <c r="AC44"/>
  <c r="GC44"/>
  <c r="BC44"/>
  <c r="BP44"/>
  <c r="FC44"/>
  <c r="DC44"/>
  <c r="IP44"/>
  <c r="P44"/>
  <c r="AP44"/>
  <c r="KP44"/>
  <c r="JC44"/>
  <c r="LP44"/>
  <c r="GP44"/>
  <c r="HC44"/>
  <c r="FD71" i="47"/>
  <c r="FE71"/>
  <c r="FF71"/>
  <c r="CD29"/>
  <c r="CF29"/>
  <c r="CE29"/>
  <c r="BS78"/>
  <c r="BQ78"/>
  <c r="BR78"/>
  <c r="FD78"/>
  <c r="FF78"/>
  <c r="FE78"/>
  <c r="Q67" i="28"/>
  <c r="R67"/>
  <c r="S67"/>
  <c r="GF67"/>
  <c r="GD67"/>
  <c r="GE67"/>
  <c r="GR67"/>
  <c r="GQ67"/>
  <c r="GS67"/>
  <c r="LS60"/>
  <c r="LR60"/>
  <c r="LQ60"/>
  <c r="HD60"/>
  <c r="HE60"/>
  <c r="HF60"/>
  <c r="LD60"/>
  <c r="LE60"/>
  <c r="LF60"/>
  <c r="AS52"/>
  <c r="AQ52"/>
  <c r="AR52"/>
  <c r="JD67"/>
  <c r="JF67"/>
  <c r="JE67"/>
  <c r="EF84" i="47"/>
  <c r="KS78"/>
  <c r="KQ78"/>
  <c r="KR78"/>
  <c r="EE78"/>
  <c r="ED78"/>
  <c r="EF78"/>
  <c r="MF67" i="28"/>
  <c r="ME67"/>
  <c r="MD67"/>
  <c r="CQ67"/>
  <c r="CS67"/>
  <c r="CR67"/>
  <c r="FS67"/>
  <c r="FQ67"/>
  <c r="FR67"/>
  <c r="BR60"/>
  <c r="BS60"/>
  <c r="BQ60"/>
  <c r="Q60"/>
  <c r="S60"/>
  <c r="R60"/>
  <c r="CF60"/>
  <c r="CE60"/>
  <c r="CD60"/>
  <c r="LS52"/>
  <c r="LR52"/>
  <c r="LQ52"/>
  <c r="FE67"/>
  <c r="FF67"/>
  <c r="FD67"/>
  <c r="ED84" i="47"/>
  <c r="ME41"/>
  <c r="MD41"/>
  <c r="MF41"/>
  <c r="BC51" i="28"/>
  <c r="EP51"/>
  <c r="KC51"/>
  <c r="LP51"/>
  <c r="JP51"/>
  <c r="LC51"/>
  <c r="GC51"/>
  <c r="HC51"/>
  <c r="BP51"/>
  <c r="AP51"/>
  <c r="KP51"/>
  <c r="DP51"/>
  <c r="AC51"/>
  <c r="MC51"/>
  <c r="EC51"/>
  <c r="FC51"/>
  <c r="IP51"/>
  <c r="JC51"/>
  <c r="DC51"/>
  <c r="CP51"/>
  <c r="IC51"/>
  <c r="CC51"/>
  <c r="FP51"/>
  <c r="P51"/>
  <c r="GP51"/>
  <c r="HP51"/>
  <c r="BD71" i="47"/>
  <c r="BE71"/>
  <c r="BF71"/>
  <c r="AD78"/>
  <c r="AF78"/>
  <c r="AE78"/>
  <c r="DS78"/>
  <c r="DQ78"/>
  <c r="DR78"/>
  <c r="BD67" i="28"/>
  <c r="BE67"/>
  <c r="BF67"/>
  <c r="EE67"/>
  <c r="ED67"/>
  <c r="EF67"/>
  <c r="DR67"/>
  <c r="DQ67"/>
  <c r="DS67"/>
  <c r="KQ60"/>
  <c r="KS60"/>
  <c r="KR60"/>
  <c r="DE60"/>
  <c r="DD60"/>
  <c r="DF60"/>
  <c r="IE60"/>
  <c r="ID60"/>
  <c r="IF60"/>
  <c r="HR52"/>
  <c r="HQ52"/>
  <c r="HS52"/>
  <c r="JF52"/>
  <c r="JD52"/>
  <c r="JE52"/>
  <c r="AE74" i="47"/>
  <c r="HP85" i="28"/>
  <c r="HR85" s="1"/>
  <c r="KJ52" i="47"/>
  <c r="AC30" i="28"/>
  <c r="AE30" s="1"/>
  <c r="AP30"/>
  <c r="AS30" s="1"/>
  <c r="BC30"/>
  <c r="BF30" s="1"/>
  <c r="GC69"/>
  <c r="GD69" s="1"/>
  <c r="CC69"/>
  <c r="CF69" s="1"/>
  <c r="GP69"/>
  <c r="GS69" s="1"/>
  <c r="GD48" i="47"/>
  <c r="GF48"/>
  <c r="GE48"/>
  <c r="BQ48"/>
  <c r="BS48"/>
  <c r="BR48"/>
  <c r="KR13"/>
  <c r="KS13"/>
  <c r="KQ13"/>
  <c r="AS13"/>
  <c r="AQ13"/>
  <c r="AR13"/>
  <c r="FQ52" i="28"/>
  <c r="FS52"/>
  <c r="FR52"/>
  <c r="BS52"/>
  <c r="BQ52"/>
  <c r="BR52"/>
  <c r="MC59" i="47"/>
  <c r="JP59"/>
  <c r="DP59"/>
  <c r="IP59"/>
  <c r="GP59"/>
  <c r="CP59"/>
  <c r="KP59"/>
  <c r="EP59"/>
  <c r="BC59"/>
  <c r="KC59"/>
  <c r="LP59"/>
  <c r="EC59"/>
  <c r="AC59"/>
  <c r="IC59"/>
  <c r="LC59"/>
  <c r="FP59"/>
  <c r="HC59"/>
  <c r="CC59"/>
  <c r="GC59"/>
  <c r="BP59"/>
  <c r="JC59"/>
  <c r="HP59"/>
  <c r="FC59"/>
  <c r="DC59"/>
  <c r="AP59"/>
  <c r="P59"/>
  <c r="IE48"/>
  <c r="ID48"/>
  <c r="IF48"/>
  <c r="BQ13"/>
  <c r="BR13"/>
  <c r="BS13"/>
  <c r="DE52" i="28"/>
  <c r="DD52"/>
  <c r="DF52"/>
  <c r="CC25"/>
  <c r="FP25"/>
  <c r="HP25"/>
  <c r="AP25"/>
  <c r="MC25"/>
  <c r="GP25"/>
  <c r="KP25"/>
  <c r="GC25"/>
  <c r="P25"/>
  <c r="HC25"/>
  <c r="JC25"/>
  <c r="DP25"/>
  <c r="IC25"/>
  <c r="EC25"/>
  <c r="IP25"/>
  <c r="CP25"/>
  <c r="KC25"/>
  <c r="LP25"/>
  <c r="BC25"/>
  <c r="JP25"/>
  <c r="EP25"/>
  <c r="BP25"/>
  <c r="LC25"/>
  <c r="FC25"/>
  <c r="AC25"/>
  <c r="DC25"/>
  <c r="FC88"/>
  <c r="JP30"/>
  <c r="JQ30" s="1"/>
  <c r="EC30"/>
  <c r="ED30" s="1"/>
  <c r="GP11" i="47"/>
  <c r="GQ11" s="1"/>
  <c r="IC69" i="28"/>
  <c r="IF69" s="1"/>
  <c r="EC69"/>
  <c r="EF69" s="1"/>
  <c r="GS48" i="47"/>
  <c r="GQ48"/>
  <c r="GR48"/>
  <c r="CS48"/>
  <c r="CQ48"/>
  <c r="CR48"/>
  <c r="GE13"/>
  <c r="GF13"/>
  <c r="GD13"/>
  <c r="EE13"/>
  <c r="ED13"/>
  <c r="EF13"/>
  <c r="CE52" i="28"/>
  <c r="CD52"/>
  <c r="CF52"/>
  <c r="ID52"/>
  <c r="IF52"/>
  <c r="IE52"/>
  <c r="HC66"/>
  <c r="BP66"/>
  <c r="FP66"/>
  <c r="AP66"/>
  <c r="EC66"/>
  <c r="KC66"/>
  <c r="CP66"/>
  <c r="P66"/>
  <c r="KP66"/>
  <c r="JP66"/>
  <c r="GP66"/>
  <c r="IP66"/>
  <c r="EP66"/>
  <c r="LC66"/>
  <c r="BC66"/>
  <c r="FC66"/>
  <c r="DP66"/>
  <c r="JC66"/>
  <c r="CC66"/>
  <c r="GC66"/>
  <c r="DC66"/>
  <c r="IC66"/>
  <c r="MC66"/>
  <c r="AC66"/>
  <c r="LP66"/>
  <c r="HP66"/>
  <c r="AE52"/>
  <c r="AD52"/>
  <c r="AF52"/>
  <c r="LW52" i="47"/>
  <c r="DP30" i="28"/>
  <c r="DR30" s="1"/>
  <c r="P30"/>
  <c r="R30" s="1"/>
  <c r="KP69"/>
  <c r="KS69" s="1"/>
  <c r="EP69"/>
  <c r="EQ69" s="1"/>
  <c r="GS52"/>
  <c r="GR52"/>
  <c r="GQ52"/>
  <c r="IS48" i="47"/>
  <c r="IQ48"/>
  <c r="IR48"/>
  <c r="AQ48"/>
  <c r="AR48"/>
  <c r="AS48"/>
  <c r="ID13"/>
  <c r="IF13"/>
  <c r="IE13"/>
  <c r="JQ18"/>
  <c r="JR18"/>
  <c r="JS18"/>
  <c r="FF52" i="28"/>
  <c r="FE52"/>
  <c r="FD52"/>
  <c r="EE52"/>
  <c r="EF52"/>
  <c r="ED52"/>
  <c r="MC66" i="47"/>
  <c r="GP66"/>
  <c r="BC66"/>
  <c r="BP66"/>
  <c r="JP66"/>
  <c r="P66"/>
  <c r="AC66"/>
  <c r="DP66"/>
  <c r="LC66"/>
  <c r="HP66"/>
  <c r="IC66"/>
  <c r="KC66"/>
  <c r="FC66"/>
  <c r="JC66"/>
  <c r="IP66"/>
  <c r="AP66"/>
  <c r="CP66"/>
  <c r="KP66"/>
  <c r="LP66"/>
  <c r="EC66"/>
  <c r="EP66"/>
  <c r="DC66"/>
  <c r="HC66"/>
  <c r="GC66"/>
  <c r="CC66"/>
  <c r="FP66"/>
  <c r="HS48"/>
  <c r="HQ48"/>
  <c r="HR48"/>
  <c r="KC30" i="28"/>
  <c r="HC30"/>
  <c r="HF30" s="1"/>
  <c r="LP69"/>
  <c r="CP69"/>
  <c r="ME42"/>
  <c r="MF42"/>
  <c r="MD42"/>
  <c r="ES48" i="47"/>
  <c r="ER48"/>
  <c r="EQ48"/>
  <c r="DF48"/>
  <c r="DD48"/>
  <c r="DE48"/>
  <c r="KQ15"/>
  <c r="KS15"/>
  <c r="KR15"/>
  <c r="BF13"/>
  <c r="BE13"/>
  <c r="BD13"/>
  <c r="GF52" i="28"/>
  <c r="GE52"/>
  <c r="GD52"/>
  <c r="DR52"/>
  <c r="DQ52"/>
  <c r="DS52"/>
  <c r="CR50" i="47"/>
  <c r="CS50"/>
  <c r="CQ50"/>
  <c r="MC45" i="28"/>
  <c r="DP45"/>
  <c r="BC45"/>
  <c r="KP45"/>
  <c r="HC45"/>
  <c r="BP45"/>
  <c r="LP45"/>
  <c r="HP45"/>
  <c r="IC45"/>
  <c r="GC45"/>
  <c r="FC45"/>
  <c r="JP45"/>
  <c r="AC45"/>
  <c r="P45"/>
  <c r="CP45"/>
  <c r="EC45"/>
  <c r="KC45"/>
  <c r="CC45"/>
  <c r="EP45"/>
  <c r="DC45"/>
  <c r="JC45"/>
  <c r="LC45"/>
  <c r="IP45"/>
  <c r="AP45"/>
  <c r="GP45"/>
  <c r="FP45"/>
  <c r="EP30"/>
  <c r="ER30" s="1"/>
  <c r="LP30"/>
  <c r="LQ30" s="1"/>
  <c r="BP69"/>
  <c r="DP69"/>
  <c r="DR69" s="1"/>
  <c r="JE48" i="47"/>
  <c r="JD48"/>
  <c r="JF48"/>
  <c r="BE48"/>
  <c r="BD48"/>
  <c r="BF48"/>
  <c r="HD15"/>
  <c r="HE15"/>
  <c r="HF15"/>
  <c r="GS13"/>
  <c r="GR13"/>
  <c r="GQ13"/>
  <c r="HD52" i="28"/>
  <c r="HF52"/>
  <c r="HE52"/>
  <c r="JC65" i="47"/>
  <c r="CP65"/>
  <c r="BP65"/>
  <c r="IP65"/>
  <c r="KP65"/>
  <c r="KC65"/>
  <c r="LC65"/>
  <c r="AP65"/>
  <c r="DC65"/>
  <c r="JP65"/>
  <c r="HC65"/>
  <c r="GC65"/>
  <c r="CC65"/>
  <c r="DP65"/>
  <c r="AC65"/>
  <c r="EC65"/>
  <c r="P65"/>
  <c r="HP65"/>
  <c r="FC65"/>
  <c r="GP65"/>
  <c r="EP65"/>
  <c r="FP65"/>
  <c r="LP65"/>
  <c r="MC65"/>
  <c r="BC65"/>
  <c r="IC65"/>
  <c r="DP50" i="28"/>
  <c r="AC50"/>
  <c r="IP50"/>
  <c r="JC50"/>
  <c r="MC50"/>
  <c r="FC50"/>
  <c r="P50"/>
  <c r="FP50"/>
  <c r="JP50"/>
  <c r="HP50"/>
  <c r="KP50"/>
  <c r="CP50"/>
  <c r="IP45" i="47"/>
  <c r="JP45"/>
  <c r="IC45"/>
  <c r="JC45"/>
  <c r="LP45"/>
  <c r="EC45"/>
  <c r="GP45"/>
  <c r="KP45"/>
  <c r="DC45"/>
  <c r="FP45"/>
  <c r="MC45"/>
  <c r="CC45"/>
  <c r="EP45"/>
  <c r="FC45"/>
  <c r="AC45"/>
  <c r="DP45"/>
  <c r="AP45"/>
  <c r="P45"/>
  <c r="HP45"/>
  <c r="GC45"/>
  <c r="BP45"/>
  <c r="HC45"/>
  <c r="BC45"/>
  <c r="CP45"/>
  <c r="LC45"/>
  <c r="KC45"/>
  <c r="LS74"/>
  <c r="FC30" i="28"/>
  <c r="FF30" s="1"/>
  <c r="JC30"/>
  <c r="JE30" s="1"/>
  <c r="DC69"/>
  <c r="DD69" s="1"/>
  <c r="FC69"/>
  <c r="FD69" s="1"/>
  <c r="KQ48" i="47"/>
  <c r="KR48"/>
  <c r="KS48"/>
  <c r="HE48"/>
  <c r="HF48"/>
  <c r="HD48"/>
  <c r="IQ15"/>
  <c r="IS15"/>
  <c r="IR15"/>
  <c r="JE13"/>
  <c r="JF13"/>
  <c r="JD13"/>
  <c r="BE63" i="28"/>
  <c r="BD63"/>
  <c r="BF63"/>
  <c r="S52"/>
  <c r="R52"/>
  <c r="Q52"/>
  <c r="MD52"/>
  <c r="MF52"/>
  <c r="ME52"/>
  <c r="BP32" i="47"/>
  <c r="KP32"/>
  <c r="EP32"/>
  <c r="GP32"/>
  <c r="BC32"/>
  <c r="LC32"/>
  <c r="JP32"/>
  <c r="CC32"/>
  <c r="IC32"/>
  <c r="HC32"/>
  <c r="DC32"/>
  <c r="FP32"/>
  <c r="HP32"/>
  <c r="AP32"/>
  <c r="DP32"/>
  <c r="IP32"/>
  <c r="LP32"/>
  <c r="AC32"/>
  <c r="CP32"/>
  <c r="FC32"/>
  <c r="P32"/>
  <c r="JC32"/>
  <c r="EC32"/>
  <c r="GC32"/>
  <c r="MC32"/>
  <c r="KC32"/>
  <c r="P65" i="28"/>
  <c r="EC65"/>
  <c r="JC65"/>
  <c r="BP65"/>
  <c r="GC65"/>
  <c r="MC65"/>
  <c r="KP65"/>
  <c r="GP65"/>
  <c r="LP65"/>
  <c r="LC65"/>
  <c r="FC65"/>
  <c r="KC65"/>
  <c r="IP65"/>
  <c r="DP65"/>
  <c r="AP65"/>
  <c r="EP65"/>
  <c r="DC65"/>
  <c r="CP65"/>
  <c r="FP65"/>
  <c r="HC65"/>
  <c r="CC65"/>
  <c r="BC65"/>
  <c r="HP65"/>
  <c r="JP65"/>
  <c r="AC65"/>
  <c r="IC65"/>
  <c r="FC37"/>
  <c r="HC37"/>
  <c r="CP37"/>
  <c r="JP37"/>
  <c r="CC37"/>
  <c r="LC37"/>
  <c r="BP37"/>
  <c r="KC37"/>
  <c r="AP37"/>
  <c r="GP37"/>
  <c r="FP37"/>
  <c r="MC37"/>
  <c r="EC37"/>
  <c r="DP37"/>
  <c r="KP37"/>
  <c r="BC37"/>
  <c r="GC37"/>
  <c r="IP37"/>
  <c r="JC37"/>
  <c r="EP37"/>
  <c r="LP37"/>
  <c r="P37"/>
  <c r="HP37"/>
  <c r="DC37"/>
  <c r="IC37"/>
  <c r="AC37"/>
  <c r="JC58" i="47"/>
  <c r="MC58"/>
  <c r="P58"/>
  <c r="DF13"/>
  <c r="DD13"/>
  <c r="DE13"/>
  <c r="AD74"/>
  <c r="LQ74"/>
  <c r="BP30" i="28"/>
  <c r="BS30" s="1"/>
  <c r="CC30"/>
  <c r="CD30" s="1"/>
  <c r="LC69"/>
  <c r="LD69" s="1"/>
  <c r="KC69"/>
  <c r="KD69" s="1"/>
  <c r="AE48" i="47"/>
  <c r="AD48"/>
  <c r="AF48"/>
  <c r="ME48"/>
  <c r="MD48"/>
  <c r="MF48"/>
  <c r="GP9"/>
  <c r="MC9"/>
  <c r="KP9"/>
  <c r="JP9"/>
  <c r="DC9"/>
  <c r="HC9"/>
  <c r="P9"/>
  <c r="FP9"/>
  <c r="LP9"/>
  <c r="CP9"/>
  <c r="JC9"/>
  <c r="FC9"/>
  <c r="LC9"/>
  <c r="CC9"/>
  <c r="EP9"/>
  <c r="BC9"/>
  <c r="GC9"/>
  <c r="IC9"/>
  <c r="DP9"/>
  <c r="KC9"/>
  <c r="BP9"/>
  <c r="AC9"/>
  <c r="EC9"/>
  <c r="HP9"/>
  <c r="AP9"/>
  <c r="IP9"/>
  <c r="Q13"/>
  <c r="S13"/>
  <c r="R13"/>
  <c r="DS13"/>
  <c r="DR13"/>
  <c r="DQ13"/>
  <c r="LD52" i="28"/>
  <c r="LE52"/>
  <c r="LF52"/>
  <c r="JS52"/>
  <c r="JR52"/>
  <c r="JQ52"/>
  <c r="LC32"/>
  <c r="LP32"/>
  <c r="IC32"/>
  <c r="JC32"/>
  <c r="P32"/>
  <c r="AC32"/>
  <c r="FP32"/>
  <c r="HP32"/>
  <c r="BC32"/>
  <c r="KC32"/>
  <c r="IP32"/>
  <c r="BP32"/>
  <c r="DP32"/>
  <c r="GC32"/>
  <c r="MC32"/>
  <c r="HC32"/>
  <c r="FC32"/>
  <c r="JP32"/>
  <c r="DC32"/>
  <c r="EC32"/>
  <c r="CC32"/>
  <c r="CP32"/>
  <c r="KP32"/>
  <c r="EP32"/>
  <c r="GP32"/>
  <c r="AP32"/>
  <c r="LP59"/>
  <c r="DC59"/>
  <c r="DP59"/>
  <c r="AC59"/>
  <c r="HP59"/>
  <c r="MC59"/>
  <c r="KC59"/>
  <c r="EC59"/>
  <c r="KP59"/>
  <c r="JC59"/>
  <c r="CP59"/>
  <c r="FP59"/>
  <c r="FC59"/>
  <c r="IP59"/>
  <c r="JP59"/>
  <c r="CC59"/>
  <c r="EP59"/>
  <c r="GP59"/>
  <c r="P59"/>
  <c r="IC59"/>
  <c r="BP59"/>
  <c r="GC59"/>
  <c r="LC59"/>
  <c r="BC59"/>
  <c r="HC59"/>
  <c r="AP59"/>
  <c r="MC37" i="47"/>
  <c r="CC37"/>
  <c r="GP37"/>
  <c r="LP37"/>
  <c r="P37"/>
  <c r="BP37"/>
  <c r="GC37"/>
  <c r="EC37"/>
  <c r="LC37"/>
  <c r="EP37"/>
  <c r="IP37"/>
  <c r="KP37"/>
  <c r="DP37"/>
  <c r="IC37"/>
  <c r="KC37"/>
  <c r="CP37"/>
  <c r="FP37"/>
  <c r="HC37"/>
  <c r="DC37"/>
  <c r="AP37"/>
  <c r="JC37"/>
  <c r="BC37"/>
  <c r="HP37"/>
  <c r="AC37"/>
  <c r="JP37"/>
  <c r="FC37"/>
  <c r="EP58" i="28"/>
  <c r="KC58"/>
  <c r="BC58"/>
  <c r="EC58"/>
  <c r="BP58"/>
  <c r="AC58"/>
  <c r="P58"/>
  <c r="DP58"/>
  <c r="LC58"/>
  <c r="KP58"/>
  <c r="IC58"/>
  <c r="GC58"/>
  <c r="CP58"/>
  <c r="HP58"/>
  <c r="FC58"/>
  <c r="LP58"/>
  <c r="JP58"/>
  <c r="HC58"/>
  <c r="IP58"/>
  <c r="FP58"/>
  <c r="AP58"/>
  <c r="JC58"/>
  <c r="DC58"/>
  <c r="MC58"/>
  <c r="GP58"/>
  <c r="CC58"/>
  <c r="C28" i="47"/>
  <c r="C28" i="28"/>
  <c r="KC84"/>
  <c r="KF84" s="1"/>
  <c r="LC84"/>
  <c r="LF84" s="1"/>
  <c r="DP84"/>
  <c r="DS84" s="1"/>
  <c r="FC84"/>
  <c r="FD84" s="1"/>
  <c r="CP84"/>
  <c r="CS84" s="1"/>
  <c r="KP84"/>
  <c r="KR84" s="1"/>
  <c r="JC84"/>
  <c r="JD84" s="1"/>
  <c r="IP84"/>
  <c r="IS84" s="1"/>
  <c r="AP84"/>
  <c r="AS84" s="1"/>
  <c r="LP84"/>
  <c r="LS84" s="1"/>
  <c r="GC84"/>
  <c r="GD84" s="1"/>
  <c r="GP84"/>
  <c r="HP84"/>
  <c r="HR84" s="1"/>
  <c r="DC84"/>
  <c r="IC84"/>
  <c r="IE84" s="1"/>
  <c r="CC84"/>
  <c r="CE84" s="1"/>
  <c r="MC84"/>
  <c r="DS84" i="47"/>
  <c r="DR84"/>
  <c r="JE86"/>
  <c r="JD86"/>
  <c r="HS11"/>
  <c r="HR11"/>
  <c r="HQ11"/>
  <c r="DP53" i="28"/>
  <c r="DQ53" s="1"/>
  <c r="EC53"/>
  <c r="EF53" s="1"/>
  <c r="CP53"/>
  <c r="CR53" s="1"/>
  <c r="BP53"/>
  <c r="BR53" s="1"/>
  <c r="LC53"/>
  <c r="LF53" s="1"/>
  <c r="Q86" i="47"/>
  <c r="LP85" i="28"/>
  <c r="LR85" s="1"/>
  <c r="KW70"/>
  <c r="BP11" i="47"/>
  <c r="DP7"/>
  <c r="EP7"/>
  <c r="GC7"/>
  <c r="CP7"/>
  <c r="LC7"/>
  <c r="P7"/>
  <c r="FP7"/>
  <c r="BC7"/>
  <c r="KC7"/>
  <c r="JP7"/>
  <c r="AP7"/>
  <c r="CC7"/>
  <c r="AC7"/>
  <c r="IP7"/>
  <c r="EC7"/>
  <c r="FC7"/>
  <c r="JC7"/>
  <c r="HC7"/>
  <c r="HP7"/>
  <c r="BP7"/>
  <c r="MC7"/>
  <c r="LP7"/>
  <c r="DC7"/>
  <c r="GP7"/>
  <c r="KP7"/>
  <c r="IC7"/>
  <c r="GC30" i="28"/>
  <c r="FP30"/>
  <c r="IP30"/>
  <c r="HP30"/>
  <c r="IC30"/>
  <c r="DC30"/>
  <c r="CP30"/>
  <c r="CP38" i="47"/>
  <c r="JC38"/>
  <c r="P38"/>
  <c r="CC38"/>
  <c r="AC38"/>
  <c r="HC38"/>
  <c r="FP38"/>
  <c r="KP38"/>
  <c r="FC38"/>
  <c r="BC38"/>
  <c r="IC38"/>
  <c r="LC38"/>
  <c r="GC38"/>
  <c r="GP38"/>
  <c r="EP38"/>
  <c r="LP38"/>
  <c r="KC38"/>
  <c r="AP38"/>
  <c r="DC38"/>
  <c r="MC38"/>
  <c r="JP38"/>
  <c r="HP38"/>
  <c r="DP38"/>
  <c r="EC38"/>
  <c r="BP38"/>
  <c r="IP38"/>
  <c r="CE76"/>
  <c r="CF76"/>
  <c r="CD76"/>
  <c r="BF58"/>
  <c r="BE58"/>
  <c r="BD58"/>
  <c r="LR77"/>
  <c r="LS77"/>
  <c r="LQ77"/>
  <c r="R74"/>
  <c r="S74"/>
  <c r="Q74"/>
  <c r="HC81" i="28"/>
  <c r="DC81"/>
  <c r="CC81"/>
  <c r="AC81"/>
  <c r="BC81"/>
  <c r="KC81"/>
  <c r="EC81"/>
  <c r="IC81"/>
  <c r="AP81"/>
  <c r="JP81"/>
  <c r="LP81"/>
  <c r="LC81"/>
  <c r="FP81"/>
  <c r="EP81"/>
  <c r="JC81"/>
  <c r="BP81"/>
  <c r="CP81"/>
  <c r="HP81"/>
  <c r="KP81"/>
  <c r="P81"/>
  <c r="FC81"/>
  <c r="GP81"/>
  <c r="DP81"/>
  <c r="MC81"/>
  <c r="GC81"/>
  <c r="IP81"/>
  <c r="FD74" i="47"/>
  <c r="FF74"/>
  <c r="FE74"/>
  <c r="KE74"/>
  <c r="KF74"/>
  <c r="KD74"/>
  <c r="HR74"/>
  <c r="HS74"/>
  <c r="HQ74"/>
  <c r="CC23" i="28"/>
  <c r="FP23"/>
  <c r="GC23"/>
  <c r="JC23"/>
  <c r="KP23"/>
  <c r="CP23"/>
  <c r="HC23"/>
  <c r="EP23"/>
  <c r="AP23"/>
  <c r="DP23"/>
  <c r="BP23"/>
  <c r="IC23"/>
  <c r="HP23"/>
  <c r="LP23"/>
  <c r="KC23"/>
  <c r="AC23"/>
  <c r="MC23"/>
  <c r="FC23"/>
  <c r="JP23"/>
  <c r="EC23"/>
  <c r="IP23"/>
  <c r="P23"/>
  <c r="GP23"/>
  <c r="BC23"/>
  <c r="DC23"/>
  <c r="LC23"/>
  <c r="HS69"/>
  <c r="HQ69"/>
  <c r="HR69"/>
  <c r="EC38"/>
  <c r="IP38"/>
  <c r="BP38"/>
  <c r="GC38"/>
  <c r="LP38"/>
  <c r="GP38"/>
  <c r="AC38"/>
  <c r="IC38"/>
  <c r="P38"/>
  <c r="AP38"/>
  <c r="BC38"/>
  <c r="JP38"/>
  <c r="DP38"/>
  <c r="KC38"/>
  <c r="HC38"/>
  <c r="EP38"/>
  <c r="HP38"/>
  <c r="CP38"/>
  <c r="LC38"/>
  <c r="JC38"/>
  <c r="KP38"/>
  <c r="DC38"/>
  <c r="FP38"/>
  <c r="FC38"/>
  <c r="MC38"/>
  <c r="CC38"/>
  <c r="IR77" i="47"/>
  <c r="IS77"/>
  <c r="IQ77"/>
  <c r="CC69"/>
  <c r="DC69"/>
  <c r="DP69"/>
  <c r="AP69"/>
  <c r="GP69"/>
  <c r="IC69"/>
  <c r="BC69"/>
  <c r="EC69"/>
  <c r="LC69"/>
  <c r="HC69"/>
  <c r="KP69"/>
  <c r="JP69"/>
  <c r="CP69"/>
  <c r="HP69"/>
  <c r="EP69"/>
  <c r="LP69"/>
  <c r="P69"/>
  <c r="JC69"/>
  <c r="FP69"/>
  <c r="FC69"/>
  <c r="BP69"/>
  <c r="GC69"/>
  <c r="AC69"/>
  <c r="IP69"/>
  <c r="KC69"/>
  <c r="MC69"/>
  <c r="ES64" i="28"/>
  <c r="EQ64"/>
  <c r="ER64"/>
  <c r="Q28" i="33"/>
  <c r="P25" i="71" s="1"/>
  <c r="HF74" i="47"/>
  <c r="HD74"/>
  <c r="HE74"/>
  <c r="CR74"/>
  <c r="CQ74"/>
  <c r="CS74"/>
  <c r="JE74"/>
  <c r="JD74"/>
  <c r="JF74"/>
  <c r="JC53" i="28"/>
  <c r="JE53" s="1"/>
  <c r="HC53"/>
  <c r="HF53" s="1"/>
  <c r="EP53"/>
  <c r="ER53" s="1"/>
  <c r="AJ70"/>
  <c r="JJ70"/>
  <c r="J70"/>
  <c r="IJ70"/>
  <c r="JW70"/>
  <c r="DW70"/>
  <c r="IP11" i="47"/>
  <c r="LC23"/>
  <c r="HC23"/>
  <c r="EP23"/>
  <c r="P23"/>
  <c r="LP23"/>
  <c r="FC23"/>
  <c r="BP23"/>
  <c r="JP23"/>
  <c r="KP23"/>
  <c r="DC23"/>
  <c r="MC23"/>
  <c r="HP23"/>
  <c r="AP23"/>
  <c r="DP23"/>
  <c r="IP23"/>
  <c r="BC23"/>
  <c r="EC23"/>
  <c r="FP23"/>
  <c r="IC23"/>
  <c r="JC23"/>
  <c r="AC23"/>
  <c r="GP23"/>
  <c r="CP23"/>
  <c r="KC23"/>
  <c r="CC23"/>
  <c r="GC23"/>
  <c r="GS77"/>
  <c r="GR77"/>
  <c r="GQ77"/>
  <c r="HC57"/>
  <c r="CP57"/>
  <c r="GC57"/>
  <c r="MC57"/>
  <c r="FC57"/>
  <c r="AP57"/>
  <c r="CC57"/>
  <c r="BC57"/>
  <c r="GP57"/>
  <c r="IP57"/>
  <c r="AC57"/>
  <c r="HP57"/>
  <c r="KC57"/>
  <c r="EP57"/>
  <c r="FP57"/>
  <c r="JP57"/>
  <c r="EC57"/>
  <c r="KP57"/>
  <c r="P57"/>
  <c r="DP57"/>
  <c r="DC57"/>
  <c r="JC57"/>
  <c r="LC57"/>
  <c r="IC57"/>
  <c r="LP57"/>
  <c r="BP57"/>
  <c r="KC43"/>
  <c r="EC43"/>
  <c r="FP43"/>
  <c r="CC43"/>
  <c r="IP43"/>
  <c r="FC43"/>
  <c r="GC43"/>
  <c r="CP43"/>
  <c r="P43"/>
  <c r="AC43"/>
  <c r="MC43"/>
  <c r="JP43"/>
  <c r="LC43"/>
  <c r="DC43"/>
  <c r="AP43"/>
  <c r="BP43"/>
  <c r="BC43"/>
  <c r="IC43"/>
  <c r="KP43"/>
  <c r="EP43"/>
  <c r="HP43"/>
  <c r="DP43"/>
  <c r="HC43"/>
  <c r="JC43"/>
  <c r="GP43"/>
  <c r="LP43"/>
  <c r="DF74"/>
  <c r="DD74"/>
  <c r="DE74"/>
  <c r="JS74"/>
  <c r="JR74"/>
  <c r="JQ74"/>
  <c r="GQ74"/>
  <c r="GR74"/>
  <c r="GS74"/>
  <c r="FW70" i="28"/>
  <c r="CW70"/>
  <c r="HW70"/>
  <c r="GC11" i="47"/>
  <c r="DP11"/>
  <c r="LC16"/>
  <c r="IC16"/>
  <c r="MC16"/>
  <c r="EP16"/>
  <c r="AP16"/>
  <c r="FP16"/>
  <c r="FC16"/>
  <c r="BP16"/>
  <c r="JP16"/>
  <c r="HP16"/>
  <c r="IP16"/>
  <c r="EC16"/>
  <c r="AC16"/>
  <c r="DC16"/>
  <c r="CP16"/>
  <c r="GP16"/>
  <c r="HC16"/>
  <c r="CC16"/>
  <c r="LP16"/>
  <c r="BC16"/>
  <c r="JC16"/>
  <c r="KC16"/>
  <c r="GC16"/>
  <c r="DP16"/>
  <c r="P16"/>
  <c r="S77"/>
  <c r="R77"/>
  <c r="Q77"/>
  <c r="BC69" i="28"/>
  <c r="AP69"/>
  <c r="HC69"/>
  <c r="IP69"/>
  <c r="FP69"/>
  <c r="P69"/>
  <c r="MC69"/>
  <c r="AC69"/>
  <c r="GC57"/>
  <c r="MC57"/>
  <c r="IP57"/>
  <c r="BP57"/>
  <c r="KP57"/>
  <c r="CC57"/>
  <c r="JC57"/>
  <c r="CP57"/>
  <c r="FC57"/>
  <c r="BC57"/>
  <c r="DP57"/>
  <c r="EC57"/>
  <c r="DC57"/>
  <c r="AC57"/>
  <c r="FP57"/>
  <c r="KC57"/>
  <c r="JP57"/>
  <c r="EP57"/>
  <c r="P57"/>
  <c r="AP57"/>
  <c r="HC57"/>
  <c r="LC57"/>
  <c r="LP57"/>
  <c r="HP57"/>
  <c r="IC57"/>
  <c r="BP43"/>
  <c r="JP43"/>
  <c r="JC43"/>
  <c r="HP43"/>
  <c r="LC43"/>
  <c r="CC43"/>
  <c r="DC43"/>
  <c r="HC43"/>
  <c r="IC43"/>
  <c r="EC43"/>
  <c r="KC43"/>
  <c r="CP43"/>
  <c r="FC43"/>
  <c r="DP43"/>
  <c r="P43"/>
  <c r="EP43"/>
  <c r="BC43"/>
  <c r="MC43"/>
  <c r="AP43"/>
  <c r="AC43"/>
  <c r="KP43"/>
  <c r="GP43"/>
  <c r="LP43"/>
  <c r="GC43"/>
  <c r="FP43"/>
  <c r="LD74" i="47"/>
  <c r="LF74"/>
  <c r="LE74"/>
  <c r="BC53" i="28"/>
  <c r="BF53" s="1"/>
  <c r="CC53"/>
  <c r="CF53" s="1"/>
  <c r="KC53"/>
  <c r="KE53" s="1"/>
  <c r="HJ70"/>
  <c r="EW70"/>
  <c r="BW70"/>
  <c r="IC11" i="47"/>
  <c r="FC11"/>
  <c r="KR16"/>
  <c r="KQ16"/>
  <c r="KS16"/>
  <c r="DQ34" i="28"/>
  <c r="DR34"/>
  <c r="DS34"/>
  <c r="CP17"/>
  <c r="FP17"/>
  <c r="CD77" i="47"/>
  <c r="CE77"/>
  <c r="CF77"/>
  <c r="BC73" i="28"/>
  <c r="P73"/>
  <c r="KC73"/>
  <c r="HC73"/>
  <c r="KP73"/>
  <c r="LC73"/>
  <c r="IP73"/>
  <c r="GC73"/>
  <c r="MC73"/>
  <c r="JP73"/>
  <c r="DP73"/>
  <c r="LP73"/>
  <c r="FC73"/>
  <c r="CC73"/>
  <c r="EP73"/>
  <c r="BP73"/>
  <c r="IC73"/>
  <c r="EC73"/>
  <c r="FP73"/>
  <c r="HP73"/>
  <c r="GP73"/>
  <c r="DC73"/>
  <c r="CP73"/>
  <c r="AP73"/>
  <c r="JC73"/>
  <c r="EP49"/>
  <c r="BP49"/>
  <c r="KP49"/>
  <c r="BC49"/>
  <c r="KC49"/>
  <c r="FC49"/>
  <c r="JP49"/>
  <c r="HP49"/>
  <c r="DP49"/>
  <c r="CC49"/>
  <c r="GP49"/>
  <c r="HC49"/>
  <c r="LC49"/>
  <c r="GC49"/>
  <c r="LP49"/>
  <c r="AP49"/>
  <c r="IP49"/>
  <c r="JC49"/>
  <c r="IC49"/>
  <c r="CP49"/>
  <c r="DC49"/>
  <c r="AC49"/>
  <c r="FP49"/>
  <c r="EC49"/>
  <c r="P49"/>
  <c r="MC49"/>
  <c r="ES74" i="47"/>
  <c r="ER74"/>
  <c r="EQ74"/>
  <c r="MF74"/>
  <c r="ME74"/>
  <c r="MD74"/>
  <c r="IS74"/>
  <c r="IQ74"/>
  <c r="IR74"/>
  <c r="MC53" i="28"/>
  <c r="ME53" s="1"/>
  <c r="GC53"/>
  <c r="GE53" s="1"/>
  <c r="R85" i="47"/>
  <c r="KJ70" i="28"/>
  <c r="EP11" i="47"/>
  <c r="JP11"/>
  <c r="FQ15"/>
  <c r="FR15"/>
  <c r="FS15"/>
  <c r="IR34" i="28"/>
  <c r="IS34"/>
  <c r="IQ34"/>
  <c r="P17" i="47"/>
  <c r="LP17"/>
  <c r="BC17"/>
  <c r="HP17"/>
  <c r="LC17"/>
  <c r="BP17"/>
  <c r="MC17"/>
  <c r="FP17"/>
  <c r="GC17"/>
  <c r="JP17"/>
  <c r="CP17"/>
  <c r="AC17"/>
  <c r="AP17"/>
  <c r="IC17"/>
  <c r="CC17"/>
  <c r="KC17"/>
  <c r="KP17"/>
  <c r="JC17"/>
  <c r="FC17"/>
  <c r="EC17"/>
  <c r="EP17"/>
  <c r="IP17"/>
  <c r="DC17"/>
  <c r="DP17"/>
  <c r="GP17"/>
  <c r="HC17"/>
  <c r="BC73"/>
  <c r="CP73"/>
  <c r="FP73"/>
  <c r="KC73"/>
  <c r="AC73"/>
  <c r="GC73"/>
  <c r="EC73"/>
  <c r="IP73"/>
  <c r="DP73"/>
  <c r="HC73"/>
  <c r="LC73"/>
  <c r="BP73"/>
  <c r="JP73"/>
  <c r="IC73"/>
  <c r="JC73"/>
  <c r="GP73"/>
  <c r="AP73"/>
  <c r="DC73"/>
  <c r="FC73"/>
  <c r="KP73"/>
  <c r="P73"/>
  <c r="CC73"/>
  <c r="LP73"/>
  <c r="MC73"/>
  <c r="HP73"/>
  <c r="EP73"/>
  <c r="FP49"/>
  <c r="GC49"/>
  <c r="DP49"/>
  <c r="BP49"/>
  <c r="LC49"/>
  <c r="P49"/>
  <c r="AP49"/>
  <c r="EP49"/>
  <c r="JP49"/>
  <c r="DC49"/>
  <c r="EC49"/>
  <c r="HP49"/>
  <c r="JC49"/>
  <c r="MC49"/>
  <c r="CC49"/>
  <c r="KP49"/>
  <c r="FC49"/>
  <c r="LP49"/>
  <c r="GP49"/>
  <c r="AC49"/>
  <c r="CP49"/>
  <c r="IP49"/>
  <c r="KC49"/>
  <c r="HC49"/>
  <c r="IC49"/>
  <c r="BC49"/>
  <c r="GF74"/>
  <c r="GE74"/>
  <c r="GD74"/>
  <c r="KQ74"/>
  <c r="KR74"/>
  <c r="KS74"/>
  <c r="DR74"/>
  <c r="DQ74"/>
  <c r="DS74"/>
  <c r="IF74"/>
  <c r="ID74"/>
  <c r="IE74"/>
  <c r="AC53" i="28"/>
  <c r="AF53" s="1"/>
  <c r="HP53"/>
  <c r="HR53" s="1"/>
  <c r="S85" i="47"/>
  <c r="S86"/>
  <c r="GW70" i="28"/>
  <c r="EJ70"/>
  <c r="BC7"/>
  <c r="GC7"/>
  <c r="MC7"/>
  <c r="AC7"/>
  <c r="HP7"/>
  <c r="IC25" i="47"/>
  <c r="GC25"/>
  <c r="GP25"/>
  <c r="EC25"/>
  <c r="FP25"/>
  <c r="MC25"/>
  <c r="IP25"/>
  <c r="CC25"/>
  <c r="FC25"/>
  <c r="HP25"/>
  <c r="EP25"/>
  <c r="DC25"/>
  <c r="P25"/>
  <c r="BP25"/>
  <c r="BC25"/>
  <c r="HC25"/>
  <c r="AP25"/>
  <c r="KP25"/>
  <c r="CP25"/>
  <c r="AC25"/>
  <c r="JP25"/>
  <c r="LP25"/>
  <c r="DP25"/>
  <c r="LC25"/>
  <c r="JC25"/>
  <c r="KC25"/>
  <c r="ER15"/>
  <c r="EQ15"/>
  <c r="ES15"/>
  <c r="JP36" i="28"/>
  <c r="JC36"/>
  <c r="AP36"/>
  <c r="EP36"/>
  <c r="GC36"/>
  <c r="HP36"/>
  <c r="CC36"/>
  <c r="DP36"/>
  <c r="GP36"/>
  <c r="IP36"/>
  <c r="IC36"/>
  <c r="FP36"/>
  <c r="MC36"/>
  <c r="KC36"/>
  <c r="BC36"/>
  <c r="BP36"/>
  <c r="AC36"/>
  <c r="LC36"/>
  <c r="DC36"/>
  <c r="FC36"/>
  <c r="KP36"/>
  <c r="CP36"/>
  <c r="P36"/>
  <c r="HC36"/>
  <c r="LP36"/>
  <c r="EC36"/>
  <c r="BD74" i="47"/>
  <c r="BE74"/>
  <c r="BF74"/>
  <c r="BQ74"/>
  <c r="BS74"/>
  <c r="BR74"/>
  <c r="AR74"/>
  <c r="AS74"/>
  <c r="AQ74"/>
  <c r="GP53" i="28"/>
  <c r="GR53" s="1"/>
  <c r="GC83"/>
  <c r="GD83" s="1"/>
  <c r="BJ70"/>
  <c r="LP30" i="47"/>
  <c r="JC30"/>
  <c r="GC30"/>
  <c r="IP30"/>
  <c r="EP30"/>
  <c r="AC30"/>
  <c r="CP30"/>
  <c r="BP30"/>
  <c r="FP30"/>
  <c r="HP30"/>
  <c r="P30"/>
  <c r="JP30"/>
  <c r="MC30"/>
  <c r="GP30"/>
  <c r="HC30"/>
  <c r="KP30"/>
  <c r="CC30"/>
  <c r="EC30"/>
  <c r="DP30"/>
  <c r="LC30"/>
  <c r="IC30"/>
  <c r="AP30"/>
  <c r="BC30"/>
  <c r="FC30"/>
  <c r="DC30"/>
  <c r="KC30"/>
  <c r="GC36"/>
  <c r="FP36"/>
  <c r="JP36"/>
  <c r="KP36"/>
  <c r="CP36"/>
  <c r="KC36"/>
  <c r="AP36"/>
  <c r="DP36"/>
  <c r="JC36"/>
  <c r="HC36"/>
  <c r="P36"/>
  <c r="CC36"/>
  <c r="BP36"/>
  <c r="GP36"/>
  <c r="AC36"/>
  <c r="DC36"/>
  <c r="IC36"/>
  <c r="LC36"/>
  <c r="MC36"/>
  <c r="HP36"/>
  <c r="IP36"/>
  <c r="EP36"/>
  <c r="BC36"/>
  <c r="EC36"/>
  <c r="BC11"/>
  <c r="HC11"/>
  <c r="CC11"/>
  <c r="DC11"/>
  <c r="LC11"/>
  <c r="P11"/>
  <c r="KP11"/>
  <c r="AP11"/>
  <c r="AC11"/>
  <c r="LP11"/>
  <c r="MC11"/>
  <c r="FP11"/>
  <c r="CP11"/>
  <c r="JC11"/>
  <c r="KC11"/>
  <c r="O33" i="33"/>
  <c r="Q26" i="72" s="1"/>
  <c r="E73" i="48"/>
  <c r="HR77" i="47"/>
  <c r="HS77"/>
  <c r="HQ77"/>
  <c r="JP81"/>
  <c r="GC81"/>
  <c r="MC81"/>
  <c r="FC81"/>
  <c r="LC81"/>
  <c r="DC81"/>
  <c r="DP81"/>
  <c r="KP81"/>
  <c r="BP81"/>
  <c r="HC81"/>
  <c r="KC81"/>
  <c r="IC81"/>
  <c r="AP81"/>
  <c r="P81"/>
  <c r="EP81"/>
  <c r="AC81"/>
  <c r="BC81"/>
  <c r="EC81"/>
  <c r="CP81"/>
  <c r="IP81"/>
  <c r="LP81"/>
  <c r="HP81"/>
  <c r="FP81"/>
  <c r="CC81"/>
  <c r="JC81"/>
  <c r="GP81"/>
  <c r="E65" i="28"/>
  <c r="E65" i="47"/>
  <c r="CD74"/>
  <c r="CF74"/>
  <c r="CE74"/>
  <c r="ED74"/>
  <c r="EE74"/>
  <c r="EF74"/>
  <c r="FR74"/>
  <c r="FQ74"/>
  <c r="FS74"/>
  <c r="D15" i="72"/>
  <c r="MC83" i="28"/>
  <c r="MD83" s="1"/>
  <c r="JC85"/>
  <c r="JF85" s="1"/>
  <c r="FC85"/>
  <c r="FE85" s="1"/>
  <c r="IC83"/>
  <c r="ID83" s="1"/>
  <c r="EC83"/>
  <c r="EF83" s="1"/>
  <c r="LC83"/>
  <c r="KL69" i="47"/>
  <c r="LL69"/>
  <c r="AP74" i="28"/>
  <c r="FC74"/>
  <c r="KP74"/>
  <c r="IP74"/>
  <c r="LC74"/>
  <c r="JP74"/>
  <c r="KC74"/>
  <c r="GP74"/>
  <c r="HP74"/>
  <c r="AC74"/>
  <c r="EP74"/>
  <c r="BP74"/>
  <c r="DP74"/>
  <c r="HC74"/>
  <c r="CP74"/>
  <c r="IC74"/>
  <c r="MC74"/>
  <c r="FP74"/>
  <c r="DC74"/>
  <c r="GC74"/>
  <c r="LP74"/>
  <c r="CC74"/>
  <c r="BC74"/>
  <c r="EC74"/>
  <c r="P74"/>
  <c r="JC74"/>
  <c r="JQ34"/>
  <c r="JR34"/>
  <c r="JS34"/>
  <c r="GR34"/>
  <c r="GQ34"/>
  <c r="GS34"/>
  <c r="R15" i="47"/>
  <c r="Q15"/>
  <c r="S15"/>
  <c r="GS15"/>
  <c r="GR15"/>
  <c r="GQ15"/>
  <c r="ID15"/>
  <c r="IF15"/>
  <c r="IE15"/>
  <c r="DF77"/>
  <c r="DE77"/>
  <c r="DD77"/>
  <c r="LF77"/>
  <c r="LD77"/>
  <c r="LE77"/>
  <c r="IQ64" i="28"/>
  <c r="IS64"/>
  <c r="IR64"/>
  <c r="IP64" i="47"/>
  <c r="LP64"/>
  <c r="EP64"/>
  <c r="P64"/>
  <c r="KC64"/>
  <c r="LC64"/>
  <c r="CC64"/>
  <c r="BP64"/>
  <c r="JC64"/>
  <c r="JP64"/>
  <c r="HC64"/>
  <c r="KP64"/>
  <c r="AP64"/>
  <c r="FP64"/>
  <c r="DP64"/>
  <c r="IC64"/>
  <c r="FC64"/>
  <c r="BC64"/>
  <c r="GP64"/>
  <c r="EC64"/>
  <c r="DC64"/>
  <c r="CP64"/>
  <c r="AC64"/>
  <c r="MC64"/>
  <c r="GC64"/>
  <c r="HP64"/>
  <c r="AF34" i="28"/>
  <c r="AD34"/>
  <c r="AE34"/>
  <c r="LD24"/>
  <c r="LE24"/>
  <c r="LF24"/>
  <c r="CR15" i="47"/>
  <c r="CS15"/>
  <c r="CQ15"/>
  <c r="FP24"/>
  <c r="AC24"/>
  <c r="DP24"/>
  <c r="KP24"/>
  <c r="IC24"/>
  <c r="EP24"/>
  <c r="LP24"/>
  <c r="IP24"/>
  <c r="MC24"/>
  <c r="LC24"/>
  <c r="P24"/>
  <c r="CP24"/>
  <c r="BC24"/>
  <c r="CC24"/>
  <c r="JP24"/>
  <c r="HC24"/>
  <c r="JC24"/>
  <c r="HP24"/>
  <c r="FC24"/>
  <c r="GP24"/>
  <c r="EC24"/>
  <c r="KC24"/>
  <c r="DC24"/>
  <c r="BP24"/>
  <c r="GC24"/>
  <c r="AP24"/>
  <c r="AC34"/>
  <c r="JC34"/>
  <c r="P34"/>
  <c r="MC34"/>
  <c r="JP34"/>
  <c r="BP34"/>
  <c r="EP34"/>
  <c r="GP34"/>
  <c r="FP34"/>
  <c r="KC34"/>
  <c r="LC34"/>
  <c r="AP34"/>
  <c r="GC34"/>
  <c r="DP34"/>
  <c r="EC34"/>
  <c r="CC34"/>
  <c r="DC34"/>
  <c r="IP34"/>
  <c r="CP34"/>
  <c r="BC34"/>
  <c r="HP34"/>
  <c r="KP34"/>
  <c r="FC34"/>
  <c r="LP34"/>
  <c r="HC34"/>
  <c r="IC34"/>
  <c r="DD34" i="28"/>
  <c r="DF34"/>
  <c r="DE34"/>
  <c r="FS34"/>
  <c r="FR34"/>
  <c r="FQ34"/>
  <c r="HQ15" i="47"/>
  <c r="HS15"/>
  <c r="HR15"/>
  <c r="LE15"/>
  <c r="LF15"/>
  <c r="LD15"/>
  <c r="AS77"/>
  <c r="AR77"/>
  <c r="AQ77"/>
  <c r="KD77"/>
  <c r="KE77"/>
  <c r="KF77"/>
  <c r="HF64" i="28"/>
  <c r="HE64"/>
  <c r="HD64"/>
  <c r="FC83"/>
  <c r="FD83" s="1"/>
  <c r="GC85"/>
  <c r="GF85" s="1"/>
  <c r="CC83"/>
  <c r="CD83" s="1"/>
  <c r="AC83"/>
  <c r="AF83" s="1"/>
  <c r="IR84" i="47"/>
  <c r="JF86"/>
  <c r="IL69"/>
  <c r="JL69"/>
  <c r="AP53" i="28"/>
  <c r="FP53"/>
  <c r="JP53"/>
  <c r="IP53"/>
  <c r="DC53"/>
  <c r="LP53"/>
  <c r="LW70"/>
  <c r="AW70"/>
  <c r="W70"/>
  <c r="IE34"/>
  <c r="ID34"/>
  <c r="IF34"/>
  <c r="FE34"/>
  <c r="FF34"/>
  <c r="FD34"/>
  <c r="LR34"/>
  <c r="LQ34"/>
  <c r="LS34"/>
  <c r="CD15" i="47"/>
  <c r="CE15"/>
  <c r="CF15"/>
  <c r="GE15"/>
  <c r="GD15"/>
  <c r="GF15"/>
  <c r="BS77"/>
  <c r="BR77"/>
  <c r="BQ77"/>
  <c r="DQ77"/>
  <c r="DS77"/>
  <c r="DR77"/>
  <c r="FF77"/>
  <c r="FE77"/>
  <c r="FD77"/>
  <c r="HP83" i="28"/>
  <c r="HR83" s="1"/>
  <c r="IP83"/>
  <c r="IQ83" s="1"/>
  <c r="CP83"/>
  <c r="CS83" s="1"/>
  <c r="IS84" i="47"/>
  <c r="JY69"/>
  <c r="HC83" i="28"/>
  <c r="HE83" s="1"/>
  <c r="P16"/>
  <c r="AP16"/>
  <c r="EP16"/>
  <c r="KP16"/>
  <c r="JP16"/>
  <c r="FC16"/>
  <c r="EC16"/>
  <c r="IC16"/>
  <c r="GP16"/>
  <c r="KC16"/>
  <c r="AC16"/>
  <c r="LP16"/>
  <c r="LC16"/>
  <c r="CP16"/>
  <c r="DP16"/>
  <c r="MC16"/>
  <c r="HC16"/>
  <c r="BP16"/>
  <c r="HP16"/>
  <c r="JC16"/>
  <c r="DC16"/>
  <c r="IP16"/>
  <c r="FP16"/>
  <c r="GC16"/>
  <c r="BC16"/>
  <c r="CC16"/>
  <c r="MF34"/>
  <c r="MD34"/>
  <c r="ME34"/>
  <c r="JF34"/>
  <c r="JE34"/>
  <c r="JD34"/>
  <c r="CF34"/>
  <c r="CE34"/>
  <c r="CD34"/>
  <c r="AE15" i="47"/>
  <c r="AF15"/>
  <c r="AD15"/>
  <c r="LQ15"/>
  <c r="LS15"/>
  <c r="LR15"/>
  <c r="JD77"/>
  <c r="JE77"/>
  <c r="JF77"/>
  <c r="MD77"/>
  <c r="ME77"/>
  <c r="MF77"/>
  <c r="AD77"/>
  <c r="AE77"/>
  <c r="AF77"/>
  <c r="AS64" i="28"/>
  <c r="AR64"/>
  <c r="AQ64"/>
  <c r="KF15" i="47"/>
  <c r="KE15"/>
  <c r="KD15"/>
  <c r="FS77"/>
  <c r="FR77"/>
  <c r="FQ77"/>
  <c r="JC15" i="28"/>
  <c r="FC15"/>
  <c r="HP15"/>
  <c r="DC15"/>
  <c r="FP15"/>
  <c r="KP15"/>
  <c r="BC15"/>
  <c r="JP15"/>
  <c r="CP15"/>
  <c r="GC15"/>
  <c r="IP15"/>
  <c r="BP15"/>
  <c r="AP15"/>
  <c r="HC15"/>
  <c r="KC15"/>
  <c r="IC15"/>
  <c r="EC15"/>
  <c r="GP15"/>
  <c r="CC15"/>
  <c r="EP15"/>
  <c r="DP15"/>
  <c r="MC15"/>
  <c r="P15"/>
  <c r="LC15"/>
  <c r="AC15"/>
  <c r="LP15"/>
  <c r="MC85"/>
  <c r="MF85" s="1"/>
  <c r="LC85"/>
  <c r="LE85" s="1"/>
  <c r="JP83"/>
  <c r="JS83" s="1"/>
  <c r="DE85" i="47"/>
  <c r="BP83" i="28"/>
  <c r="EY69" i="47"/>
  <c r="LP31"/>
  <c r="MC31"/>
  <c r="GC31"/>
  <c r="DP31"/>
  <c r="AC31"/>
  <c r="LC31"/>
  <c r="JP31"/>
  <c r="CC31"/>
  <c r="P31"/>
  <c r="IC31"/>
  <c r="EC31"/>
  <c r="KP31"/>
  <c r="AP31"/>
  <c r="KC31"/>
  <c r="EP31"/>
  <c r="GP31"/>
  <c r="CP31"/>
  <c r="HC31"/>
  <c r="BP31"/>
  <c r="DC31"/>
  <c r="BC31"/>
  <c r="JC31"/>
  <c r="HP31"/>
  <c r="IP31"/>
  <c r="FC31"/>
  <c r="FP31"/>
  <c r="MC77" i="28"/>
  <c r="EP77"/>
  <c r="AP77"/>
  <c r="FC77"/>
  <c r="JC77"/>
  <c r="LC77"/>
  <c r="AC77"/>
  <c r="BP77"/>
  <c r="HP77"/>
  <c r="GP77"/>
  <c r="GC77"/>
  <c r="DP77"/>
  <c r="KP77"/>
  <c r="LP77"/>
  <c r="HC77"/>
  <c r="EC77"/>
  <c r="BC77"/>
  <c r="IC77"/>
  <c r="CC77"/>
  <c r="JP77"/>
  <c r="DC77"/>
  <c r="FP77"/>
  <c r="P77"/>
  <c r="IP77"/>
  <c r="CP77"/>
  <c r="KC77"/>
  <c r="CQ34"/>
  <c r="CS34"/>
  <c r="CR34"/>
  <c r="BS34"/>
  <c r="BQ34"/>
  <c r="BR34"/>
  <c r="AS34"/>
  <c r="AQ34"/>
  <c r="AR34"/>
  <c r="JR15" i="47"/>
  <c r="JQ15"/>
  <c r="JS15"/>
  <c r="BS15"/>
  <c r="BQ15"/>
  <c r="BR15"/>
  <c r="ED77"/>
  <c r="EE77"/>
  <c r="EF77"/>
  <c r="KS77"/>
  <c r="KQ77"/>
  <c r="KR77"/>
  <c r="GE77"/>
  <c r="GD77"/>
  <c r="GF77"/>
  <c r="JD64" i="28"/>
  <c r="JE64"/>
  <c r="JF64"/>
  <c r="KR34"/>
  <c r="KS34"/>
  <c r="KQ34"/>
  <c r="BF77" i="47"/>
  <c r="BE77"/>
  <c r="BD77"/>
  <c r="MD88"/>
  <c r="JC83" i="28"/>
  <c r="JD83" s="1"/>
  <c r="KP85"/>
  <c r="KS85" s="1"/>
  <c r="P85"/>
  <c r="Q85" s="1"/>
  <c r="DC83"/>
  <c r="DD83" s="1"/>
  <c r="DD85" i="47"/>
  <c r="LY69"/>
  <c r="GP86" i="28"/>
  <c r="GR86" s="1"/>
  <c r="EC86"/>
  <c r="EE86" s="1"/>
  <c r="FY69" i="47"/>
  <c r="ES34" i="28"/>
  <c r="EQ34"/>
  <c r="ER34"/>
  <c r="ED34"/>
  <c r="EE34"/>
  <c r="EF34"/>
  <c r="BF34"/>
  <c r="BE34"/>
  <c r="BD34"/>
  <c r="FD15" i="47"/>
  <c r="FE15"/>
  <c r="FF15"/>
  <c r="ED15"/>
  <c r="EF15"/>
  <c r="EE15"/>
  <c r="ME15"/>
  <c r="MF15"/>
  <c r="MD15"/>
  <c r="JR77"/>
  <c r="JQ77"/>
  <c r="JS77"/>
  <c r="HF77"/>
  <c r="HE77"/>
  <c r="HD77"/>
  <c r="ID77"/>
  <c r="IF77"/>
  <c r="IE77"/>
  <c r="BP11" i="28"/>
  <c r="EP11"/>
  <c r="JP11"/>
  <c r="LP11"/>
  <c r="P11"/>
  <c r="EC11"/>
  <c r="FC11"/>
  <c r="CP11"/>
  <c r="DC11"/>
  <c r="MC11"/>
  <c r="LC11"/>
  <c r="BC11"/>
  <c r="HC11"/>
  <c r="GC11"/>
  <c r="IP11"/>
  <c r="FP11"/>
  <c r="HP11"/>
  <c r="GP11"/>
  <c r="IC11"/>
  <c r="JC11"/>
  <c r="KP11"/>
  <c r="AC11"/>
  <c r="DP11"/>
  <c r="AP11"/>
  <c r="KC11"/>
  <c r="CC11"/>
  <c r="DS15" i="47"/>
  <c r="DQ15"/>
  <c r="DR15"/>
  <c r="KC83" i="28"/>
  <c r="KD83" s="1"/>
  <c r="P83"/>
  <c r="R83" s="1"/>
  <c r="HL69" i="47"/>
  <c r="GP83" i="28"/>
  <c r="GR83" s="1"/>
  <c r="LF34"/>
  <c r="LE34"/>
  <c r="LD34"/>
  <c r="R34"/>
  <c r="Q34"/>
  <c r="S34"/>
  <c r="AR15" i="47"/>
  <c r="AQ15"/>
  <c r="AS15"/>
  <c r="JF15"/>
  <c r="JE15"/>
  <c r="JD15"/>
  <c r="BF15"/>
  <c r="BD15"/>
  <c r="BE15"/>
  <c r="CQ77"/>
  <c r="CS77"/>
  <c r="CR77"/>
  <c r="ER77"/>
  <c r="ES77"/>
  <c r="EQ77"/>
  <c r="IP10" i="28"/>
  <c r="BC10"/>
  <c r="KP10"/>
  <c r="EP10"/>
  <c r="DC10"/>
  <c r="LC10"/>
  <c r="HC10"/>
  <c r="LP10"/>
  <c r="JC10"/>
  <c r="P10"/>
  <c r="BP10"/>
  <c r="AC10"/>
  <c r="FC10"/>
  <c r="GP10"/>
  <c r="JP10"/>
  <c r="CP10"/>
  <c r="CC10"/>
  <c r="KC10"/>
  <c r="EC10"/>
  <c r="HP10"/>
  <c r="AP10"/>
  <c r="IC10"/>
  <c r="FP10"/>
  <c r="DP10"/>
  <c r="GC10"/>
  <c r="MC10"/>
  <c r="CC6"/>
  <c r="MC6"/>
  <c r="FP6"/>
  <c r="BC6"/>
  <c r="HP6"/>
  <c r="JC6"/>
  <c r="GC6"/>
  <c r="IC6"/>
  <c r="FC6"/>
  <c r="JP6"/>
  <c r="KC6"/>
  <c r="GP6"/>
  <c r="KP6"/>
  <c r="AC6"/>
  <c r="LC6"/>
  <c r="AP6"/>
  <c r="EC6"/>
  <c r="DP6"/>
  <c r="HC6"/>
  <c r="BP6"/>
  <c r="DC6"/>
  <c r="P6"/>
  <c r="IP6"/>
  <c r="LP6"/>
  <c r="EP6"/>
  <c r="CP6"/>
  <c r="JC9"/>
  <c r="GC9"/>
  <c r="DC9"/>
  <c r="CP9"/>
  <c r="HC9"/>
  <c r="IP9"/>
  <c r="KC9"/>
  <c r="JP9"/>
  <c r="KP9"/>
  <c r="MC9"/>
  <c r="P9"/>
  <c r="EC9"/>
  <c r="BC9"/>
  <c r="HP9"/>
  <c r="CC9"/>
  <c r="LC9"/>
  <c r="FC9"/>
  <c r="AC9"/>
  <c r="DP9"/>
  <c r="AP9"/>
  <c r="LP9"/>
  <c r="BP9"/>
  <c r="FP9"/>
  <c r="IC9"/>
  <c r="EP9"/>
  <c r="GP9"/>
  <c r="IP86"/>
  <c r="IQ86" s="1"/>
  <c r="HP87"/>
  <c r="HS87" s="1"/>
  <c r="FS86" i="47"/>
  <c r="FP86" i="28"/>
  <c r="FS86" s="1"/>
  <c r="AP87"/>
  <c r="AR87" s="1"/>
  <c r="E57" i="33"/>
  <c r="HC86" i="28"/>
  <c r="LC87"/>
  <c r="KW52" i="47"/>
  <c r="HC87" i="28"/>
  <c r="AC23" i="33"/>
  <c r="P24" i="66" s="1"/>
  <c r="MC87" i="28"/>
  <c r="MF87" s="1"/>
  <c r="FR86" i="47"/>
  <c r="JC87" i="28"/>
  <c r="JE87" s="1"/>
  <c r="CQ87"/>
  <c r="E59" i="33"/>
  <c r="JP86" i="28"/>
  <c r="JQ86" s="1"/>
  <c r="FC87"/>
  <c r="FE87" s="1"/>
  <c r="LC86"/>
  <c r="LF86" s="1"/>
  <c r="AP86"/>
  <c r="AQ86" s="1"/>
  <c r="JC86"/>
  <c r="JD86" s="1"/>
  <c r="MC86"/>
  <c r="ME86" s="1"/>
  <c r="E64" i="33"/>
  <c r="G48" s="1"/>
  <c r="H48" s="1"/>
  <c r="CC87" i="28"/>
  <c r="P87"/>
  <c r="KP87"/>
  <c r="LP86"/>
  <c r="LQ86" s="1"/>
  <c r="HP86"/>
  <c r="AC86"/>
  <c r="DP87"/>
  <c r="DQ87" s="1"/>
  <c r="EJ52" i="47"/>
  <c r="KC87" i="28"/>
  <c r="KD87" s="1"/>
  <c r="P86"/>
  <c r="R86" s="1"/>
  <c r="CP86"/>
  <c r="CQ86" s="1"/>
  <c r="LP87"/>
  <c r="LR87" s="1"/>
  <c r="IW52" i="47"/>
  <c r="Q5" i="71"/>
  <c r="MF88" i="47"/>
  <c r="EC87" i="28"/>
  <c r="EE87" s="1"/>
  <c r="FC86"/>
  <c r="FE86" s="1"/>
  <c r="LJ52" i="47"/>
  <c r="BC86" i="28"/>
  <c r="BF86" s="1"/>
  <c r="CS87"/>
  <c r="BP87"/>
  <c r="BQ87" s="1"/>
  <c r="DC87"/>
  <c r="DD87" s="1"/>
  <c r="FW52" i="47"/>
  <c r="EP86" i="28"/>
  <c r="ES86" s="1"/>
  <c r="IP87"/>
  <c r="IQ87" s="1"/>
  <c r="EP87"/>
  <c r="EQ87" s="1"/>
  <c r="AC87"/>
  <c r="AF87" s="1"/>
  <c r="FP87"/>
  <c r="C52"/>
  <c r="X23" i="33"/>
  <c r="Q24" i="65" s="1"/>
  <c r="E48" i="48"/>
  <c r="KC87" i="47"/>
  <c r="KF87" s="1"/>
  <c r="GY69"/>
  <c r="AY69"/>
  <c r="DY69"/>
  <c r="AL69"/>
  <c r="DL69"/>
  <c r="Y69"/>
  <c r="HY69"/>
  <c r="CY69"/>
  <c r="L69"/>
  <c r="FL69"/>
  <c r="EL69"/>
  <c r="CL69"/>
  <c r="BY69"/>
  <c r="BL69"/>
  <c r="IY69"/>
  <c r="BR84"/>
  <c r="GP63"/>
  <c r="AC63"/>
  <c r="FP63"/>
  <c r="CC63"/>
  <c r="DC63"/>
  <c r="GC63"/>
  <c r="EC63"/>
  <c r="HC63"/>
  <c r="BC63"/>
  <c r="HP63"/>
  <c r="EP63"/>
  <c r="LP63"/>
  <c r="KP63"/>
  <c r="BP63"/>
  <c r="MC63"/>
  <c r="AP63"/>
  <c r="FC63"/>
  <c r="LC63"/>
  <c r="CP63"/>
  <c r="KC63"/>
  <c r="IP63"/>
  <c r="IC63"/>
  <c r="JC63"/>
  <c r="JP63"/>
  <c r="P63"/>
  <c r="DP63"/>
  <c r="LP55"/>
  <c r="JP55"/>
  <c r="EP55"/>
  <c r="BP55"/>
  <c r="JC55"/>
  <c r="IP55"/>
  <c r="CC55"/>
  <c r="GC55"/>
  <c r="FC55"/>
  <c r="AP55"/>
  <c r="KP55"/>
  <c r="EC55"/>
  <c r="BC55"/>
  <c r="HC55"/>
  <c r="DP55"/>
  <c r="P55"/>
  <c r="LC55"/>
  <c r="KC55"/>
  <c r="DC55"/>
  <c r="MC55"/>
  <c r="FP55"/>
  <c r="IC55"/>
  <c r="AC55"/>
  <c r="HP55"/>
  <c r="GP55"/>
  <c r="CP55"/>
  <c r="C9"/>
  <c r="C9" i="28"/>
  <c r="MF85" i="47"/>
  <c r="ME85"/>
  <c r="MD85"/>
  <c r="JD88"/>
  <c r="JF88"/>
  <c r="JE88"/>
  <c r="JC83"/>
  <c r="EC83"/>
  <c r="EF83" s="1"/>
  <c r="DP83"/>
  <c r="HP83"/>
  <c r="HR83" s="1"/>
  <c r="CP83"/>
  <c r="CS83" s="1"/>
  <c r="GP83"/>
  <c r="GR83" s="1"/>
  <c r="P83"/>
  <c r="BC83"/>
  <c r="BD83" s="1"/>
  <c r="FC83"/>
  <c r="FD83" s="1"/>
  <c r="BP83"/>
  <c r="BS83" s="1"/>
  <c r="EP83"/>
  <c r="ES83" s="1"/>
  <c r="FP83"/>
  <c r="LC83"/>
  <c r="LD83" s="1"/>
  <c r="AC83"/>
  <c r="AD83" s="1"/>
  <c r="IC83"/>
  <c r="ID83" s="1"/>
  <c r="LP83"/>
  <c r="LS83" s="1"/>
  <c r="DC83"/>
  <c r="HC83"/>
  <c r="HD83" s="1"/>
  <c r="MC83"/>
  <c r="MD83" s="1"/>
  <c r="KC83"/>
  <c r="KD83" s="1"/>
  <c r="JP83"/>
  <c r="JQ83" s="1"/>
  <c r="GC83"/>
  <c r="GF83" s="1"/>
  <c r="IP83"/>
  <c r="IS83" s="1"/>
  <c r="AP83"/>
  <c r="AQ83" s="1"/>
  <c r="KD84"/>
  <c r="KF84"/>
  <c r="KE84"/>
  <c r="L18" i="33"/>
  <c r="Q23" i="70" s="1"/>
  <c r="E12" i="48"/>
  <c r="JP42" i="47"/>
  <c r="MC42"/>
  <c r="KP42"/>
  <c r="BP42"/>
  <c r="LP42"/>
  <c r="HP42"/>
  <c r="FP42"/>
  <c r="GC42"/>
  <c r="DP42"/>
  <c r="CP42"/>
  <c r="IC42"/>
  <c r="BC42"/>
  <c r="AP42"/>
  <c r="HC42"/>
  <c r="AC42"/>
  <c r="EC42"/>
  <c r="GP42"/>
  <c r="P42"/>
  <c r="LC42"/>
  <c r="DC42"/>
  <c r="FC42"/>
  <c r="JC42"/>
  <c r="KC42"/>
  <c r="CC42"/>
  <c r="EP42"/>
  <c r="IP42"/>
  <c r="KC56"/>
  <c r="IC56"/>
  <c r="FP56"/>
  <c r="KP56"/>
  <c r="BP56"/>
  <c r="AC56"/>
  <c r="GP56"/>
  <c r="JP56"/>
  <c r="FC56"/>
  <c r="IP56"/>
  <c r="GC56"/>
  <c r="EC56"/>
  <c r="DC56"/>
  <c r="P56"/>
  <c r="LC56"/>
  <c r="HC56"/>
  <c r="AP56"/>
  <c r="CP56"/>
  <c r="BC56"/>
  <c r="LP56"/>
  <c r="CC56"/>
  <c r="MC56"/>
  <c r="JC56"/>
  <c r="HP56"/>
  <c r="DP56"/>
  <c r="EP56"/>
  <c r="D31" i="48"/>
  <c r="AI18" i="33"/>
  <c r="P23" i="67" s="1"/>
  <c r="D27" i="48"/>
  <c r="FL41" i="47"/>
  <c r="EY41"/>
  <c r="AY41"/>
  <c r="JY41"/>
  <c r="IL41"/>
  <c r="GY41"/>
  <c r="DL41"/>
  <c r="L41"/>
  <c r="KL41"/>
  <c r="JL41"/>
  <c r="IY41"/>
  <c r="BY41"/>
  <c r="AL41"/>
  <c r="KY41"/>
  <c r="HL41"/>
  <c r="EL41"/>
  <c r="CY41"/>
  <c r="GL41"/>
  <c r="FY41"/>
  <c r="BL41"/>
  <c r="CL41"/>
  <c r="DY41"/>
  <c r="Y41"/>
  <c r="HY41"/>
  <c r="FJ52"/>
  <c r="BW52"/>
  <c r="EW52"/>
  <c r="AJ52"/>
  <c r="GW52"/>
  <c r="CW52"/>
  <c r="BJ52"/>
  <c r="IJ52"/>
  <c r="DW52"/>
  <c r="W52"/>
  <c r="JW52"/>
  <c r="GJ52"/>
  <c r="CJ52"/>
  <c r="DJ52"/>
  <c r="J52"/>
  <c r="AW52"/>
  <c r="HW52"/>
  <c r="HJ52"/>
  <c r="X28" i="33"/>
  <c r="Q25" i="65" s="1"/>
  <c r="E47" i="48"/>
  <c r="LP87" i="47"/>
  <c r="LQ87" s="1"/>
  <c r="E90" i="48"/>
  <c r="AC33" i="33"/>
  <c r="P26" i="66" s="1"/>
  <c r="D88" i="48"/>
  <c r="EP87" i="47"/>
  <c r="EQ87" s="1"/>
  <c r="AA38" i="33"/>
  <c r="Q27" i="69" s="1"/>
  <c r="E80" i="48"/>
  <c r="D62"/>
  <c r="C28" i="33"/>
  <c r="Q25" i="61" s="1"/>
  <c r="BC83" i="28"/>
  <c r="LP83"/>
  <c r="KP83"/>
  <c r="H18" i="33"/>
  <c r="P23" i="63" s="1"/>
  <c r="U38" i="33"/>
  <c r="Q27" i="64" s="1"/>
  <c r="E82" i="48"/>
  <c r="BC84" i="28"/>
  <c r="BP84"/>
  <c r="HC84"/>
  <c r="JP84"/>
  <c r="EC84"/>
  <c r="AA23" i="33"/>
  <c r="Q24" i="69" s="1"/>
  <c r="E53" i="48"/>
  <c r="KP86" i="28"/>
  <c r="BP86"/>
  <c r="CC86"/>
  <c r="IC86"/>
  <c r="KC86"/>
  <c r="DP86"/>
  <c r="MC87" i="47"/>
  <c r="MF87" s="1"/>
  <c r="R28" i="33"/>
  <c r="Q25" i="71" s="1"/>
  <c r="P84" i="28"/>
  <c r="AC84"/>
  <c r="KC85"/>
  <c r="AC85"/>
  <c r="EC85"/>
  <c r="JP85"/>
  <c r="IP85"/>
  <c r="IC85"/>
  <c r="EP85"/>
  <c r="GP85"/>
  <c r="AP85"/>
  <c r="FP85"/>
  <c r="HC85"/>
  <c r="CC85"/>
  <c r="BC85"/>
  <c r="CP85"/>
  <c r="DP85"/>
  <c r="DC85"/>
  <c r="GC86"/>
  <c r="GP87" i="47"/>
  <c r="GR87" s="1"/>
  <c r="KP87"/>
  <c r="KR87" s="1"/>
  <c r="AC47" i="33"/>
  <c r="AC49"/>
  <c r="AC48"/>
  <c r="AC54"/>
  <c r="AD54"/>
  <c r="ID85" i="47"/>
  <c r="IF85"/>
  <c r="IE85"/>
  <c r="KF88"/>
  <c r="KD88"/>
  <c r="KE88"/>
  <c r="LD87"/>
  <c r="LE87"/>
  <c r="JQ86"/>
  <c r="JS86"/>
  <c r="JR86"/>
  <c r="IE86"/>
  <c r="IF86"/>
  <c r="ID86"/>
  <c r="JP87"/>
  <c r="IC87"/>
  <c r="AC87"/>
  <c r="GR57" i="28"/>
  <c r="HE85" i="47"/>
  <c r="HF85"/>
  <c r="KD85"/>
  <c r="KF85"/>
  <c r="KE85"/>
  <c r="LQ85"/>
  <c r="LR85"/>
  <c r="CF88"/>
  <c r="CD88"/>
  <c r="CE88"/>
  <c r="LR86"/>
  <c r="LS86"/>
  <c r="LQ86"/>
  <c r="ER86"/>
  <c r="ES86"/>
  <c r="EQ86"/>
  <c r="L38" i="33"/>
  <c r="Q27" i="70" s="1"/>
  <c r="E77" i="48"/>
  <c r="AA18" i="33"/>
  <c r="Q23" i="69" s="1"/>
  <c r="E26" i="48"/>
  <c r="GR85" i="47"/>
  <c r="GS85"/>
  <c r="GQ85"/>
  <c r="CD85"/>
  <c r="CF85"/>
  <c r="CE85"/>
  <c r="JQ85"/>
  <c r="JS85"/>
  <c r="JR85"/>
  <c r="IS88"/>
  <c r="IQ88"/>
  <c r="IR88"/>
  <c r="E49" i="33"/>
  <c r="E54"/>
  <c r="E47"/>
  <c r="F54"/>
  <c r="E48"/>
  <c r="JR88" i="47"/>
  <c r="JQ88"/>
  <c r="JS88"/>
  <c r="BR86"/>
  <c r="BS86"/>
  <c r="BQ86"/>
  <c r="DF86"/>
  <c r="DD86"/>
  <c r="DE86"/>
  <c r="BP87"/>
  <c r="DC87"/>
  <c r="AJ18" i="33"/>
  <c r="Q23" i="67" s="1"/>
  <c r="E27" i="48"/>
  <c r="BE88" i="47"/>
  <c r="BF88"/>
  <c r="BD88"/>
  <c r="AA54" i="33"/>
  <c r="Z48"/>
  <c r="Z49"/>
  <c r="Z54"/>
  <c r="Z47"/>
  <c r="FS85" i="47"/>
  <c r="FR85"/>
  <c r="IQ85"/>
  <c r="IS85"/>
  <c r="IR85"/>
  <c r="W58" i="33"/>
  <c r="W57"/>
  <c r="X64"/>
  <c r="AT48" s="1"/>
  <c r="W59"/>
  <c r="W64"/>
  <c r="AQ48" s="1"/>
  <c r="EF88" i="47"/>
  <c r="ED88"/>
  <c r="EE88"/>
  <c r="KS88"/>
  <c r="KQ88"/>
  <c r="KR88"/>
  <c r="CR86"/>
  <c r="CS86"/>
  <c r="CQ86"/>
  <c r="AF86"/>
  <c r="AD86"/>
  <c r="AE86"/>
  <c r="DP87"/>
  <c r="CP87"/>
  <c r="FP87"/>
  <c r="AI13" i="33"/>
  <c r="P22" i="67" s="1"/>
  <c r="D33" i="48"/>
  <c r="AI28" i="33"/>
  <c r="P25" i="67" s="1"/>
  <c r="D58" i="48"/>
  <c r="DS88" i="47"/>
  <c r="DQ88"/>
  <c r="DR88"/>
  <c r="HQ85"/>
  <c r="HS85"/>
  <c r="HR85"/>
  <c r="ED85"/>
  <c r="EF85"/>
  <c r="EE85"/>
  <c r="HQ88"/>
  <c r="HR88"/>
  <c r="HS88"/>
  <c r="T58" i="33"/>
  <c r="T64"/>
  <c r="AK48" s="1"/>
  <c r="T59"/>
  <c r="U64"/>
  <c r="AN48" s="1"/>
  <c r="T57"/>
  <c r="GD85" i="47"/>
  <c r="GE85"/>
  <c r="GF85"/>
  <c r="CS88"/>
  <c r="CQ88"/>
  <c r="CR88"/>
  <c r="DQ86"/>
  <c r="DR86"/>
  <c r="DS86"/>
  <c r="EE86"/>
  <c r="EF86"/>
  <c r="ED86"/>
  <c r="GR86"/>
  <c r="GS86"/>
  <c r="GQ86"/>
  <c r="BC87"/>
  <c r="EC87"/>
  <c r="HP87"/>
  <c r="AI47" i="33"/>
  <c r="CQ85" i="47"/>
  <c r="CS85"/>
  <c r="CR85"/>
  <c r="AQ85"/>
  <c r="AS85"/>
  <c r="AR85"/>
  <c r="BD85"/>
  <c r="BF85"/>
  <c r="BE85"/>
  <c r="DD88"/>
  <c r="DE88"/>
  <c r="DF88"/>
  <c r="BS88"/>
  <c r="BQ88"/>
  <c r="BR88"/>
  <c r="AS88"/>
  <c r="AR88"/>
  <c r="AQ88"/>
  <c r="BD86"/>
  <c r="BF86"/>
  <c r="BE86"/>
  <c r="IR86"/>
  <c r="IS86"/>
  <c r="IQ86"/>
  <c r="HF86"/>
  <c r="HD86"/>
  <c r="HE86"/>
  <c r="GC87"/>
  <c r="IP87"/>
  <c r="JC87"/>
  <c r="AJ33" i="33"/>
  <c r="Q26" i="67" s="1"/>
  <c r="C13" i="33"/>
  <c r="Q22" i="61" s="1"/>
  <c r="E4" i="48"/>
  <c r="K59" i="33"/>
  <c r="K57"/>
  <c r="K58"/>
  <c r="K64"/>
  <c r="S48" s="1"/>
  <c r="L64"/>
  <c r="V48" s="1"/>
  <c r="AF49"/>
  <c r="AG54"/>
  <c r="AF54"/>
  <c r="AF48"/>
  <c r="AF47"/>
  <c r="GR88" i="47"/>
  <c r="GQ88"/>
  <c r="GS88"/>
  <c r="BQ85"/>
  <c r="BS85"/>
  <c r="BR85"/>
  <c r="ES88"/>
  <c r="EQ88"/>
  <c r="ER88"/>
  <c r="AQ86"/>
  <c r="AS86"/>
  <c r="AR86"/>
  <c r="CE86"/>
  <c r="CF86"/>
  <c r="CD86"/>
  <c r="LD86"/>
  <c r="LE86"/>
  <c r="LF86"/>
  <c r="AP87"/>
  <c r="CC87"/>
  <c r="FC87"/>
  <c r="AI23" i="33"/>
  <c r="P24" i="67" s="1"/>
  <c r="D57" i="48"/>
  <c r="H57" i="33"/>
  <c r="H58"/>
  <c r="H59"/>
  <c r="I64"/>
  <c r="P48" s="1"/>
  <c r="H64"/>
  <c r="M48" s="1"/>
  <c r="EQ85" i="47"/>
  <c r="ES85"/>
  <c r="ER85"/>
  <c r="IF88"/>
  <c r="ID88"/>
  <c r="IE88"/>
  <c r="KS86"/>
  <c r="KQ86"/>
  <c r="KR86"/>
  <c r="KE86"/>
  <c r="KF86"/>
  <c r="KD86"/>
  <c r="KQ83"/>
  <c r="KR83"/>
  <c r="KS83"/>
  <c r="HC87"/>
  <c r="FQ88"/>
  <c r="FR88"/>
  <c r="FS88"/>
  <c r="KQ84"/>
  <c r="KR84"/>
  <c r="KS84"/>
  <c r="JD84"/>
  <c r="JE84"/>
  <c r="JF84"/>
  <c r="AG23" i="33"/>
  <c r="Q24" i="68" s="1"/>
  <c r="E62" i="48"/>
  <c r="N28" i="33"/>
  <c r="P25" i="72" s="1"/>
  <c r="HF27" i="28"/>
  <c r="HE27"/>
  <c r="HD27"/>
  <c r="FD86" i="47"/>
  <c r="FE86"/>
  <c r="FF86"/>
  <c r="LD84"/>
  <c r="LE84"/>
  <c r="LF84"/>
  <c r="HD84"/>
  <c r="HE84"/>
  <c r="HF84"/>
  <c r="E28" i="48"/>
  <c r="LD88" i="47"/>
  <c r="LE88"/>
  <c r="LF88"/>
  <c r="LQ88"/>
  <c r="LR88"/>
  <c r="LS88"/>
  <c r="Q88"/>
  <c r="R88"/>
  <c r="S88"/>
  <c r="AQ84"/>
  <c r="AR84"/>
  <c r="AS84"/>
  <c r="MD84"/>
  <c r="ME84"/>
  <c r="MF84"/>
  <c r="FD84"/>
  <c r="FE84"/>
  <c r="FF84"/>
  <c r="AF28" i="33"/>
  <c r="P25" i="68" s="1"/>
  <c r="D63" i="48"/>
  <c r="MD86" i="47"/>
  <c r="ME86"/>
  <c r="MF86"/>
  <c r="DD84"/>
  <c r="DE84"/>
  <c r="DF84"/>
  <c r="GQ84"/>
  <c r="GR84"/>
  <c r="GS84"/>
  <c r="GD88"/>
  <c r="GE88"/>
  <c r="GF88"/>
  <c r="LQ84"/>
  <c r="LR84"/>
  <c r="LS84"/>
  <c r="JQ84"/>
  <c r="JR84"/>
  <c r="JS84"/>
  <c r="Q5" i="69"/>
  <c r="D14"/>
  <c r="AD88" i="47"/>
  <c r="AE88"/>
  <c r="AF88"/>
  <c r="FD88"/>
  <c r="FE88"/>
  <c r="FF88"/>
  <c r="FQ84"/>
  <c r="FR84"/>
  <c r="FS84"/>
  <c r="GD84"/>
  <c r="GE84"/>
  <c r="GF84"/>
  <c r="AF18" i="33"/>
  <c r="P23" i="68" s="1"/>
  <c r="D32" i="48"/>
  <c r="I18" i="33"/>
  <c r="Q23" i="63" s="1"/>
  <c r="GD86" i="47"/>
  <c r="GE86"/>
  <c r="GF86"/>
  <c r="AD84"/>
  <c r="AE84"/>
  <c r="AF84"/>
  <c r="Q84"/>
  <c r="R84"/>
  <c r="S84"/>
  <c r="Q5" i="65"/>
  <c r="D14"/>
  <c r="O28" i="33"/>
  <c r="Q25" i="72" s="1"/>
  <c r="HD88" i="47"/>
  <c r="HE88"/>
  <c r="HF88"/>
  <c r="HQ84"/>
  <c r="HR84"/>
  <c r="HS84"/>
  <c r="BD84"/>
  <c r="BE84"/>
  <c r="BF84"/>
  <c r="S41" i="28" l="1"/>
  <c r="Z32" i="64"/>
  <c r="JS79" i="28"/>
  <c r="HE79"/>
  <c r="MF64"/>
  <c r="MD64"/>
  <c r="AR27"/>
  <c r="AD27"/>
  <c r="AF27"/>
  <c r="E16"/>
  <c r="HY16" s="1"/>
  <c r="FD27"/>
  <c r="JR27"/>
  <c r="FF27"/>
  <c r="AS27"/>
  <c r="JL16" i="47"/>
  <c r="EE64" i="28"/>
  <c r="CQ41"/>
  <c r="HS64"/>
  <c r="LR29"/>
  <c r="HR64"/>
  <c r="DR29"/>
  <c r="IE41"/>
  <c r="IF41"/>
  <c r="MD79"/>
  <c r="DE64"/>
  <c r="MF79"/>
  <c r="BS79"/>
  <c r="JD79"/>
  <c r="DS79"/>
  <c r="DQ79"/>
  <c r="LE27"/>
  <c r="LF27"/>
  <c r="IQ79"/>
  <c r="GS41"/>
  <c r="IQ27"/>
  <c r="EP130"/>
  <c r="EP131" s="1"/>
  <c r="FC130"/>
  <c r="FC131" s="1"/>
  <c r="Z23" i="33"/>
  <c r="P24" i="69" s="1"/>
  <c r="C64" i="28" s="1"/>
  <c r="D56" i="48"/>
  <c r="W23" i="33"/>
  <c r="P24" i="65" s="1"/>
  <c r="C57" i="47" s="1"/>
  <c r="D50" i="48"/>
  <c r="I23" i="33"/>
  <c r="Q24" i="63" s="1"/>
  <c r="E41" i="48"/>
  <c r="P124" i="47"/>
  <c r="P126"/>
  <c r="O108"/>
  <c r="O107"/>
  <c r="D65" i="48"/>
  <c r="D84"/>
  <c r="E17"/>
  <c r="D38"/>
  <c r="D41"/>
  <c r="D81"/>
  <c r="N9"/>
  <c r="AZ9" i="33" s="1"/>
  <c r="AI38"/>
  <c r="P27" i="67" s="1"/>
  <c r="D87" i="48"/>
  <c r="R23" i="33"/>
  <c r="Q24" i="71" s="1"/>
  <c r="E43" i="47" s="1"/>
  <c r="E45" i="48"/>
  <c r="E18" i="33"/>
  <c r="P23" i="62" s="1"/>
  <c r="D10" i="48"/>
  <c r="L23" i="33"/>
  <c r="Q24" i="70" s="1"/>
  <c r="E29" i="47" s="1"/>
  <c r="E40" i="48"/>
  <c r="KC126" i="47"/>
  <c r="KC124"/>
  <c r="KB108"/>
  <c r="KB107"/>
  <c r="U18" i="33"/>
  <c r="Q23" i="64" s="1"/>
  <c r="E49" i="47" s="1"/>
  <c r="E23" i="48"/>
  <c r="AG13" i="33"/>
  <c r="Q22" i="68" s="1"/>
  <c r="E76" i="28" s="1"/>
  <c r="E30" i="48"/>
  <c r="Q23" i="33"/>
  <c r="P24" i="71" s="1"/>
  <c r="D45" i="48"/>
  <c r="T18" i="33"/>
  <c r="P23" i="64" s="1"/>
  <c r="C49" i="28" s="1"/>
  <c r="D23" i="48"/>
  <c r="F18" i="33"/>
  <c r="Q23" i="62" s="1"/>
  <c r="E14" i="28" s="1"/>
  <c r="DY14" s="1"/>
  <c r="E10" i="48"/>
  <c r="BC126" i="47"/>
  <c r="BB108"/>
  <c r="BC124"/>
  <c r="BB107"/>
  <c r="D42" i="48"/>
  <c r="D40"/>
  <c r="O23" i="33"/>
  <c r="Q24" i="72" s="1"/>
  <c r="E36" i="47" s="1"/>
  <c r="E46" i="48"/>
  <c r="D18"/>
  <c r="AI33" i="33"/>
  <c r="P26" i="67" s="1"/>
  <c r="C87" i="28" s="1"/>
  <c r="D86" i="48"/>
  <c r="U23" i="33"/>
  <c r="Q24" i="64" s="1"/>
  <c r="E50" i="47" s="1"/>
  <c r="E51" i="48"/>
  <c r="D5" i="68"/>
  <c r="J74" i="22"/>
  <c r="I26"/>
  <c r="H18" i="3"/>
  <c r="I50" i="22"/>
  <c r="EC124" i="47"/>
  <c r="EB107"/>
  <c r="EC126"/>
  <c r="EB108"/>
  <c r="CP130" i="28"/>
  <c r="CP131" s="1"/>
  <c r="DP130"/>
  <c r="DP131" s="1"/>
  <c r="JP130"/>
  <c r="JP131" s="1"/>
  <c r="MC130"/>
  <c r="MC131" s="1"/>
  <c r="IE64"/>
  <c r="IS27"/>
  <c r="IS79"/>
  <c r="GR41"/>
  <c r="LP130"/>
  <c r="LP131" s="1"/>
  <c r="AP130"/>
  <c r="AP131" s="1"/>
  <c r="IC130"/>
  <c r="IC131" s="1"/>
  <c r="BQ64"/>
  <c r="CC130"/>
  <c r="IP130"/>
  <c r="LC130"/>
  <c r="LC131" s="1"/>
  <c r="GC130"/>
  <c r="BS64"/>
  <c r="JR41"/>
  <c r="P130"/>
  <c r="P131" s="1"/>
  <c r="AC130"/>
  <c r="AC131" s="1"/>
  <c r="JC130"/>
  <c r="JC131" s="1"/>
  <c r="DC130"/>
  <c r="DC131" s="1"/>
  <c r="KP130"/>
  <c r="HP130"/>
  <c r="LE29"/>
  <c r="GF41"/>
  <c r="EC130"/>
  <c r="BP130"/>
  <c r="BP131" s="1"/>
  <c r="GP130"/>
  <c r="BC130"/>
  <c r="BC131" s="1"/>
  <c r="IF64"/>
  <c r="GE41"/>
  <c r="HC130"/>
  <c r="HC131" s="1"/>
  <c r="KC130"/>
  <c r="KC131" s="1"/>
  <c r="FP130"/>
  <c r="FP131" s="1"/>
  <c r="GE64"/>
  <c r="ED64"/>
  <c r="LQ29"/>
  <c r="DS71"/>
  <c r="HF50"/>
  <c r="IS29"/>
  <c r="BE64"/>
  <c r="HE50"/>
  <c r="IQ29"/>
  <c r="CD64"/>
  <c r="BF64"/>
  <c r="KD64"/>
  <c r="KF64"/>
  <c r="DQ29"/>
  <c r="AF79"/>
  <c r="DF80"/>
  <c r="AD79"/>
  <c r="FS64"/>
  <c r="ID27"/>
  <c r="DR71"/>
  <c r="JS27"/>
  <c r="AE80"/>
  <c r="FQ41"/>
  <c r="BS41"/>
  <c r="HR67" i="47"/>
  <c r="AF80" i="28"/>
  <c r="BQ41"/>
  <c r="HS67" i="47"/>
  <c r="EQ79" i="28"/>
  <c r="IF27"/>
  <c r="FS41"/>
  <c r="DD80"/>
  <c r="ER79"/>
  <c r="HD79"/>
  <c r="CF64"/>
  <c r="GS71"/>
  <c r="C54" i="33"/>
  <c r="GQ71" i="28"/>
  <c r="EF24"/>
  <c r="IE80"/>
  <c r="IQ41"/>
  <c r="Q64"/>
  <c r="BQ29"/>
  <c r="AS79"/>
  <c r="FD41"/>
  <c r="S64"/>
  <c r="BR29"/>
  <c r="AR79"/>
  <c r="FF41"/>
  <c r="IR41"/>
  <c r="JQ64"/>
  <c r="IF29"/>
  <c r="DD27"/>
  <c r="JS64"/>
  <c r="FR27"/>
  <c r="KR27"/>
  <c r="DF27"/>
  <c r="EE24"/>
  <c r="FQ27"/>
  <c r="KQ27"/>
  <c r="GF29"/>
  <c r="BE29"/>
  <c r="BF29"/>
  <c r="CQ80"/>
  <c r="AJ54" i="33"/>
  <c r="AI48"/>
  <c r="AI54"/>
  <c r="JE41" i="28"/>
  <c r="FF79"/>
  <c r="KS64"/>
  <c r="JD27"/>
  <c r="ED27"/>
  <c r="HD41"/>
  <c r="K54" i="33"/>
  <c r="CD29" i="28"/>
  <c r="HR27"/>
  <c r="K47" i="33"/>
  <c r="KQ64" i="28"/>
  <c r="JE27"/>
  <c r="L54" i="33"/>
  <c r="FE64" i="28"/>
  <c r="CE29"/>
  <c r="DS27"/>
  <c r="DD29"/>
  <c r="K48" i="33"/>
  <c r="FF64" i="28"/>
  <c r="GQ29"/>
  <c r="DR27"/>
  <c r="HS41"/>
  <c r="DE29"/>
  <c r="KR41"/>
  <c r="AF64"/>
  <c r="EF27"/>
  <c r="LD64"/>
  <c r="CR27"/>
  <c r="DE79"/>
  <c r="HS27"/>
  <c r="JS41"/>
  <c r="AF41"/>
  <c r="GF79"/>
  <c r="AE64"/>
  <c r="LE64"/>
  <c r="CS27"/>
  <c r="DD79"/>
  <c r="GE79"/>
  <c r="HE41"/>
  <c r="CS41"/>
  <c r="AS29"/>
  <c r="AD41"/>
  <c r="KS41"/>
  <c r="HQ41"/>
  <c r="JF41"/>
  <c r="KR79"/>
  <c r="GF64"/>
  <c r="HR79"/>
  <c r="CR64"/>
  <c r="LD79"/>
  <c r="HS79"/>
  <c r="LR64"/>
  <c r="KQ79"/>
  <c r="CE27"/>
  <c r="CR79"/>
  <c r="ES27"/>
  <c r="CQ79"/>
  <c r="ER27"/>
  <c r="GE27"/>
  <c r="GS64"/>
  <c r="Q79"/>
  <c r="FS79"/>
  <c r="FQ79"/>
  <c r="GD27"/>
  <c r="R79"/>
  <c r="MD27"/>
  <c r="MF27"/>
  <c r="CD27"/>
  <c r="LQ27"/>
  <c r="EE79"/>
  <c r="MF41"/>
  <c r="LF79"/>
  <c r="LS27"/>
  <c r="ED79"/>
  <c r="EQ41"/>
  <c r="CQ64"/>
  <c r="DS41"/>
  <c r="B48" i="33"/>
  <c r="FR64" i="28"/>
  <c r="B54" i="33"/>
  <c r="LQ64" i="28"/>
  <c r="BR27"/>
  <c r="KF27"/>
  <c r="LF62"/>
  <c r="CD41"/>
  <c r="ER41"/>
  <c r="B47" i="33"/>
  <c r="LD62" i="28"/>
  <c r="CF41"/>
  <c r="KD27"/>
  <c r="BS27"/>
  <c r="DR41"/>
  <c r="ME41"/>
  <c r="GQ64"/>
  <c r="DD41"/>
  <c r="ED41"/>
  <c r="EF41"/>
  <c r="DR64"/>
  <c r="DQ64"/>
  <c r="AD76" i="47"/>
  <c r="DE41" i="28"/>
  <c r="LD41"/>
  <c r="LF41"/>
  <c r="LR41"/>
  <c r="LS41"/>
  <c r="LF46" i="47"/>
  <c r="LD46"/>
  <c r="AE76"/>
  <c r="BQ72" i="28"/>
  <c r="BS72"/>
  <c r="ER29"/>
  <c r="CS13"/>
  <c r="EQ29"/>
  <c r="E81" i="48"/>
  <c r="GD72" i="28"/>
  <c r="E91" i="48"/>
  <c r="GF72" i="28"/>
  <c r="IS43"/>
  <c r="S29"/>
  <c r="AS83"/>
  <c r="D15" i="48"/>
  <c r="R18" i="33"/>
  <c r="Q23" i="71" s="1"/>
  <c r="E42" i="28" s="1"/>
  <c r="Q29"/>
  <c r="FD29"/>
  <c r="FF29"/>
  <c r="CR29"/>
  <c r="BE80"/>
  <c r="B9" i="3"/>
  <c r="GD29" i="28"/>
  <c r="IE29"/>
  <c r="BD80"/>
  <c r="KS80"/>
  <c r="KD80"/>
  <c r="LD29"/>
  <c r="LQ80"/>
  <c r="LR80"/>
  <c r="HQ80"/>
  <c r="JR29"/>
  <c r="KE80"/>
  <c r="JQ29"/>
  <c r="GR80"/>
  <c r="GS80"/>
  <c r="JR80"/>
  <c r="CS29"/>
  <c r="FF80"/>
  <c r="JQ80"/>
  <c r="KR29"/>
  <c r="KQ29"/>
  <c r="J5" i="22"/>
  <c r="E5" i="48" s="1"/>
  <c r="HF80" i="28"/>
  <c r="I28" i="22"/>
  <c r="B23" i="33" s="1"/>
  <c r="P24" i="61" s="1"/>
  <c r="Q8"/>
  <c r="I56" i="22"/>
  <c r="B33" i="33" s="1"/>
  <c r="P26" i="61" s="1"/>
  <c r="T26" s="1"/>
  <c r="HE29" i="28"/>
  <c r="ES80"/>
  <c r="K28" i="33"/>
  <c r="P25" i="70" s="1"/>
  <c r="C30" i="47" s="1"/>
  <c r="FR29" i="28"/>
  <c r="AD29"/>
  <c r="GS29"/>
  <c r="ME29"/>
  <c r="GS57"/>
  <c r="HQ29"/>
  <c r="D17" i="72"/>
  <c r="AR29" i="28"/>
  <c r="ER80"/>
  <c r="E15" i="48"/>
  <c r="HF29" i="28"/>
  <c r="EE80"/>
  <c r="MF29"/>
  <c r="IQ76" i="47"/>
  <c r="E66" i="48"/>
  <c r="D73"/>
  <c r="U13" i="33"/>
  <c r="Q22" i="64" s="1"/>
  <c r="E48" i="47" s="1"/>
  <c r="HR29" i="28"/>
  <c r="FQ29"/>
  <c r="HE48"/>
  <c r="GF80"/>
  <c r="EF80"/>
  <c r="EQ71"/>
  <c r="GE80"/>
  <c r="CQ44" i="47"/>
  <c r="JF80" i="28"/>
  <c r="FS71"/>
  <c r="IQ43"/>
  <c r="D80" i="48"/>
  <c r="HR76" i="47"/>
  <c r="KR80" i="28"/>
  <c r="FQ80"/>
  <c r="HE80"/>
  <c r="AS80"/>
  <c r="FD80"/>
  <c r="FD76" i="47"/>
  <c r="CS80" i="28"/>
  <c r="LF80"/>
  <c r="AR80"/>
  <c r="BR80"/>
  <c r="FQ71"/>
  <c r="D16" i="62"/>
  <c r="Q7" i="63"/>
  <c r="Q80" i="28"/>
  <c r="S80"/>
  <c r="FS53" i="47"/>
  <c r="Q8" i="71"/>
  <c r="FS80" i="28"/>
  <c r="LD80"/>
  <c r="CR13"/>
  <c r="JE80"/>
  <c r="BS80"/>
  <c r="AQ83"/>
  <c r="DE24"/>
  <c r="CD80"/>
  <c r="CE80"/>
  <c r="ID80"/>
  <c r="GR24"/>
  <c r="BF24"/>
  <c r="GS24"/>
  <c r="BD24"/>
  <c r="DD24"/>
  <c r="AD24"/>
  <c r="AE24"/>
  <c r="IS80"/>
  <c r="D11" i="48"/>
  <c r="LF71" i="28"/>
  <c r="D8" i="48"/>
  <c r="D69"/>
  <c r="KS71" i="28"/>
  <c r="DR80"/>
  <c r="DD62"/>
  <c r="HR80"/>
  <c r="O13" i="33"/>
  <c r="Q22" i="72" s="1"/>
  <c r="E34" i="28" s="1"/>
  <c r="Q38" i="33"/>
  <c r="P27" i="71" s="1"/>
  <c r="T27" s="1"/>
  <c r="ME76" i="47"/>
  <c r="AR48" i="28"/>
  <c r="CF71"/>
  <c r="D52" i="48"/>
  <c r="AQ48" i="28"/>
  <c r="KR71"/>
  <c r="IE79" i="47"/>
  <c r="CD71" i="28"/>
  <c r="E38" i="48"/>
  <c r="ID79" i="47"/>
  <c r="DS80" i="28"/>
  <c r="DF62"/>
  <c r="D76" i="48"/>
  <c r="KF53" i="28"/>
  <c r="FD20"/>
  <c r="D90" i="48"/>
  <c r="ER24" i="28"/>
  <c r="D14" i="64"/>
  <c r="D21" i="48"/>
  <c r="E68"/>
  <c r="Q8" i="70"/>
  <c r="EQ24" i="28"/>
  <c r="ES71"/>
  <c r="FF20"/>
  <c r="CF24"/>
  <c r="LD71"/>
  <c r="CD24"/>
  <c r="H23" i="33"/>
  <c r="P24" i="63" s="1"/>
  <c r="D17"/>
  <c r="X38" i="33"/>
  <c r="Q27" i="65" s="1"/>
  <c r="E60" i="47" s="1"/>
  <c r="CQ24" i="28"/>
  <c r="AE71"/>
  <c r="Q6" i="64"/>
  <c r="DE71" i="28"/>
  <c r="E65" i="48"/>
  <c r="D16" i="61"/>
  <c r="CS24" i="28"/>
  <c r="AF71"/>
  <c r="DF71"/>
  <c r="DE35"/>
  <c r="JR71"/>
  <c r="JQ71"/>
  <c r="HF48"/>
  <c r="IE71"/>
  <c r="AQ72"/>
  <c r="IF71"/>
  <c r="IR80"/>
  <c r="BS71"/>
  <c r="BR71"/>
  <c r="KF71"/>
  <c r="CQ71"/>
  <c r="S71"/>
  <c r="JE71"/>
  <c r="JD71"/>
  <c r="FF71"/>
  <c r="HF71"/>
  <c r="CR71"/>
  <c r="Q71"/>
  <c r="KE71"/>
  <c r="HE71"/>
  <c r="LQ71"/>
  <c r="LR71"/>
  <c r="LS71"/>
  <c r="IQ71"/>
  <c r="IS71"/>
  <c r="IR71"/>
  <c r="BE71"/>
  <c r="BD71"/>
  <c r="BF71"/>
  <c r="FE71"/>
  <c r="GD71"/>
  <c r="GE71"/>
  <c r="MD71"/>
  <c r="MF71"/>
  <c r="ME71"/>
  <c r="ED71"/>
  <c r="EE71"/>
  <c r="EF71"/>
  <c r="AR71"/>
  <c r="AS71"/>
  <c r="AQ71"/>
  <c r="FY16"/>
  <c r="LY16"/>
  <c r="KL16"/>
  <c r="IY16"/>
  <c r="EL16"/>
  <c r="BL16"/>
  <c r="LL16"/>
  <c r="CY16"/>
  <c r="DL16"/>
  <c r="BY16"/>
  <c r="CD17"/>
  <c r="GL16"/>
  <c r="FL16"/>
  <c r="ED48"/>
  <c r="EE48"/>
  <c r="BE88"/>
  <c r="BF88"/>
  <c r="AF13"/>
  <c r="CF17"/>
  <c r="IS76" i="47"/>
  <c r="FE76"/>
  <c r="AS72" i="28"/>
  <c r="IE76" i="47"/>
  <c r="FR76"/>
  <c r="ID76"/>
  <c r="FQ76"/>
  <c r="CS70"/>
  <c r="LQ35" i="28"/>
  <c r="FD13"/>
  <c r="AF62"/>
  <c r="GD35"/>
  <c r="FR83"/>
  <c r="JD88"/>
  <c r="GD76" i="47"/>
  <c r="CR72" i="28"/>
  <c r="S53"/>
  <c r="GE76" i="47"/>
  <c r="KR76"/>
  <c r="Q53" i="28"/>
  <c r="KS76" i="47"/>
  <c r="KQ21" i="28"/>
  <c r="R17"/>
  <c r="LE13"/>
  <c r="LD13"/>
  <c r="HS88"/>
  <c r="DQ83"/>
  <c r="HS76" i="47"/>
  <c r="FR21" i="28"/>
  <c r="LR21"/>
  <c r="FR53" i="47"/>
  <c r="LR35" i="28"/>
  <c r="FS21"/>
  <c r="LQ21"/>
  <c r="GS21"/>
  <c r="DS13"/>
  <c r="MF79" i="47"/>
  <c r="ID70"/>
  <c r="LS70"/>
  <c r="EF72" i="28"/>
  <c r="GR21"/>
  <c r="DQ13"/>
  <c r="LE76" i="47"/>
  <c r="ER13" i="28"/>
  <c r="CR35"/>
  <c r="CQ21"/>
  <c r="LF76" i="47"/>
  <c r="CS35" i="28"/>
  <c r="ED72"/>
  <c r="CR21"/>
  <c r="EQ13"/>
  <c r="GR79" i="47"/>
  <c r="ED20" i="28"/>
  <c r="E28" i="33"/>
  <c r="P25" i="62" s="1"/>
  <c r="C16" i="28" s="1"/>
  <c r="Q70" i="47"/>
  <c r="AE63" i="28"/>
  <c r="AF53" i="47"/>
  <c r="DS83" i="28"/>
  <c r="CQ20"/>
  <c r="CS62"/>
  <c r="CF83" i="47"/>
  <c r="D69" i="28"/>
  <c r="IK69" s="1"/>
  <c r="HE63"/>
  <c r="HQ20"/>
  <c r="HS24"/>
  <c r="BR48"/>
  <c r="FD72"/>
  <c r="FD53"/>
  <c r="FF24"/>
  <c r="BF44" i="47"/>
  <c r="LQ44"/>
  <c r="ER58"/>
  <c r="LQ24" i="28"/>
  <c r="EF39" i="47"/>
  <c r="S17" i="28"/>
  <c r="K23" i="33"/>
  <c r="P24" i="70" s="1"/>
  <c r="C29" i="28" s="1"/>
  <c r="GQ44" i="47"/>
  <c r="B70" i="28"/>
  <c r="LI70" s="1"/>
  <c r="B70" i="47"/>
  <c r="II70" s="1"/>
  <c r="EE83" i="28"/>
  <c r="IQ21"/>
  <c r="B52" i="47"/>
  <c r="LV52" s="1"/>
  <c r="ED83" i="28"/>
  <c r="IF7"/>
  <c r="CF21"/>
  <c r="D69" i="47"/>
  <c r="HX69" s="1"/>
  <c r="BS46" i="28"/>
  <c r="D41"/>
  <c r="KX41" s="1"/>
  <c r="LF63"/>
  <c r="E63" i="48"/>
  <c r="R33" i="33"/>
  <c r="Q26" i="71" s="1"/>
  <c r="Z26" s="1"/>
  <c r="D16" i="47"/>
  <c r="KX16" s="1"/>
  <c r="HE79"/>
  <c r="D41"/>
  <c r="LK41" s="1"/>
  <c r="KF63" i="28"/>
  <c r="KF50" i="47"/>
  <c r="CD13" i="28"/>
  <c r="D74" i="48"/>
  <c r="MD39" i="47"/>
  <c r="EQ53"/>
  <c r="D20" i="48"/>
  <c r="KF62" i="28"/>
  <c r="CS72"/>
  <c r="W38" i="33"/>
  <c r="P27" i="65" s="1"/>
  <c r="C60" i="47" s="1"/>
  <c r="Q13" i="33"/>
  <c r="P22" i="71" s="1"/>
  <c r="Z28" s="1"/>
  <c r="ES50" i="47"/>
  <c r="BQ44"/>
  <c r="ER53"/>
  <c r="H33" i="33"/>
  <c r="P26" i="63" s="1"/>
  <c r="C24" i="28" s="1"/>
  <c r="ER88"/>
  <c r="Q13"/>
  <c r="GS35"/>
  <c r="EQ88"/>
  <c r="IE53" i="47"/>
  <c r="DQ29"/>
  <c r="GR46" i="28"/>
  <c r="AQ21"/>
  <c r="GD21"/>
  <c r="GD87"/>
  <c r="KS20"/>
  <c r="LF70" i="47"/>
  <c r="KE7" i="28"/>
  <c r="AS24"/>
  <c r="DS24"/>
  <c r="ME88"/>
  <c r="S20"/>
  <c r="BD62"/>
  <c r="ID7"/>
  <c r="CE21"/>
  <c r="AD63"/>
  <c r="CE83" i="47"/>
  <c r="H28" i="33"/>
  <c r="P25" i="63" s="1"/>
  <c r="C23" i="28" s="1"/>
  <c r="HR24"/>
  <c r="GF24"/>
  <c r="HR20"/>
  <c r="HD20"/>
  <c r="Q8" i="69"/>
  <c r="D77" i="48"/>
  <c r="AR24" i="28"/>
  <c r="S30"/>
  <c r="AS76" i="47"/>
  <c r="AR20" i="28"/>
  <c r="HD79" i="47"/>
  <c r="FF72" i="28"/>
  <c r="IR7"/>
  <c r="D72" i="48"/>
  <c r="LQ85" i="28"/>
  <c r="AQ76" i="47"/>
  <c r="EE76"/>
  <c r="D16" i="69"/>
  <c r="EE46" i="28"/>
  <c r="AS20"/>
  <c r="CR79" i="47"/>
  <c r="D89" i="48"/>
  <c r="D15" i="66"/>
  <c r="IL69" i="28"/>
  <c r="LS30"/>
  <c r="ED76" i="47"/>
  <c r="GR69" i="28"/>
  <c r="EF46"/>
  <c r="CS79" i="47"/>
  <c r="E67" i="48"/>
  <c r="LR30" i="28"/>
  <c r="GD24"/>
  <c r="HE20"/>
  <c r="GL41"/>
  <c r="CS20"/>
  <c r="KR70" i="47"/>
  <c r="HR21" i="28"/>
  <c r="DY41"/>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c r="KQ24"/>
  <c r="CD58" i="47"/>
  <c r="JD67"/>
  <c r="S29"/>
  <c r="E83" i="48"/>
  <c r="KS24" i="28"/>
  <c r="CF58" i="47"/>
  <c r="LQ48" i="28"/>
  <c r="JF88"/>
  <c r="GF58" i="47"/>
  <c r="AE62" i="28"/>
  <c r="CE20"/>
  <c r="LS48"/>
  <c r="KQ84"/>
  <c r="MF24"/>
  <c r="GF46"/>
  <c r="CE13"/>
  <c r="KD62"/>
  <c r="GQ35"/>
  <c r="JD35"/>
  <c r="KF35"/>
  <c r="KS84"/>
  <c r="MD24"/>
  <c r="KD76" i="47"/>
  <c r="GD46" i="28"/>
  <c r="JE35"/>
  <c r="KE35"/>
  <c r="KE76" i="47"/>
  <c r="JF50"/>
  <c r="DR17" i="28"/>
  <c r="D48" i="48"/>
  <c r="E75"/>
  <c r="D13"/>
  <c r="D4"/>
  <c r="JD50" i="47"/>
  <c r="LR50" i="28"/>
  <c r="BS35"/>
  <c r="JE21"/>
  <c r="KE21"/>
  <c r="Q24"/>
  <c r="LS50"/>
  <c r="BR35"/>
  <c r="JF21"/>
  <c r="KF21"/>
  <c r="R24"/>
  <c r="MF76" i="47"/>
  <c r="IF53"/>
  <c r="S13" i="28"/>
  <c r="BQ46"/>
  <c r="GS62"/>
  <c r="DS70" i="47"/>
  <c r="JD72" i="28"/>
  <c r="JF72"/>
  <c r="JE72"/>
  <c r="CD53"/>
  <c r="DF72"/>
  <c r="DE72"/>
  <c r="DD72"/>
  <c r="AC28" i="33"/>
  <c r="P25" i="66" s="1"/>
  <c r="Z25" s="1"/>
  <c r="LE63" i="28"/>
  <c r="IR21"/>
  <c r="MD21"/>
  <c r="DF50"/>
  <c r="JF62"/>
  <c r="KR21"/>
  <c r="ES62"/>
  <c r="IQ53" i="47"/>
  <c r="LS62" i="28"/>
  <c r="MF67" i="47"/>
  <c r="IS53"/>
  <c r="FD35" i="28"/>
  <c r="BE35"/>
  <c r="Q62"/>
  <c r="E21" i="48"/>
  <c r="JQ53" i="47"/>
  <c r="BF35" i="28"/>
  <c r="E13" i="48"/>
  <c r="JR53" i="47"/>
  <c r="MF21" i="28"/>
  <c r="Q6" i="71"/>
  <c r="FQ24" i="28"/>
  <c r="IS62"/>
  <c r="JF39" i="47"/>
  <c r="ID20" i="28"/>
  <c r="S87" i="47"/>
  <c r="DE63" i="28"/>
  <c r="Q87" i="47"/>
  <c r="LR63" i="28"/>
  <c r="BD44" i="47"/>
  <c r="ES46" i="28"/>
  <c r="FR7"/>
  <c r="KE50" i="47"/>
  <c r="ER46" i="28"/>
  <c r="HD58" i="47"/>
  <c r="ER70"/>
  <c r="ES21" i="28"/>
  <c r="FQ7"/>
  <c r="DF63"/>
  <c r="ED50" i="47"/>
  <c r="BE46" i="28"/>
  <c r="IR58" i="47"/>
  <c r="ES44"/>
  <c r="JS58"/>
  <c r="EQ67"/>
  <c r="AD70"/>
  <c r="DF35" i="28"/>
  <c r="ME46"/>
  <c r="LS63"/>
  <c r="FD24"/>
  <c r="DR24"/>
  <c r="GD58" i="47"/>
  <c r="LR24" i="28"/>
  <c r="KF24"/>
  <c r="LD70" i="47"/>
  <c r="AS21" i="28"/>
  <c r="BR44" i="47"/>
  <c r="BE62" i="28"/>
  <c r="LE20"/>
  <c r="KE20"/>
  <c r="GE21"/>
  <c r="AS17"/>
  <c r="LF20"/>
  <c r="KR20"/>
  <c r="AQ17"/>
  <c r="ER84"/>
  <c r="JS35"/>
  <c r="BR70" i="47"/>
  <c r="EQ84" i="28"/>
  <c r="HS60" i="47"/>
  <c r="BS70"/>
  <c r="KD20" i="28"/>
  <c r="ER7"/>
  <c r="IQ63"/>
  <c r="E42" i="48"/>
  <c r="JE13" i="28"/>
  <c r="KD24"/>
  <c r="Q20"/>
  <c r="HE17"/>
  <c r="GR30"/>
  <c r="AE46"/>
  <c r="LE53"/>
  <c r="ES69"/>
  <c r="IS13"/>
  <c r="DE13"/>
  <c r="GE35"/>
  <c r="GS79" i="47"/>
  <c r="IF70"/>
  <c r="CQ70"/>
  <c r="LR46" i="28"/>
  <c r="IQ88"/>
  <c r="JQ24"/>
  <c r="GS11" i="47"/>
  <c r="BR50"/>
  <c r="FQ13" i="28"/>
  <c r="AF46"/>
  <c r="MD79" i="47"/>
  <c r="LQ70"/>
  <c r="HE70"/>
  <c r="E70" i="48"/>
  <c r="JS24" i="28"/>
  <c r="BQ50" i="47"/>
  <c r="FS13" i="28"/>
  <c r="LF48"/>
  <c r="HD70" i="47"/>
  <c r="JE86" i="28"/>
  <c r="DQ50" i="47"/>
  <c r="HR35" i="28"/>
  <c r="Q5" i="62"/>
  <c r="JF86" i="28"/>
  <c r="EQ17"/>
  <c r="MD85"/>
  <c r="DQ46"/>
  <c r="HR70" i="47"/>
  <c r="IQ13" i="28"/>
  <c r="DS46"/>
  <c r="LS46"/>
  <c r="HQ70" i="47"/>
  <c r="ER69" i="28"/>
  <c r="FQ62"/>
  <c r="HQ35"/>
  <c r="JD24"/>
  <c r="DF13"/>
  <c r="JE62"/>
  <c r="EQ62"/>
  <c r="ME67" i="47"/>
  <c r="GQ53"/>
  <c r="EF35" i="28"/>
  <c r="IQ62"/>
  <c r="JD39" i="47"/>
  <c r="R62" i="28"/>
  <c r="ME39" i="47"/>
  <c r="D15" i="69"/>
  <c r="BD20" i="28"/>
  <c r="ES20"/>
  <c r="IE20"/>
  <c r="CD35"/>
  <c r="DD20"/>
  <c r="HD21"/>
  <c r="Q6" i="70"/>
  <c r="FR24" i="28"/>
  <c r="MF53" i="47"/>
  <c r="LR62" i="28"/>
  <c r="MF20"/>
  <c r="CF35"/>
  <c r="HE21"/>
  <c r="ME53" i="47"/>
  <c r="GD67"/>
  <c r="BD13" i="28"/>
  <c r="LR39" i="47"/>
  <c r="FS46" i="28"/>
  <c r="MD20"/>
  <c r="HQ79" i="47"/>
  <c r="HR79"/>
  <c r="E11" i="48"/>
  <c r="BE13" i="28"/>
  <c r="LS39" i="47"/>
  <c r="FQ46" i="28"/>
  <c r="FE21"/>
  <c r="GS17"/>
  <c r="D82" i="48"/>
  <c r="IQ24" i="28"/>
  <c r="AS13"/>
  <c r="CE46"/>
  <c r="FD21"/>
  <c r="FF53"/>
  <c r="KE84"/>
  <c r="JF24"/>
  <c r="AF30"/>
  <c r="IS24"/>
  <c r="AR13"/>
  <c r="GS53" i="47"/>
  <c r="CF46" i="28"/>
  <c r="ED35"/>
  <c r="BF20"/>
  <c r="ER20"/>
  <c r="DE20"/>
  <c r="BF21"/>
  <c r="HQ88"/>
  <c r="CE50" i="47"/>
  <c r="AE70"/>
  <c r="EQ70"/>
  <c r="IF83" i="28"/>
  <c r="ED63"/>
  <c r="FR20"/>
  <c r="ES53"/>
  <c r="DE17"/>
  <c r="HF62"/>
  <c r="JS70" i="47"/>
  <c r="FQ20" i="28"/>
  <c r="EQ53"/>
  <c r="AJ38" i="33"/>
  <c r="Q27" i="67" s="1"/>
  <c r="E88" i="47" s="1"/>
  <c r="AD58"/>
  <c r="GQ50" i="28"/>
  <c r="DR67" i="47"/>
  <c r="AD20" i="28"/>
  <c r="JR70" i="47"/>
  <c r="AS53"/>
  <c r="AR35" i="28"/>
  <c r="AF20"/>
  <c r="DD70" i="47"/>
  <c r="D16" i="70"/>
  <c r="R35" i="28"/>
  <c r="DF70" i="47"/>
  <c r="HF24" i="28"/>
  <c r="HD24"/>
  <c r="LR7"/>
  <c r="Q5" i="61"/>
  <c r="IQ44" i="47"/>
  <c r="CE53" i="28"/>
  <c r="KE63"/>
  <c r="GE20"/>
  <c r="MD86"/>
  <c r="DD58" i="47"/>
  <c r="DQ70"/>
  <c r="BF17" i="28"/>
  <c r="DF7"/>
  <c r="EQ60" i="47"/>
  <c r="LS20" i="28"/>
  <c r="IF17"/>
  <c r="ER60" i="47"/>
  <c r="JE20" i="28"/>
  <c r="LQ20"/>
  <c r="GD70" i="47"/>
  <c r="ID17" i="28"/>
  <c r="GD50"/>
  <c r="JD20"/>
  <c r="GF70" i="47"/>
  <c r="LF50" i="28"/>
  <c r="R67" i="47"/>
  <c r="GF20" i="28"/>
  <c r="BQ53"/>
  <c r="J6" i="22"/>
  <c r="E7" i="48" s="1"/>
  <c r="B13" i="3"/>
  <c r="D6" i="62"/>
  <c r="J29" i="22"/>
  <c r="E36" i="48" s="1"/>
  <c r="I55" i="22"/>
  <c r="D66" i="48" s="1"/>
  <c r="KD13" i="28"/>
  <c r="JR50" i="47"/>
  <c r="AF58"/>
  <c r="HD62" i="28"/>
  <c r="AD53" i="47"/>
  <c r="DQ67"/>
  <c r="JQ35" i="28"/>
  <c r="CF20"/>
  <c r="BF70" i="47"/>
  <c r="DF88" i="28"/>
  <c r="ER17"/>
  <c r="JF83"/>
  <c r="S21"/>
  <c r="EE63"/>
  <c r="D25" i="48"/>
  <c r="D14" i="66"/>
  <c r="DS50" i="47"/>
  <c r="ER50"/>
  <c r="GS50" i="28"/>
  <c r="LS58" i="47"/>
  <c r="IR44"/>
  <c r="LD53"/>
  <c r="DR53"/>
  <c r="ED62" i="28"/>
  <c r="DS29" i="47"/>
  <c r="Q21" i="28"/>
  <c r="JR88"/>
  <c r="KR30"/>
  <c r="EE50"/>
  <c r="LQ58" i="47"/>
  <c r="CF88" i="28"/>
  <c r="LE53" i="47"/>
  <c r="KR67"/>
  <c r="DQ53"/>
  <c r="CD67"/>
  <c r="EE62" i="28"/>
  <c r="AR88"/>
  <c r="E31" i="48"/>
  <c r="KQ30" i="28"/>
  <c r="EF50"/>
  <c r="CE88"/>
  <c r="KQ67" i="47"/>
  <c r="CF67"/>
  <c r="IE62" i="28"/>
  <c r="GE62"/>
  <c r="KR53"/>
  <c r="DD21"/>
  <c r="MF63"/>
  <c r="DF21"/>
  <c r="DQ63"/>
  <c r="AS88"/>
  <c r="Q6" i="65"/>
  <c r="GF50" i="47"/>
  <c r="GQ58"/>
  <c r="IF62" i="28"/>
  <c r="GD62"/>
  <c r="IS70" i="47"/>
  <c r="DR20" i="28"/>
  <c r="DS20"/>
  <c r="DQ20"/>
  <c r="ME63"/>
  <c r="DR63"/>
  <c r="IF83" i="47"/>
  <c r="E25" i="48"/>
  <c r="KF13" i="28"/>
  <c r="GE50" i="47"/>
  <c r="GS58"/>
  <c r="JS50"/>
  <c r="IR70"/>
  <c r="BD70"/>
  <c r="GS20" i="28"/>
  <c r="GQ20"/>
  <c r="LR84"/>
  <c r="Q8" i="62"/>
  <c r="BE21" i="28"/>
  <c r="LQ7"/>
  <c r="IR88"/>
  <c r="KD7"/>
  <c r="GL69"/>
  <c r="AD30"/>
  <c r="AQ50" i="47"/>
  <c r="KE44"/>
  <c r="JR58"/>
  <c r="AR53"/>
  <c r="LY69" i="28"/>
  <c r="GD53" i="47"/>
  <c r="CS44"/>
  <c r="Q35" i="28"/>
  <c r="FD63"/>
  <c r="FQ83"/>
  <c r="HD7"/>
  <c r="JS17"/>
  <c r="ID21"/>
  <c r="KD44" i="47"/>
  <c r="HF7" i="28"/>
  <c r="IF21"/>
  <c r="KL69"/>
  <c r="JD18" i="47"/>
  <c r="FS88" i="28"/>
  <c r="ES83"/>
  <c r="D91" i="48"/>
  <c r="JF18" i="47"/>
  <c r="KE53"/>
  <c r="FE62" i="28"/>
  <c r="ER83"/>
  <c r="LS88"/>
  <c r="E43" i="48"/>
  <c r="Y69" i="28"/>
  <c r="FE44" i="47"/>
  <c r="ID67"/>
  <c r="E58" i="48"/>
  <c r="FL69" i="28"/>
  <c r="FD44" i="47"/>
  <c r="EQ58"/>
  <c r="IE67"/>
  <c r="LS29"/>
  <c r="AS35" i="28"/>
  <c r="LR86"/>
  <c r="LQ88"/>
  <c r="DL69"/>
  <c r="LR36" i="47"/>
  <c r="CS46" i="28"/>
  <c r="HQ21"/>
  <c r="ID58" i="47"/>
  <c r="CD50"/>
  <c r="ME13" i="28"/>
  <c r="HF13"/>
  <c r="BR53" i="47"/>
  <c r="BS48" i="28"/>
  <c r="LD39" i="47"/>
  <c r="CR62" i="28"/>
  <c r="E89" i="48"/>
  <c r="EF21" i="28"/>
  <c r="MF13"/>
  <c r="HD13"/>
  <c r="HR50" i="47"/>
  <c r="LE39"/>
  <c r="AF35" i="28"/>
  <c r="LD35"/>
  <c r="ED21"/>
  <c r="ES30"/>
  <c r="AR44" i="47"/>
  <c r="EE13" i="28"/>
  <c r="HS50" i="47"/>
  <c r="FF60"/>
  <c r="AE35" i="28"/>
  <c r="LE35"/>
  <c r="GQ48"/>
  <c r="ER21"/>
  <c r="EQ30"/>
  <c r="FE84"/>
  <c r="KR50" i="47"/>
  <c r="EF13" i="28"/>
  <c r="FE60" i="47"/>
  <c r="KF46" i="28"/>
  <c r="HF46"/>
  <c r="ES48"/>
  <c r="GR48"/>
  <c r="D14" i="70"/>
  <c r="DQ21" i="28"/>
  <c r="KQ50" i="47"/>
  <c r="IR50"/>
  <c r="AE50"/>
  <c r="HR46" i="28"/>
  <c r="KD46"/>
  <c r="HD46"/>
  <c r="EQ48"/>
  <c r="DQ17"/>
  <c r="DS21"/>
  <c r="D15" i="61"/>
  <c r="FF84" i="28"/>
  <c r="AF50" i="47"/>
  <c r="HS46" i="28"/>
  <c r="LE88"/>
  <c r="KF83" i="47"/>
  <c r="IE88" i="28"/>
  <c r="LF88"/>
  <c r="ED17"/>
  <c r="KR58" i="47"/>
  <c r="FS35" i="28"/>
  <c r="JE67" i="47"/>
  <c r="IE83" i="28"/>
  <c r="IQ7"/>
  <c r="CE7"/>
  <c r="CQ83"/>
  <c r="JE17"/>
  <c r="ME85"/>
  <c r="LD53"/>
  <c r="CR83"/>
  <c r="JD17"/>
  <c r="MD44" i="47"/>
  <c r="DQ7" i="28"/>
  <c r="KD84"/>
  <c r="AQ46"/>
  <c r="BF29" i="47"/>
  <c r="GF17" i="28"/>
  <c r="JQ21"/>
  <c r="GD17"/>
  <c r="IR87"/>
  <c r="DQ88"/>
  <c r="Q6" i="68"/>
  <c r="HR53" i="47"/>
  <c r="DR88" i="28"/>
  <c r="AR84"/>
  <c r="AF29" i="47"/>
  <c r="AQ84" i="28"/>
  <c r="JF30"/>
  <c r="GF13"/>
  <c r="HF35"/>
  <c r="GS30"/>
  <c r="GQ69"/>
  <c r="AQ7"/>
  <c r="HD50" i="47"/>
  <c r="GS88" i="28"/>
  <c r="BD17"/>
  <c r="EF7"/>
  <c r="DD7"/>
  <c r="GF87"/>
  <c r="DF58" i="47"/>
  <c r="GE13" i="28"/>
  <c r="DD53" i="47"/>
  <c r="HF50"/>
  <c r="LE50" i="28"/>
  <c r="FS50" i="47"/>
  <c r="Q67"/>
  <c r="JQ46" i="28"/>
  <c r="GF67" i="47"/>
  <c r="AS46" i="28"/>
  <c r="BD29" i="47"/>
  <c r="FR35" i="28"/>
  <c r="BD48"/>
  <c r="HS17"/>
  <c r="BQ88"/>
  <c r="GF50"/>
  <c r="HS53" i="47"/>
  <c r="KQ46" i="28"/>
  <c r="CR60" i="47"/>
  <c r="IR46" i="28"/>
  <c r="HQ13"/>
  <c r="AD29" i="47"/>
  <c r="HR13" i="28"/>
  <c r="Q7" i="72"/>
  <c r="D16"/>
  <c r="JS21" i="28"/>
  <c r="HR17"/>
  <c r="BR88"/>
  <c r="AF21"/>
  <c r="GD63"/>
  <c r="LQ17"/>
  <c r="FE30"/>
  <c r="BQ58" i="47"/>
  <c r="IE44"/>
  <c r="FS67"/>
  <c r="KS46" i="28"/>
  <c r="CS60" i="47"/>
  <c r="JS29"/>
  <c r="IS46" i="28"/>
  <c r="LD46"/>
  <c r="CQ53" i="47"/>
  <c r="JR30" i="28"/>
  <c r="FD30"/>
  <c r="ID44" i="47"/>
  <c r="FR67"/>
  <c r="JR29"/>
  <c r="FR29"/>
  <c r="LE46" i="28"/>
  <c r="HS62"/>
  <c r="HD35"/>
  <c r="D37" i="48"/>
  <c r="GE63" i="28"/>
  <c r="AD21"/>
  <c r="KR7"/>
  <c r="DE86"/>
  <c r="LS17"/>
  <c r="E79" i="48"/>
  <c r="E20"/>
  <c r="HE30" i="28"/>
  <c r="JS30"/>
  <c r="KR13"/>
  <c r="S50" i="47"/>
  <c r="FQ29"/>
  <c r="HR62" i="28"/>
  <c r="DF86"/>
  <c r="HR87"/>
  <c r="GR88"/>
  <c r="EE7"/>
  <c r="KS7"/>
  <c r="MD53"/>
  <c r="HD30"/>
  <c r="KS13"/>
  <c r="Q50" i="47"/>
  <c r="DF53"/>
  <c r="FR50"/>
  <c r="JS46" i="28"/>
  <c r="BF48"/>
  <c r="MF53"/>
  <c r="S60" i="47"/>
  <c r="LS13" i="28"/>
  <c r="LR13"/>
  <c r="CS53" i="47"/>
  <c r="IS63" i="28"/>
  <c r="CD63"/>
  <c r="Y41"/>
  <c r="CL41"/>
  <c r="IL41"/>
  <c r="LY41"/>
  <c r="FF36" i="47"/>
  <c r="GS44"/>
  <c r="JQ13" i="28"/>
  <c r="GS50" i="47"/>
  <c r="IF50" i="28"/>
  <c r="ED53" i="47"/>
  <c r="DS60"/>
  <c r="EE39"/>
  <c r="HE44"/>
  <c r="FE35" i="28"/>
  <c r="HD17"/>
  <c r="KR17"/>
  <c r="KR63"/>
  <c r="E76" i="48"/>
  <c r="HY41" i="28"/>
  <c r="FL41"/>
  <c r="EY41"/>
  <c r="GS13"/>
  <c r="LS50" i="47"/>
  <c r="ID69" i="28"/>
  <c r="JD13"/>
  <c r="ME62"/>
  <c r="GS46"/>
  <c r="FE39" i="47"/>
  <c r="D53" i="48"/>
  <c r="BQ7" i="28"/>
  <c r="KQ17"/>
  <c r="GD85"/>
  <c r="KQ63"/>
  <c r="D83" i="48"/>
  <c r="BL41" i="28"/>
  <c r="GY41"/>
  <c r="JL41"/>
  <c r="AQ58" i="47"/>
  <c r="GQ13" i="28"/>
  <c r="LQ50" i="47"/>
  <c r="IE69" i="28"/>
  <c r="LE69"/>
  <c r="LF50" i="47"/>
  <c r="S46" i="28"/>
  <c r="MD62"/>
  <c r="FF39" i="47"/>
  <c r="JR62" i="28"/>
  <c r="IE35"/>
  <c r="DS35"/>
  <c r="DQ35"/>
  <c r="DR35"/>
  <c r="IR83"/>
  <c r="BR7"/>
  <c r="JE63"/>
  <c r="GE85"/>
  <c r="IS17"/>
  <c r="JD7"/>
  <c r="MF83" i="47"/>
  <c r="GS86" i="28"/>
  <c r="BF87"/>
  <c r="HL41"/>
  <c r="IY41"/>
  <c r="KY41"/>
  <c r="E33" i="48"/>
  <c r="AR30" i="28"/>
  <c r="AR58" i="47"/>
  <c r="LF69" i="28"/>
  <c r="LE50" i="47"/>
  <c r="Q46" i="28"/>
  <c r="KR35"/>
  <c r="JQ62"/>
  <c r="IF35"/>
  <c r="JF53"/>
  <c r="JD63"/>
  <c r="S7"/>
  <c r="BE87"/>
  <c r="AD73"/>
  <c r="CY41"/>
  <c r="AL41"/>
  <c r="KL41"/>
  <c r="ID46"/>
  <c r="KQ35"/>
  <c r="JD53"/>
  <c r="R7"/>
  <c r="AE73"/>
  <c r="FY41"/>
  <c r="BY41"/>
  <c r="LL41"/>
  <c r="JR13"/>
  <c r="IE50"/>
  <c r="IF46"/>
  <c r="EF53" i="47"/>
  <c r="L41" i="28"/>
  <c r="AY41"/>
  <c r="EL41"/>
  <c r="JY41"/>
  <c r="AR7"/>
  <c r="Q30"/>
  <c r="IF58" i="47"/>
  <c r="JD69" i="28"/>
  <c r="EF50" i="47"/>
  <c r="IQ67"/>
  <c r="FS62" i="28"/>
  <c r="LF60" i="47"/>
  <c r="MF46" i="28"/>
  <c r="DE44" i="47"/>
  <c r="ME35" i="28"/>
  <c r="MF35"/>
  <c r="MD35"/>
  <c r="IE13"/>
  <c r="IF13"/>
  <c r="ID13"/>
  <c r="FD17"/>
  <c r="KD58" i="47"/>
  <c r="JE69" i="28"/>
  <c r="CD69"/>
  <c r="BQ13"/>
  <c r="AS67" i="47"/>
  <c r="FQ48" i="28"/>
  <c r="CR63"/>
  <c r="FF17"/>
  <c r="AS83" i="47"/>
  <c r="BE83"/>
  <c r="KE58"/>
  <c r="CE69" i="28"/>
  <c r="BS13"/>
  <c r="KE69"/>
  <c r="AQ67" i="47"/>
  <c r="GD88" i="28"/>
  <c r="HF60" i="47"/>
  <c r="FS48" i="28"/>
  <c r="LE21"/>
  <c r="KD88"/>
  <c r="BE50" i="47"/>
  <c r="HE60"/>
  <c r="LF21" i="28"/>
  <c r="BQ62"/>
  <c r="DF46"/>
  <c r="DS7"/>
  <c r="FE7"/>
  <c r="BD50" i="47"/>
  <c r="ED44"/>
  <c r="DR62" i="28"/>
  <c r="BS62"/>
  <c r="ER35"/>
  <c r="EQ35"/>
  <c r="ES35"/>
  <c r="FD7"/>
  <c r="IQ50" i="47"/>
  <c r="DS62" i="28"/>
  <c r="BF46"/>
  <c r="LD48"/>
  <c r="ED53"/>
  <c r="GE88"/>
  <c r="DE46"/>
  <c r="HQ87"/>
  <c r="JS88"/>
  <c r="CL69"/>
  <c r="EL69"/>
  <c r="AS50" i="47"/>
  <c r="FD50"/>
  <c r="GF69" i="28"/>
  <c r="KS58" i="47"/>
  <c r="CF60"/>
  <c r="CR46" i="28"/>
  <c r="BD53" i="47"/>
  <c r="LQ29"/>
  <c r="FF62" i="28"/>
  <c r="LQ76"/>
  <c r="LR76"/>
  <c r="LS76"/>
  <c r="GQ76"/>
  <c r="GS76"/>
  <c r="GR76"/>
  <c r="FS76"/>
  <c r="FR76"/>
  <c r="FQ76"/>
  <c r="DQ76"/>
  <c r="DS76"/>
  <c r="DR76"/>
  <c r="AR76"/>
  <c r="AS76"/>
  <c r="AQ76"/>
  <c r="DF76"/>
  <c r="DE76"/>
  <c r="DD76"/>
  <c r="LD85"/>
  <c r="AL69"/>
  <c r="CY69"/>
  <c r="IY69"/>
  <c r="LS36" i="47"/>
  <c r="CR84" i="28"/>
  <c r="AQ30"/>
  <c r="AQ44" i="47"/>
  <c r="IE50"/>
  <c r="ME44"/>
  <c r="KF69" i="28"/>
  <c r="GE53" i="47"/>
  <c r="KF53"/>
  <c r="KQ76" i="28"/>
  <c r="KS76"/>
  <c r="KR76"/>
  <c r="FF76"/>
  <c r="FD76"/>
  <c r="FE76"/>
  <c r="JF76"/>
  <c r="JE76"/>
  <c r="JD76"/>
  <c r="LF85"/>
  <c r="H49" i="33"/>
  <c r="L69" i="28"/>
  <c r="HY69"/>
  <c r="DY69"/>
  <c r="ID50" i="47"/>
  <c r="BS50" i="28"/>
  <c r="BR20"/>
  <c r="BS20"/>
  <c r="BQ20"/>
  <c r="FD46"/>
  <c r="FF46"/>
  <c r="BF76"/>
  <c r="BE76"/>
  <c r="BD76"/>
  <c r="CD76"/>
  <c r="CE76"/>
  <c r="CF76"/>
  <c r="HS76"/>
  <c r="HQ76"/>
  <c r="HR76"/>
  <c r="GD76"/>
  <c r="GE76"/>
  <c r="GF76"/>
  <c r="AY69"/>
  <c r="FY69"/>
  <c r="GY69"/>
  <c r="BQ50"/>
  <c r="CE44" i="47"/>
  <c r="KF50" i="28"/>
  <c r="AD44" i="47"/>
  <c r="KY69" i="28"/>
  <c r="IQ20"/>
  <c r="IS20"/>
  <c r="IR20"/>
  <c r="CQ76"/>
  <c r="CS76"/>
  <c r="CR76"/>
  <c r="Q76"/>
  <c r="R76"/>
  <c r="S76"/>
  <c r="IF76"/>
  <c r="ID76"/>
  <c r="IE76"/>
  <c r="JR17"/>
  <c r="CF7"/>
  <c r="BL69"/>
  <c r="EY69"/>
  <c r="JL69"/>
  <c r="CF44" i="47"/>
  <c r="KD50" i="28"/>
  <c r="BD67" i="47"/>
  <c r="KQ62" i="28"/>
  <c r="ES63"/>
  <c r="DE39" i="47"/>
  <c r="JQ20" i="28"/>
  <c r="JS20"/>
  <c r="JR20"/>
  <c r="IQ76"/>
  <c r="IR76"/>
  <c r="IS76"/>
  <c r="KD76"/>
  <c r="KF76"/>
  <c r="KE76"/>
  <c r="AF76"/>
  <c r="AD76"/>
  <c r="AE76"/>
  <c r="D67" i="48"/>
  <c r="E33" i="33"/>
  <c r="P26" i="62" s="1"/>
  <c r="EE53" i="28"/>
  <c r="BY69"/>
  <c r="HL69"/>
  <c r="JY69"/>
  <c r="FE50" i="47"/>
  <c r="CD60"/>
  <c r="BE67"/>
  <c r="LL69" i="28"/>
  <c r="KS62"/>
  <c r="EQ63"/>
  <c r="IR60" i="47"/>
  <c r="BE53"/>
  <c r="DF39"/>
  <c r="MF76" i="28"/>
  <c r="ME76"/>
  <c r="MD76"/>
  <c r="ED76"/>
  <c r="EE76"/>
  <c r="EF76"/>
  <c r="ES76"/>
  <c r="ER76"/>
  <c r="EQ76"/>
  <c r="JR76"/>
  <c r="JQ76"/>
  <c r="JS76"/>
  <c r="BQ76"/>
  <c r="BR76"/>
  <c r="BS76"/>
  <c r="HF76"/>
  <c r="HD76"/>
  <c r="HE76"/>
  <c r="FD36" i="47"/>
  <c r="GR50"/>
  <c r="EQ44"/>
  <c r="Q60"/>
  <c r="LS67"/>
  <c r="GR62" i="28"/>
  <c r="DE48"/>
  <c r="KD48"/>
  <c r="KF48"/>
  <c r="KE48"/>
  <c r="IS72"/>
  <c r="IR72"/>
  <c r="IQ72"/>
  <c r="FS72"/>
  <c r="FR72"/>
  <c r="FQ72"/>
  <c r="GS70" i="47"/>
  <c r="GR70"/>
  <c r="GQ70"/>
  <c r="JQ48" i="28"/>
  <c r="JR48"/>
  <c r="AD48"/>
  <c r="AE48"/>
  <c r="AF48"/>
  <c r="HF72"/>
  <c r="HE72"/>
  <c r="HD72"/>
  <c r="Q72"/>
  <c r="S72"/>
  <c r="R72"/>
  <c r="KR72"/>
  <c r="KQ72"/>
  <c r="KS72"/>
  <c r="JD70" i="47"/>
  <c r="JE70"/>
  <c r="JF70"/>
  <c r="CS48" i="28"/>
  <c r="CQ48"/>
  <c r="CR48"/>
  <c r="ME30"/>
  <c r="MD50" i="47"/>
  <c r="EF11"/>
  <c r="LQ67"/>
  <c r="JS67"/>
  <c r="HS48" i="28"/>
  <c r="HR48"/>
  <c r="HQ48"/>
  <c r="KQ48"/>
  <c r="KR48"/>
  <c r="KS48"/>
  <c r="AE72"/>
  <c r="AF72"/>
  <c r="AD72"/>
  <c r="CD72"/>
  <c r="CF72"/>
  <c r="CE72"/>
  <c r="LE72"/>
  <c r="LD72"/>
  <c r="LF72"/>
  <c r="FE48"/>
  <c r="FD48"/>
  <c r="KE70" i="47"/>
  <c r="KD70"/>
  <c r="KF70"/>
  <c r="DQ48" i="28"/>
  <c r="DS48"/>
  <c r="DR48"/>
  <c r="MD30"/>
  <c r="ED11" i="47"/>
  <c r="GE60"/>
  <c r="ER67"/>
  <c r="JQ67"/>
  <c r="CD48" i="28"/>
  <c r="JE48"/>
  <c r="JF48"/>
  <c r="JD48"/>
  <c r="ES72"/>
  <c r="ER72"/>
  <c r="EQ72"/>
  <c r="KF72"/>
  <c r="KE72"/>
  <c r="KD72"/>
  <c r="MD70" i="47"/>
  <c r="MF70"/>
  <c r="ME70"/>
  <c r="FR58"/>
  <c r="GD60"/>
  <c r="CF48" i="28"/>
  <c r="IE72"/>
  <c r="IF72"/>
  <c r="ID72"/>
  <c r="BD72"/>
  <c r="BF72"/>
  <c r="BE72"/>
  <c r="FF70" i="47"/>
  <c r="FE70"/>
  <c r="FD70"/>
  <c r="DR84" i="28"/>
  <c r="CD50"/>
  <c r="FQ58" i="47"/>
  <c r="LE44"/>
  <c r="AQ62" i="28"/>
  <c r="GS72"/>
  <c r="GR72"/>
  <c r="GQ72"/>
  <c r="HR72"/>
  <c r="HS72"/>
  <c r="HQ72"/>
  <c r="FS70" i="47"/>
  <c r="FR70"/>
  <c r="FQ70"/>
  <c r="MF86" i="28"/>
  <c r="CE50"/>
  <c r="LD44" i="47"/>
  <c r="AR62" i="28"/>
  <c r="DD48"/>
  <c r="IF48"/>
  <c r="ID48"/>
  <c r="IE48"/>
  <c r="DS72"/>
  <c r="DR72"/>
  <c r="DQ72"/>
  <c r="JS72"/>
  <c r="JQ72"/>
  <c r="JR72"/>
  <c r="EF70" i="47"/>
  <c r="ED70"/>
  <c r="EE70"/>
  <c r="R48" i="28"/>
  <c r="S48"/>
  <c r="Q48"/>
  <c r="R44" i="47"/>
  <c r="CF62" i="28"/>
  <c r="CE62"/>
  <c r="CD62"/>
  <c r="ME72"/>
  <c r="MF72"/>
  <c r="MD72"/>
  <c r="LS72"/>
  <c r="LR72"/>
  <c r="LQ72"/>
  <c r="CD70" i="47"/>
  <c r="CF70"/>
  <c r="CE70"/>
  <c r="GR76"/>
  <c r="GS76"/>
  <c r="GQ76"/>
  <c r="JR76"/>
  <c r="JQ76"/>
  <c r="JS76"/>
  <c r="R76"/>
  <c r="S76"/>
  <c r="Q76"/>
  <c r="DS76"/>
  <c r="DQ76"/>
  <c r="DR76"/>
  <c r="DF76"/>
  <c r="DD76"/>
  <c r="DE76"/>
  <c r="BR76"/>
  <c r="BQ76"/>
  <c r="BS76"/>
  <c r="HD76"/>
  <c r="HE76"/>
  <c r="HF76"/>
  <c r="CR76"/>
  <c r="CQ76"/>
  <c r="CS76"/>
  <c r="BD76"/>
  <c r="BF76"/>
  <c r="BE76"/>
  <c r="C27" i="28"/>
  <c r="C27" i="47"/>
  <c r="ES76"/>
  <c r="EQ76"/>
  <c r="ER76"/>
  <c r="GD48" i="28"/>
  <c r="GF48"/>
  <c r="GE48"/>
  <c r="LQ76" i="47"/>
  <c r="LS76"/>
  <c r="LR76"/>
  <c r="IQ48" i="28"/>
  <c r="IS48"/>
  <c r="IR48"/>
  <c r="JF76" i="47"/>
  <c r="JE76"/>
  <c r="JD76"/>
  <c r="MD48" i="28"/>
  <c r="MF48"/>
  <c r="ME48"/>
  <c r="LQ35" i="47"/>
  <c r="LS35"/>
  <c r="LR35"/>
  <c r="KF35"/>
  <c r="KE35"/>
  <c r="KD35"/>
  <c r="AD35"/>
  <c r="AE35"/>
  <c r="AF35"/>
  <c r="DD35"/>
  <c r="DE35"/>
  <c r="DF35"/>
  <c r="EE27"/>
  <c r="ED27"/>
  <c r="EF27"/>
  <c r="ES27"/>
  <c r="ER27"/>
  <c r="EQ27"/>
  <c r="BS27"/>
  <c r="BR27"/>
  <c r="BQ27"/>
  <c r="CR41"/>
  <c r="CQ41"/>
  <c r="CS41"/>
  <c r="KS41"/>
  <c r="KQ41"/>
  <c r="KR41"/>
  <c r="GQ41"/>
  <c r="GS41"/>
  <c r="GR41"/>
  <c r="JD79"/>
  <c r="JE79"/>
  <c r="JF79"/>
  <c r="KF79"/>
  <c r="KD79"/>
  <c r="KE79"/>
  <c r="MD35"/>
  <c r="MF35"/>
  <c r="ME35"/>
  <c r="LF35"/>
  <c r="LD35"/>
  <c r="LE35"/>
  <c r="KS35"/>
  <c r="KR35"/>
  <c r="KQ35"/>
  <c r="ER35"/>
  <c r="ES35"/>
  <c r="EQ35"/>
  <c r="GE27"/>
  <c r="GF27"/>
  <c r="GD27"/>
  <c r="CS27"/>
  <c r="CR27"/>
  <c r="CQ27"/>
  <c r="FR27"/>
  <c r="FS27"/>
  <c r="FQ27"/>
  <c r="CF27"/>
  <c r="CD27"/>
  <c r="CE27"/>
  <c r="HQ41"/>
  <c r="HR41"/>
  <c r="HS41"/>
  <c r="ER41"/>
  <c r="ES41"/>
  <c r="EQ41"/>
  <c r="HD41"/>
  <c r="HF41"/>
  <c r="HE41"/>
  <c r="KR79"/>
  <c r="KS79"/>
  <c r="KQ79"/>
  <c r="GD79"/>
  <c r="GE79"/>
  <c r="GF79"/>
  <c r="IR35"/>
  <c r="IS35"/>
  <c r="IQ35"/>
  <c r="GR35"/>
  <c r="GQ35"/>
  <c r="GS35"/>
  <c r="CD35"/>
  <c r="CE35"/>
  <c r="CF35"/>
  <c r="AD27"/>
  <c r="AE27"/>
  <c r="AF27"/>
  <c r="JD27"/>
  <c r="JF27"/>
  <c r="JE27"/>
  <c r="KE27"/>
  <c r="KF27"/>
  <c r="KD27"/>
  <c r="GR27"/>
  <c r="GQ27"/>
  <c r="GS27"/>
  <c r="ED41"/>
  <c r="EF41"/>
  <c r="EE41"/>
  <c r="Q41"/>
  <c r="R41"/>
  <c r="S41"/>
  <c r="JD41"/>
  <c r="JF41"/>
  <c r="JE41"/>
  <c r="LR41"/>
  <c r="LS41"/>
  <c r="LQ41"/>
  <c r="R79"/>
  <c r="S79"/>
  <c r="Q79"/>
  <c r="AQ79"/>
  <c r="AS79"/>
  <c r="AR79"/>
  <c r="FQ35"/>
  <c r="FR35"/>
  <c r="FS35"/>
  <c r="HR35"/>
  <c r="HS35"/>
  <c r="HQ35"/>
  <c r="BF35"/>
  <c r="BD35"/>
  <c r="BE35"/>
  <c r="MD27"/>
  <c r="ME27"/>
  <c r="MF27"/>
  <c r="DD27"/>
  <c r="DF27"/>
  <c r="DE27"/>
  <c r="S27"/>
  <c r="R27"/>
  <c r="Q27"/>
  <c r="GD41"/>
  <c r="GE41"/>
  <c r="GF41"/>
  <c r="CD41"/>
  <c r="CF41"/>
  <c r="CE41"/>
  <c r="AQ41"/>
  <c r="AS41"/>
  <c r="AR41"/>
  <c r="FF79"/>
  <c r="FE79"/>
  <c r="FD79"/>
  <c r="DE79"/>
  <c r="DD79"/>
  <c r="DF79"/>
  <c r="ED79"/>
  <c r="EF79"/>
  <c r="EE79"/>
  <c r="IE35"/>
  <c r="IF35"/>
  <c r="ID35"/>
  <c r="HD35"/>
  <c r="HF35"/>
  <c r="HE35"/>
  <c r="JR35"/>
  <c r="JS35"/>
  <c r="JQ35"/>
  <c r="DS27"/>
  <c r="DQ27"/>
  <c r="DR27"/>
  <c r="HD27"/>
  <c r="HF27"/>
  <c r="HE27"/>
  <c r="IE27"/>
  <c r="IF27"/>
  <c r="ID27"/>
  <c r="AF41"/>
  <c r="AE41"/>
  <c r="AD41"/>
  <c r="IF41"/>
  <c r="IE41"/>
  <c r="ID41"/>
  <c r="DQ41"/>
  <c r="DS41"/>
  <c r="DR41"/>
  <c r="JS79"/>
  <c r="JQ79"/>
  <c r="JR79"/>
  <c r="BQ79"/>
  <c r="BR79"/>
  <c r="BS79"/>
  <c r="CF79"/>
  <c r="CE79"/>
  <c r="CD79"/>
  <c r="FD35"/>
  <c r="FF35"/>
  <c r="FE35"/>
  <c r="DR35"/>
  <c r="DQ35"/>
  <c r="DS35"/>
  <c r="EE35"/>
  <c r="ED35"/>
  <c r="EF35"/>
  <c r="KQ27"/>
  <c r="KR27"/>
  <c r="KS27"/>
  <c r="AR27"/>
  <c r="AQ27"/>
  <c r="AS27"/>
  <c r="FD27"/>
  <c r="FF27"/>
  <c r="FE27"/>
  <c r="BQ41"/>
  <c r="BR41"/>
  <c r="BS41"/>
  <c r="FE41"/>
  <c r="FD41"/>
  <c r="FF41"/>
  <c r="FR41"/>
  <c r="FQ41"/>
  <c r="FS41"/>
  <c r="DR79"/>
  <c r="DQ79"/>
  <c r="DS79"/>
  <c r="ES79"/>
  <c r="EQ79"/>
  <c r="ER79"/>
  <c r="JD35"/>
  <c r="JF35"/>
  <c r="JE35"/>
  <c r="AR35"/>
  <c r="AS35"/>
  <c r="AQ35"/>
  <c r="GF35"/>
  <c r="GE35"/>
  <c r="GD35"/>
  <c r="IQ27"/>
  <c r="IS27"/>
  <c r="IR27"/>
  <c r="HR27"/>
  <c r="HS27"/>
  <c r="HQ27"/>
  <c r="LD27"/>
  <c r="LF27"/>
  <c r="LE27"/>
  <c r="IQ41"/>
  <c r="IR41"/>
  <c r="IS41"/>
  <c r="KD41"/>
  <c r="KF41"/>
  <c r="KE41"/>
  <c r="JQ41"/>
  <c r="JR41"/>
  <c r="JS41"/>
  <c r="BE79"/>
  <c r="BD79"/>
  <c r="BF79"/>
  <c r="IR79"/>
  <c r="IS79"/>
  <c r="IQ79"/>
  <c r="S35"/>
  <c r="R35"/>
  <c r="Q35"/>
  <c r="CS35"/>
  <c r="CR35"/>
  <c r="CQ35"/>
  <c r="BQ35"/>
  <c r="BR35"/>
  <c r="BS35"/>
  <c r="BD27"/>
  <c r="BE27"/>
  <c r="BF27"/>
  <c r="LR27"/>
  <c r="LQ27"/>
  <c r="LS27"/>
  <c r="JR27"/>
  <c r="JQ27"/>
  <c r="JS27"/>
  <c r="LF41"/>
  <c r="LD41"/>
  <c r="LE41"/>
  <c r="BF41"/>
  <c r="BE41"/>
  <c r="BD41"/>
  <c r="DE41"/>
  <c r="DF41"/>
  <c r="DD41"/>
  <c r="FS79"/>
  <c r="FQ79"/>
  <c r="FR79"/>
  <c r="LF79"/>
  <c r="LD79"/>
  <c r="LE79"/>
  <c r="D17" i="67"/>
  <c r="Q8"/>
  <c r="N13" i="33"/>
  <c r="P22" i="72" s="1"/>
  <c r="D17" i="48"/>
  <c r="R46" i="47"/>
  <c r="S46"/>
  <c r="Q46"/>
  <c r="GS46"/>
  <c r="GR46"/>
  <c r="GQ46"/>
  <c r="EE46"/>
  <c r="ED46"/>
  <c r="EF46"/>
  <c r="T23" i="33"/>
  <c r="P24" i="64" s="1"/>
  <c r="E71" i="28"/>
  <c r="E71" i="47"/>
  <c r="AC13" i="33"/>
  <c r="P22" i="66" s="1"/>
  <c r="Q5" i="72"/>
  <c r="D14"/>
  <c r="KE46" i="47"/>
  <c r="KD46"/>
  <c r="KF46"/>
  <c r="DQ46"/>
  <c r="DR46"/>
  <c r="DS46"/>
  <c r="BQ46"/>
  <c r="BR46"/>
  <c r="BS46"/>
  <c r="O38" i="33"/>
  <c r="Q27" i="72" s="1"/>
  <c r="Z33" s="1"/>
  <c r="E72" i="48"/>
  <c r="IQ46" i="47"/>
  <c r="IR46"/>
  <c r="IS46"/>
  <c r="JR46"/>
  <c r="JS46"/>
  <c r="JQ46"/>
  <c r="HE46"/>
  <c r="HF46"/>
  <c r="HD46"/>
  <c r="Z18" i="33"/>
  <c r="P23" i="69" s="1"/>
  <c r="D26" i="48"/>
  <c r="W18" i="33"/>
  <c r="P23" i="65" s="1"/>
  <c r="D22" i="48"/>
  <c r="E73" i="47"/>
  <c r="E73" i="28"/>
  <c r="N23" i="33"/>
  <c r="P24" i="72" s="1"/>
  <c r="D43" i="48"/>
  <c r="Q18" i="33"/>
  <c r="P23" i="71" s="1"/>
  <c r="D16" i="48"/>
  <c r="HS46" i="47"/>
  <c r="HR46"/>
  <c r="HQ46"/>
  <c r="CQ46"/>
  <c r="CS46"/>
  <c r="CR46"/>
  <c r="FD46"/>
  <c r="FE46"/>
  <c r="FF46"/>
  <c r="AG18" i="33"/>
  <c r="Q23" i="68" s="1"/>
  <c r="E32" i="48"/>
  <c r="ER46" i="47"/>
  <c r="ES46"/>
  <c r="EQ46"/>
  <c r="BF46"/>
  <c r="BD46"/>
  <c r="BE46"/>
  <c r="CD46"/>
  <c r="CF46"/>
  <c r="CE46"/>
  <c r="D17" i="68"/>
  <c r="Q8"/>
  <c r="Q7" i="67"/>
  <c r="D16"/>
  <c r="IF46" i="47"/>
  <c r="ID46"/>
  <c r="IE46"/>
  <c r="AQ46"/>
  <c r="AR46"/>
  <c r="AS46"/>
  <c r="AF46"/>
  <c r="AD46"/>
  <c r="AE46"/>
  <c r="X18" i="33"/>
  <c r="Q23" i="65" s="1"/>
  <c r="E22" i="48"/>
  <c r="JE46" i="47"/>
  <c r="JF46"/>
  <c r="JD46"/>
  <c r="LQ46"/>
  <c r="LS46"/>
  <c r="LR46"/>
  <c r="GF46"/>
  <c r="GE46"/>
  <c r="GD46"/>
  <c r="W28" i="33"/>
  <c r="P25" i="65" s="1"/>
  <c r="D47" i="48"/>
  <c r="C15" i="28"/>
  <c r="C15" i="47"/>
  <c r="AJ23" i="33"/>
  <c r="Q24" i="67" s="1"/>
  <c r="T24" s="1"/>
  <c r="E57" i="48"/>
  <c r="KS46" i="47"/>
  <c r="KQ46"/>
  <c r="KR46"/>
  <c r="FR46"/>
  <c r="FQ46"/>
  <c r="FS46"/>
  <c r="DF46"/>
  <c r="DD46"/>
  <c r="DE46"/>
  <c r="FE63" i="28"/>
  <c r="KF83"/>
  <c r="KE83"/>
  <c r="DD88"/>
  <c r="GE84"/>
  <c r="IF53"/>
  <c r="EF17"/>
  <c r="GR17"/>
  <c r="BS85"/>
  <c r="DD17"/>
  <c r="KE83" i="47"/>
  <c r="FQ84" i="28"/>
  <c r="LR44" i="47"/>
  <c r="DR58"/>
  <c r="EF44"/>
  <c r="DQ60"/>
  <c r="JQ63" i="28"/>
  <c r="AD53"/>
  <c r="KD87" i="47"/>
  <c r="JS83"/>
  <c r="DQ84" i="28"/>
  <c r="CF30"/>
  <c r="LF30"/>
  <c r="DE50"/>
  <c r="CQ58" i="47"/>
  <c r="GE69" i="28"/>
  <c r="BS58" i="47"/>
  <c r="FQ88" i="28"/>
  <c r="JR63"/>
  <c r="AE53"/>
  <c r="KE87" i="47"/>
  <c r="FF87" i="28"/>
  <c r="LS87" i="47"/>
  <c r="CE30" i="28"/>
  <c r="CS58" i="47"/>
  <c r="DF50"/>
  <c r="BD50" i="28"/>
  <c r="LE30"/>
  <c r="GQ63"/>
  <c r="DE83"/>
  <c r="LR87" i="47"/>
  <c r="JS86" i="28"/>
  <c r="JR69"/>
  <c r="DE50" i="47"/>
  <c r="BE50" i="28"/>
  <c r="AS63"/>
  <c r="GR63"/>
  <c r="DF83"/>
  <c r="FS63"/>
  <c r="FE83"/>
  <c r="HS83" i="47"/>
  <c r="JS69" i="28"/>
  <c r="EF58" i="47"/>
  <c r="GF84" i="28"/>
  <c r="ID53"/>
  <c r="GS53"/>
  <c r="FQ63"/>
  <c r="FF83"/>
  <c r="HQ83" i="47"/>
  <c r="FS84" i="28"/>
  <c r="DQ58" i="47"/>
  <c r="BR63" i="28"/>
  <c r="HD44" i="47"/>
  <c r="AR63" i="28"/>
  <c r="GQ53"/>
  <c r="LE83" i="47"/>
  <c r="EE58"/>
  <c r="ER87"/>
  <c r="ES87"/>
  <c r="JF7" i="28"/>
  <c r="AE44" i="47"/>
  <c r="HD63" i="28"/>
  <c r="IE87"/>
  <c r="LS85"/>
  <c r="ES50"/>
  <c r="KR69"/>
  <c r="ID87"/>
  <c r="BQ17"/>
  <c r="GQ83"/>
  <c r="EQ50"/>
  <c r="KQ69"/>
  <c r="JS44" i="47"/>
  <c r="GQ67"/>
  <c r="BS17" i="28"/>
  <c r="JS7"/>
  <c r="GS7"/>
  <c r="GS83"/>
  <c r="AF17"/>
  <c r="FF86"/>
  <c r="LE84"/>
  <c r="EE30"/>
  <c r="JR44" i="47"/>
  <c r="FS44"/>
  <c r="GS67"/>
  <c r="CF83" i="28"/>
  <c r="JQ7"/>
  <c r="GR7"/>
  <c r="S86"/>
  <c r="AD17"/>
  <c r="FD86"/>
  <c r="IE63"/>
  <c r="LD84"/>
  <c r="EF30"/>
  <c r="AQ50"/>
  <c r="FR44" i="47"/>
  <c r="HD67"/>
  <c r="CR18"/>
  <c r="KD67"/>
  <c r="BQ63" i="28"/>
  <c r="LQ84"/>
  <c r="Q86"/>
  <c r="KQ53"/>
  <c r="LE86"/>
  <c r="IF63"/>
  <c r="GS87" i="47"/>
  <c r="JD30" i="28"/>
  <c r="AS50"/>
  <c r="IS58" i="47"/>
  <c r="HE67"/>
  <c r="CS18"/>
  <c r="KE67"/>
  <c r="JR86" i="28"/>
  <c r="JR87"/>
  <c r="JQ87"/>
  <c r="CQ63"/>
  <c r="HS63"/>
  <c r="GS87"/>
  <c r="KF88"/>
  <c r="ED69"/>
  <c r="Q44" i="47"/>
  <c r="DS44"/>
  <c r="FE69" i="28"/>
  <c r="HR60" i="47"/>
  <c r="IS67"/>
  <c r="IS60"/>
  <c r="DF44"/>
  <c r="GE83"/>
  <c r="HE58"/>
  <c r="R63" i="28"/>
  <c r="Q63"/>
  <c r="S63"/>
  <c r="MF88"/>
  <c r="AF83" i="47"/>
  <c r="CR7" i="28"/>
  <c r="GD83" i="47"/>
  <c r="LF83"/>
  <c r="GQ87"/>
  <c r="AE83"/>
  <c r="KE17" i="28"/>
  <c r="CS7"/>
  <c r="LE58" i="47"/>
  <c r="HQ44"/>
  <c r="ID88" i="28"/>
  <c r="JD44" i="47"/>
  <c r="JE44"/>
  <c r="JF44"/>
  <c r="KF17" i="28"/>
  <c r="ME87" i="47"/>
  <c r="GQ83"/>
  <c r="BQ30" i="28"/>
  <c r="BE30"/>
  <c r="LD58" i="47"/>
  <c r="HS44"/>
  <c r="GD44"/>
  <c r="FE58"/>
  <c r="FF58"/>
  <c r="FD58"/>
  <c r="HR58"/>
  <c r="HS58"/>
  <c r="HQ58"/>
  <c r="CR67"/>
  <c r="CS67"/>
  <c r="CQ67"/>
  <c r="CE83" i="28"/>
  <c r="ES7"/>
  <c r="HE53"/>
  <c r="HQ63"/>
  <c r="GR87"/>
  <c r="MD87" i="47"/>
  <c r="BR30" i="28"/>
  <c r="BD30"/>
  <c r="EE69"/>
  <c r="DQ44" i="47"/>
  <c r="FF69" i="28"/>
  <c r="GF44" i="47"/>
  <c r="HD53" i="28"/>
  <c r="IR17"/>
  <c r="IR83" i="47"/>
  <c r="AD87" i="28"/>
  <c r="H54" i="33"/>
  <c r="LD60" i="47"/>
  <c r="KQ22"/>
  <c r="KR22"/>
  <c r="KS22"/>
  <c r="JS22"/>
  <c r="JQ22"/>
  <c r="JR22"/>
  <c r="AR22"/>
  <c r="AS22"/>
  <c r="AQ22"/>
  <c r="MF39" i="28"/>
  <c r="ME39"/>
  <c r="MD39"/>
  <c r="CQ39"/>
  <c r="CS39"/>
  <c r="CR39"/>
  <c r="S39"/>
  <c r="Q39"/>
  <c r="R39"/>
  <c r="IR39"/>
  <c r="IQ39"/>
  <c r="IS39"/>
  <c r="LQ8"/>
  <c r="LS8"/>
  <c r="LR8"/>
  <c r="GD8"/>
  <c r="GF8"/>
  <c r="GE8"/>
  <c r="BF8"/>
  <c r="BE8"/>
  <c r="BD8"/>
  <c r="JE22"/>
  <c r="JD22"/>
  <c r="JF22"/>
  <c r="ES22"/>
  <c r="ER22"/>
  <c r="EQ22"/>
  <c r="HS22"/>
  <c r="HQ22"/>
  <c r="HR22"/>
  <c r="CS51" i="47"/>
  <c r="CQ51"/>
  <c r="CR51"/>
  <c r="LF51"/>
  <c r="LE51"/>
  <c r="LD51"/>
  <c r="HD51"/>
  <c r="HF51"/>
  <c r="HE51"/>
  <c r="LE29"/>
  <c r="LF29"/>
  <c r="LD29"/>
  <c r="JE29"/>
  <c r="JD29"/>
  <c r="JF29"/>
  <c r="CF42" i="28"/>
  <c r="CE42"/>
  <c r="CD42"/>
  <c r="AR42"/>
  <c r="AQ42"/>
  <c r="AS42"/>
  <c r="KR42"/>
  <c r="KQ42"/>
  <c r="KS42"/>
  <c r="AQ14" i="47"/>
  <c r="AR14"/>
  <c r="AS14"/>
  <c r="CF14"/>
  <c r="CD14"/>
  <c r="CE14"/>
  <c r="BS14"/>
  <c r="BQ14"/>
  <c r="BR14"/>
  <c r="JE56" i="28"/>
  <c r="JF56"/>
  <c r="JD56"/>
  <c r="S56"/>
  <c r="R56"/>
  <c r="Q56"/>
  <c r="LD56"/>
  <c r="LE56"/>
  <c r="LF56"/>
  <c r="ME14"/>
  <c r="MD14"/>
  <c r="MF14"/>
  <c r="AE14"/>
  <c r="AD14"/>
  <c r="AF14"/>
  <c r="LR14"/>
  <c r="LQ14"/>
  <c r="LS14"/>
  <c r="CQ88"/>
  <c r="CS88"/>
  <c r="CR88"/>
  <c r="AD39" i="47"/>
  <c r="AE39"/>
  <c r="AF39"/>
  <c r="HF39"/>
  <c r="HD39"/>
  <c r="HE39"/>
  <c r="JF53"/>
  <c r="JE53"/>
  <c r="JD53"/>
  <c r="JR8"/>
  <c r="JQ8"/>
  <c r="JS8"/>
  <c r="HF8"/>
  <c r="HD8"/>
  <c r="HE8"/>
  <c r="DQ8"/>
  <c r="DR8"/>
  <c r="DS8"/>
  <c r="DE22"/>
  <c r="DD22"/>
  <c r="DF22"/>
  <c r="DQ22"/>
  <c r="DR22"/>
  <c r="DS22"/>
  <c r="JQ39" i="28"/>
  <c r="JS39"/>
  <c r="JR39"/>
  <c r="BF39"/>
  <c r="BD39"/>
  <c r="BE39"/>
  <c r="DS39"/>
  <c r="DR39"/>
  <c r="DQ39"/>
  <c r="CF8"/>
  <c r="CE8"/>
  <c r="CD8"/>
  <c r="ES8"/>
  <c r="ER8"/>
  <c r="EQ8"/>
  <c r="LE22"/>
  <c r="LF22"/>
  <c r="LD22"/>
  <c r="AD22"/>
  <c r="AF22"/>
  <c r="AE22"/>
  <c r="FR22"/>
  <c r="FQ22"/>
  <c r="FS22"/>
  <c r="HD88"/>
  <c r="HE88"/>
  <c r="GF51" i="47"/>
  <c r="GD51"/>
  <c r="GE51"/>
  <c r="CF51"/>
  <c r="CD51"/>
  <c r="CE51"/>
  <c r="GQ51"/>
  <c r="GS51"/>
  <c r="GR51"/>
  <c r="BR29"/>
  <c r="BQ29"/>
  <c r="BS29"/>
  <c r="ED29"/>
  <c r="EE29"/>
  <c r="EF29"/>
  <c r="HE42" i="28"/>
  <c r="HF42"/>
  <c r="HD42"/>
  <c r="DQ42"/>
  <c r="DS42"/>
  <c r="DR42"/>
  <c r="EF42"/>
  <c r="EE42"/>
  <c r="ED42"/>
  <c r="GS42"/>
  <c r="GR42"/>
  <c r="GQ42"/>
  <c r="KR14" i="47"/>
  <c r="KQ14"/>
  <c r="KS14"/>
  <c r="LQ14"/>
  <c r="LS14"/>
  <c r="LR14"/>
  <c r="FD14"/>
  <c r="FE14"/>
  <c r="FF14"/>
  <c r="BD56" i="28"/>
  <c r="BE56"/>
  <c r="BF56"/>
  <c r="ID56"/>
  <c r="IE56"/>
  <c r="IF56"/>
  <c r="JR56"/>
  <c r="JS56"/>
  <c r="JQ56"/>
  <c r="IS14"/>
  <c r="IR14"/>
  <c r="IQ14"/>
  <c r="DR14"/>
  <c r="DQ14"/>
  <c r="DS14"/>
  <c r="LD14"/>
  <c r="LF14"/>
  <c r="LE14"/>
  <c r="KR39" i="47"/>
  <c r="KQ39"/>
  <c r="KS39"/>
  <c r="FS39"/>
  <c r="FR39"/>
  <c r="FQ39"/>
  <c r="LQ53"/>
  <c r="LR53"/>
  <c r="LS53"/>
  <c r="I54" i="33"/>
  <c r="JR83" i="47"/>
  <c r="FR60"/>
  <c r="HQ22"/>
  <c r="HS22"/>
  <c r="HR22"/>
  <c r="CR22"/>
  <c r="CQ22"/>
  <c r="CS22"/>
  <c r="BE22"/>
  <c r="BD22"/>
  <c r="BF22"/>
  <c r="KF39" i="28"/>
  <c r="KD39"/>
  <c r="KE39"/>
  <c r="KS39"/>
  <c r="KQ39"/>
  <c r="KR39"/>
  <c r="GE39"/>
  <c r="GF39"/>
  <c r="GD39"/>
  <c r="KQ8"/>
  <c r="KR8"/>
  <c r="KS8"/>
  <c r="BQ8"/>
  <c r="BR8"/>
  <c r="BS8"/>
  <c r="LF8"/>
  <c r="LD8"/>
  <c r="LE8"/>
  <c r="GE22"/>
  <c r="GF22"/>
  <c r="GD22"/>
  <c r="KS22"/>
  <c r="KR22"/>
  <c r="KQ22"/>
  <c r="LR22"/>
  <c r="LS22"/>
  <c r="LQ22"/>
  <c r="BQ51" i="47"/>
  <c r="BR51"/>
  <c r="BS51"/>
  <c r="IS51"/>
  <c r="IR51"/>
  <c r="IQ51"/>
  <c r="DE51"/>
  <c r="DD51"/>
  <c r="DF51"/>
  <c r="HR51"/>
  <c r="HS51"/>
  <c r="HQ51"/>
  <c r="ES29"/>
  <c r="EQ29"/>
  <c r="ER29"/>
  <c r="IS29"/>
  <c r="IR29"/>
  <c r="IQ29"/>
  <c r="GR29"/>
  <c r="GS29"/>
  <c r="GQ29"/>
  <c r="DE42" i="28"/>
  <c r="DD42"/>
  <c r="DF42"/>
  <c r="BE42"/>
  <c r="BD42"/>
  <c r="BF42"/>
  <c r="LR42"/>
  <c r="LS42"/>
  <c r="LQ42"/>
  <c r="EE14" i="47"/>
  <c r="EF14"/>
  <c r="ED14"/>
  <c r="GS14"/>
  <c r="GQ14"/>
  <c r="GR14"/>
  <c r="CQ14"/>
  <c r="CS14"/>
  <c r="CR14"/>
  <c r="CS56" i="28"/>
  <c r="CQ56"/>
  <c r="CR56"/>
  <c r="EE56"/>
  <c r="EF56"/>
  <c r="ED56"/>
  <c r="AR56"/>
  <c r="AS56"/>
  <c r="AQ56"/>
  <c r="S14"/>
  <c r="R14"/>
  <c r="Q14"/>
  <c r="HQ14"/>
  <c r="HS14"/>
  <c r="HR14"/>
  <c r="JQ14"/>
  <c r="JS14"/>
  <c r="JR14"/>
  <c r="KE14"/>
  <c r="KD14"/>
  <c r="KF14"/>
  <c r="CS39" i="47"/>
  <c r="CR39"/>
  <c r="CQ39"/>
  <c r="DQ39"/>
  <c r="DR39"/>
  <c r="DS39"/>
  <c r="CE53"/>
  <c r="CF53"/>
  <c r="CD53"/>
  <c r="KF8"/>
  <c r="KD8"/>
  <c r="KE8"/>
  <c r="LF8"/>
  <c r="LD8"/>
  <c r="LE8"/>
  <c r="AD8"/>
  <c r="AF8"/>
  <c r="AE8"/>
  <c r="EF88" i="28"/>
  <c r="ED86"/>
  <c r="FS60" i="47"/>
  <c r="S22"/>
  <c r="R22"/>
  <c r="Q22"/>
  <c r="LE22"/>
  <c r="LF22"/>
  <c r="LD22"/>
  <c r="JD22"/>
  <c r="JE22"/>
  <c r="JF22"/>
  <c r="HD22"/>
  <c r="HE22"/>
  <c r="HF22"/>
  <c r="LD39" i="28"/>
  <c r="LE39"/>
  <c r="LF39"/>
  <c r="FF39"/>
  <c r="FE39"/>
  <c r="FD39"/>
  <c r="AF39"/>
  <c r="AE39"/>
  <c r="AD39"/>
  <c r="MF8"/>
  <c r="MD8"/>
  <c r="ME8"/>
  <c r="ED8"/>
  <c r="EF8"/>
  <c r="EE8"/>
  <c r="CQ8"/>
  <c r="CR8"/>
  <c r="CS8"/>
  <c r="BS22"/>
  <c r="BQ22"/>
  <c r="BR22"/>
  <c r="EF22"/>
  <c r="ED22"/>
  <c r="EE22"/>
  <c r="AR22"/>
  <c r="AQ22"/>
  <c r="AS22"/>
  <c r="KQ51" i="47"/>
  <c r="KR51"/>
  <c r="KS51"/>
  <c r="FE51"/>
  <c r="FF51"/>
  <c r="FD51"/>
  <c r="Q51"/>
  <c r="S51"/>
  <c r="R51"/>
  <c r="IF51"/>
  <c r="ID51"/>
  <c r="IE51"/>
  <c r="HE29"/>
  <c r="HF29"/>
  <c r="HD29"/>
  <c r="KQ29"/>
  <c r="KR29"/>
  <c r="KS29"/>
  <c r="ME29"/>
  <c r="MD29"/>
  <c r="MF29"/>
  <c r="ER42" i="28"/>
  <c r="EQ42"/>
  <c r="ES42"/>
  <c r="AD42"/>
  <c r="AE42"/>
  <c r="AF42"/>
  <c r="HR42"/>
  <c r="HS42"/>
  <c r="HQ42"/>
  <c r="DR14" i="47"/>
  <c r="DQ14"/>
  <c r="DS14"/>
  <c r="IF14"/>
  <c r="IE14"/>
  <c r="ID14"/>
  <c r="ER14"/>
  <c r="ES14"/>
  <c r="EQ14"/>
  <c r="GD56" i="28"/>
  <c r="GE56"/>
  <c r="GF56"/>
  <c r="LS56"/>
  <c r="LR56"/>
  <c r="LQ56"/>
  <c r="FR56"/>
  <c r="FQ56"/>
  <c r="FS56"/>
  <c r="ED14"/>
  <c r="EF14"/>
  <c r="EE14"/>
  <c r="GQ14"/>
  <c r="GR14"/>
  <c r="GS14"/>
  <c r="CF14"/>
  <c r="CD14"/>
  <c r="CE14"/>
  <c r="ER14"/>
  <c r="EQ14"/>
  <c r="ES14"/>
  <c r="GS39" i="47"/>
  <c r="GQ39"/>
  <c r="GR39"/>
  <c r="IS39"/>
  <c r="IQ39"/>
  <c r="IR39"/>
  <c r="ER39"/>
  <c r="ES39"/>
  <c r="EQ39"/>
  <c r="IS8"/>
  <c r="IQ8"/>
  <c r="IR8"/>
  <c r="GR8"/>
  <c r="GQ8"/>
  <c r="GS8"/>
  <c r="S8"/>
  <c r="Q8"/>
  <c r="R8"/>
  <c r="EF8"/>
  <c r="EE8"/>
  <c r="ED8"/>
  <c r="BR8"/>
  <c r="BS8"/>
  <c r="BQ8"/>
  <c r="EE88" i="28"/>
  <c r="LF17"/>
  <c r="CQ83" i="47"/>
  <c r="GS22"/>
  <c r="GQ22"/>
  <c r="GR22"/>
  <c r="EQ22"/>
  <c r="ER22"/>
  <c r="ES22"/>
  <c r="IQ22"/>
  <c r="IS22"/>
  <c r="IR22"/>
  <c r="LS22"/>
  <c r="LR22"/>
  <c r="LQ22"/>
  <c r="DD39" i="28"/>
  <c r="DF39"/>
  <c r="DE39"/>
  <c r="HF39"/>
  <c r="HE39"/>
  <c r="HD39"/>
  <c r="JF39"/>
  <c r="JD39"/>
  <c r="JE39"/>
  <c r="AR8"/>
  <c r="AS8"/>
  <c r="AQ8"/>
  <c r="IF8"/>
  <c r="ID8"/>
  <c r="IE8"/>
  <c r="HD8"/>
  <c r="HE8"/>
  <c r="HF8"/>
  <c r="BF22"/>
  <c r="BE22"/>
  <c r="BD22"/>
  <c r="CR22"/>
  <c r="CQ22"/>
  <c r="CS22"/>
  <c r="MD22"/>
  <c r="ME22"/>
  <c r="MF22"/>
  <c r="FQ51" i="47"/>
  <c r="FR51"/>
  <c r="FS51"/>
  <c r="ME51"/>
  <c r="MD51"/>
  <c r="MF51"/>
  <c r="JE51"/>
  <c r="JF51"/>
  <c r="JD51"/>
  <c r="IE29"/>
  <c r="IF29"/>
  <c r="ID29"/>
  <c r="DE29"/>
  <c r="DF29"/>
  <c r="DD29"/>
  <c r="FS42" i="28"/>
  <c r="FR42"/>
  <c r="FQ42"/>
  <c r="JQ42"/>
  <c r="JS42"/>
  <c r="JR42"/>
  <c r="LF42"/>
  <c r="LD42"/>
  <c r="LE42"/>
  <c r="JS14" i="47"/>
  <c r="JQ14"/>
  <c r="JR14"/>
  <c r="HD14"/>
  <c r="HE14"/>
  <c r="HF14"/>
  <c r="ME14"/>
  <c r="MF14"/>
  <c r="MD14"/>
  <c r="KF14"/>
  <c r="KE14"/>
  <c r="KD14"/>
  <c r="DF56" i="28"/>
  <c r="DD56"/>
  <c r="DE56"/>
  <c r="FD56"/>
  <c r="FE56"/>
  <c r="FF56"/>
  <c r="AF56"/>
  <c r="AE56"/>
  <c r="AD56"/>
  <c r="HD14"/>
  <c r="HF14"/>
  <c r="HE14"/>
  <c r="AQ14"/>
  <c r="AR14"/>
  <c r="AS14"/>
  <c r="BF14"/>
  <c r="BE14"/>
  <c r="BD14"/>
  <c r="BR39" i="47"/>
  <c r="BS39"/>
  <c r="BQ39"/>
  <c r="GD39"/>
  <c r="GE39"/>
  <c r="GF39"/>
  <c r="AS39"/>
  <c r="AQ39"/>
  <c r="AR39"/>
  <c r="LQ8"/>
  <c r="LS8"/>
  <c r="LR8"/>
  <c r="AS8"/>
  <c r="AQ8"/>
  <c r="AR8"/>
  <c r="ME8"/>
  <c r="MF8"/>
  <c r="MD8"/>
  <c r="JF8"/>
  <c r="JD8"/>
  <c r="JE8"/>
  <c r="ES8"/>
  <c r="EQ8"/>
  <c r="ER8"/>
  <c r="MF17" i="28"/>
  <c r="CS53"/>
  <c r="LE17"/>
  <c r="AF88"/>
  <c r="CR83" i="47"/>
  <c r="ID84" i="28"/>
  <c r="AF22" i="47"/>
  <c r="AD22"/>
  <c r="AE22"/>
  <c r="EF22"/>
  <c r="EE22"/>
  <c r="ED22"/>
  <c r="CF22"/>
  <c r="CE22"/>
  <c r="CD22"/>
  <c r="HQ39" i="28"/>
  <c r="HS39"/>
  <c r="HR39"/>
  <c r="LS39"/>
  <c r="LR39"/>
  <c r="LQ39"/>
  <c r="BR39"/>
  <c r="BS39"/>
  <c r="BQ39"/>
  <c r="JR8"/>
  <c r="JQ8"/>
  <c r="JS8"/>
  <c r="S8"/>
  <c r="Q8"/>
  <c r="R8"/>
  <c r="HQ8"/>
  <c r="HS8"/>
  <c r="HR8"/>
  <c r="FQ8"/>
  <c r="FR8"/>
  <c r="FS8"/>
  <c r="IF22"/>
  <c r="ID22"/>
  <c r="IE22"/>
  <c r="GR22"/>
  <c r="GQ22"/>
  <c r="GS22"/>
  <c r="HD22"/>
  <c r="HE22"/>
  <c r="HF22"/>
  <c r="R22"/>
  <c r="S22"/>
  <c r="Q22"/>
  <c r="KF51" i="47"/>
  <c r="KD51"/>
  <c r="KE51"/>
  <c r="ED51"/>
  <c r="EE51"/>
  <c r="EF51"/>
  <c r="JQ51"/>
  <c r="JS51"/>
  <c r="JR51"/>
  <c r="FE29"/>
  <c r="FF29"/>
  <c r="FD29"/>
  <c r="HS29"/>
  <c r="HQ29"/>
  <c r="HR29"/>
  <c r="IQ42" i="28"/>
  <c r="IS42"/>
  <c r="IR42"/>
  <c r="GD42"/>
  <c r="GF42"/>
  <c r="GE42"/>
  <c r="KF42"/>
  <c r="KE42"/>
  <c r="KD42"/>
  <c r="DE14" i="47"/>
  <c r="DD14"/>
  <c r="DF14"/>
  <c r="R14"/>
  <c r="Q14"/>
  <c r="S14"/>
  <c r="AE14"/>
  <c r="AD14"/>
  <c r="AF14"/>
  <c r="HS14"/>
  <c r="HQ14"/>
  <c r="HR14"/>
  <c r="HF56" i="28"/>
  <c r="HE56"/>
  <c r="HD56"/>
  <c r="GS56"/>
  <c r="GQ56"/>
  <c r="GR56"/>
  <c r="CE56"/>
  <c r="CD56"/>
  <c r="CF56"/>
  <c r="IE14"/>
  <c r="ID14"/>
  <c r="IF14"/>
  <c r="KS14"/>
  <c r="KQ14"/>
  <c r="KR14"/>
  <c r="FE14"/>
  <c r="FF14"/>
  <c r="FD14"/>
  <c r="E30" i="47"/>
  <c r="E30" i="28"/>
  <c r="HQ39" i="47"/>
  <c r="HR39"/>
  <c r="HS39"/>
  <c r="CE39"/>
  <c r="CF39"/>
  <c r="CD39"/>
  <c r="R53"/>
  <c r="S53"/>
  <c r="Q53"/>
  <c r="BD8"/>
  <c r="BE8"/>
  <c r="BF8"/>
  <c r="IF8"/>
  <c r="ID8"/>
  <c r="IE8"/>
  <c r="GF8"/>
  <c r="GE8"/>
  <c r="GD8"/>
  <c r="KE22"/>
  <c r="KD22"/>
  <c r="KF22"/>
  <c r="GQ39" i="28"/>
  <c r="GR39"/>
  <c r="GS39"/>
  <c r="AF8"/>
  <c r="AD8"/>
  <c r="AE8"/>
  <c r="FF85"/>
  <c r="ME17"/>
  <c r="CQ53"/>
  <c r="AE88"/>
  <c r="IF84"/>
  <c r="FR22" i="47"/>
  <c r="FS22"/>
  <c r="FQ22"/>
  <c r="BS22"/>
  <c r="BR22"/>
  <c r="BQ22"/>
  <c r="MF22"/>
  <c r="ME22"/>
  <c r="MD22"/>
  <c r="CD39" i="28"/>
  <c r="CF39"/>
  <c r="CE39"/>
  <c r="FQ39"/>
  <c r="FS39"/>
  <c r="FR39"/>
  <c r="AS39"/>
  <c r="AR39"/>
  <c r="AQ39"/>
  <c r="IS8"/>
  <c r="IR8"/>
  <c r="IQ8"/>
  <c r="DR8"/>
  <c r="DS8"/>
  <c r="DQ8"/>
  <c r="JF8"/>
  <c r="JE8"/>
  <c r="JD8"/>
  <c r="GQ8"/>
  <c r="GS8"/>
  <c r="GR8"/>
  <c r="FD22"/>
  <c r="FF22"/>
  <c r="FE22"/>
  <c r="DE22"/>
  <c r="DD22"/>
  <c r="DF22"/>
  <c r="JR22"/>
  <c r="JQ22"/>
  <c r="JS22"/>
  <c r="DS22"/>
  <c r="DR22"/>
  <c r="DQ22"/>
  <c r="E23" i="47"/>
  <c r="E23" i="28"/>
  <c r="AF51" i="47"/>
  <c r="AE51"/>
  <c r="AD51"/>
  <c r="AR51"/>
  <c r="AQ51"/>
  <c r="AS51"/>
  <c r="BD51"/>
  <c r="BE51"/>
  <c r="BF51"/>
  <c r="GE29"/>
  <c r="GF29"/>
  <c r="GD29"/>
  <c r="CS29"/>
  <c r="CQ29"/>
  <c r="CR29"/>
  <c r="BR42" i="28"/>
  <c r="BQ42"/>
  <c r="BS42"/>
  <c r="CS42"/>
  <c r="CQ42"/>
  <c r="CR42"/>
  <c r="JF42"/>
  <c r="JD42"/>
  <c r="JE42"/>
  <c r="JF14" i="47"/>
  <c r="JD14"/>
  <c r="JE14"/>
  <c r="IQ14"/>
  <c r="IR14"/>
  <c r="IS14"/>
  <c r="FR14"/>
  <c r="FS14"/>
  <c r="FQ14"/>
  <c r="HS56" i="28"/>
  <c r="HQ56"/>
  <c r="HR56"/>
  <c r="BS56"/>
  <c r="BR56"/>
  <c r="BQ56"/>
  <c r="MF56"/>
  <c r="ME56"/>
  <c r="MD56"/>
  <c r="IS56"/>
  <c r="IR56"/>
  <c r="IQ56"/>
  <c r="DD14"/>
  <c r="DF14"/>
  <c r="DE14"/>
  <c r="JD14"/>
  <c r="JF14"/>
  <c r="JE14"/>
  <c r="GF14"/>
  <c r="GD14"/>
  <c r="GE14"/>
  <c r="KF39" i="47"/>
  <c r="KE39"/>
  <c r="KD39"/>
  <c r="BF39"/>
  <c r="BD39"/>
  <c r="BE39"/>
  <c r="FF53"/>
  <c r="FE53"/>
  <c r="FD53"/>
  <c r="DF8"/>
  <c r="DE8"/>
  <c r="DD8"/>
  <c r="FQ8"/>
  <c r="FR8"/>
  <c r="FS8"/>
  <c r="FF8"/>
  <c r="FE8"/>
  <c r="FD8"/>
  <c r="KR88" i="28"/>
  <c r="KS88"/>
  <c r="KQ88"/>
  <c r="HR8" i="47"/>
  <c r="HQ8"/>
  <c r="HS8"/>
  <c r="IQ83"/>
  <c r="AE87" i="28"/>
  <c r="JF84"/>
  <c r="JE84"/>
  <c r="GE22" i="47"/>
  <c r="GF22"/>
  <c r="GD22"/>
  <c r="FE22"/>
  <c r="FF22"/>
  <c r="FD22"/>
  <c r="IF22"/>
  <c r="ID22"/>
  <c r="IE22"/>
  <c r="EF39" i="28"/>
  <c r="EE39"/>
  <c r="ED39"/>
  <c r="ES39"/>
  <c r="EQ39"/>
  <c r="ER39"/>
  <c r="ID39"/>
  <c r="IE39"/>
  <c r="IF39"/>
  <c r="KD8"/>
  <c r="KF8"/>
  <c r="KE8"/>
  <c r="DE8"/>
  <c r="DD8"/>
  <c r="DF8"/>
  <c r="FE8"/>
  <c r="FF8"/>
  <c r="FD8"/>
  <c r="CE22"/>
  <c r="CF22"/>
  <c r="CD22"/>
  <c r="IR22"/>
  <c r="IQ22"/>
  <c r="IS22"/>
  <c r="KF22"/>
  <c r="KD22"/>
  <c r="KE22"/>
  <c r="DQ51" i="47"/>
  <c r="DS51"/>
  <c r="DR51"/>
  <c r="ES51"/>
  <c r="EQ51"/>
  <c r="ER51"/>
  <c r="LR51"/>
  <c r="LQ51"/>
  <c r="LS51"/>
  <c r="KD29"/>
  <c r="KF29"/>
  <c r="KE29"/>
  <c r="AS29"/>
  <c r="AQ29"/>
  <c r="AR29"/>
  <c r="FD42" i="28"/>
  <c r="FE42"/>
  <c r="FF42"/>
  <c r="ID42"/>
  <c r="IE42"/>
  <c r="IF42"/>
  <c r="R42"/>
  <c r="Q42"/>
  <c r="S42"/>
  <c r="BF14" i="47"/>
  <c r="BE14"/>
  <c r="BD14"/>
  <c r="GF14"/>
  <c r="GE14"/>
  <c r="GD14"/>
  <c r="LF14"/>
  <c r="LD14"/>
  <c r="LE14"/>
  <c r="ES56" i="28"/>
  <c r="EQ56"/>
  <c r="ER56"/>
  <c r="KS56"/>
  <c r="KQ56"/>
  <c r="KR56"/>
  <c r="KE56"/>
  <c r="KF56"/>
  <c r="KD56"/>
  <c r="DR56"/>
  <c r="DQ56"/>
  <c r="DS56"/>
  <c r="FR14"/>
  <c r="FQ14"/>
  <c r="FS14"/>
  <c r="BR14"/>
  <c r="BS14"/>
  <c r="BQ14"/>
  <c r="CR14"/>
  <c r="CS14"/>
  <c r="CQ14"/>
  <c r="Q88"/>
  <c r="S88"/>
  <c r="R88"/>
  <c r="IE39" i="47"/>
  <c r="ID39"/>
  <c r="IF39"/>
  <c r="S39"/>
  <c r="Q39"/>
  <c r="R39"/>
  <c r="KS53"/>
  <c r="KR53"/>
  <c r="KQ53"/>
  <c r="KS8"/>
  <c r="KR8"/>
  <c r="KQ8"/>
  <c r="CQ8"/>
  <c r="CR8"/>
  <c r="CS8"/>
  <c r="CD8"/>
  <c r="CF8"/>
  <c r="CE8"/>
  <c r="Q51" i="28"/>
  <c r="R51"/>
  <c r="S51"/>
  <c r="HR28"/>
  <c r="HS28"/>
  <c r="HQ28"/>
  <c r="S83"/>
  <c r="IS87"/>
  <c r="IE83" i="47"/>
  <c r="GQ51" i="28"/>
  <c r="GR51"/>
  <c r="GS51"/>
  <c r="IR51"/>
  <c r="IQ51"/>
  <c r="IS51"/>
  <c r="BS51"/>
  <c r="BQ51"/>
  <c r="BR51"/>
  <c r="BE51"/>
  <c r="BF51"/>
  <c r="BD51"/>
  <c r="LS44"/>
  <c r="LQ44"/>
  <c r="LR44"/>
  <c r="BR44"/>
  <c r="BS44"/>
  <c r="BQ44"/>
  <c r="ME44"/>
  <c r="MF44"/>
  <c r="MD44"/>
  <c r="KE18"/>
  <c r="KD18"/>
  <c r="KF18"/>
  <c r="HS18"/>
  <c r="HR18"/>
  <c r="HQ18"/>
  <c r="FD18"/>
  <c r="FE18"/>
  <c r="FF18"/>
  <c r="EE60" i="47"/>
  <c r="ED60"/>
  <c r="EF60"/>
  <c r="KE60"/>
  <c r="KD60"/>
  <c r="KF60"/>
  <c r="ES52"/>
  <c r="ER52"/>
  <c r="EQ52"/>
  <c r="GQ52"/>
  <c r="GS52"/>
  <c r="GR52"/>
  <c r="LF52"/>
  <c r="LE52"/>
  <c r="LD52"/>
  <c r="GS18"/>
  <c r="GR18"/>
  <c r="GQ18"/>
  <c r="KR18"/>
  <c r="KQ18"/>
  <c r="KS18"/>
  <c r="ER18"/>
  <c r="EQ18"/>
  <c r="ES18"/>
  <c r="MF28" i="28"/>
  <c r="MD28"/>
  <c r="ME28"/>
  <c r="Q28"/>
  <c r="R28"/>
  <c r="S28"/>
  <c r="LD28"/>
  <c r="LF28"/>
  <c r="LE28"/>
  <c r="FD28"/>
  <c r="FE28"/>
  <c r="FF28"/>
  <c r="KE70"/>
  <c r="KD70"/>
  <c r="KF70"/>
  <c r="EF70"/>
  <c r="ED70"/>
  <c r="EE70"/>
  <c r="CD70"/>
  <c r="CF70"/>
  <c r="CE70"/>
  <c r="ER21" i="47"/>
  <c r="EQ21"/>
  <c r="ES21"/>
  <c r="IS21"/>
  <c r="IR21"/>
  <c r="IQ21"/>
  <c r="GE21"/>
  <c r="GF21"/>
  <c r="GD21"/>
  <c r="KF21"/>
  <c r="KD21"/>
  <c r="KE21"/>
  <c r="FE78" i="28"/>
  <c r="FD78"/>
  <c r="FF78"/>
  <c r="MD78"/>
  <c r="MF78"/>
  <c r="ME78"/>
  <c r="IF78"/>
  <c r="IE78"/>
  <c r="ID78"/>
  <c r="KR78"/>
  <c r="KQ78"/>
  <c r="KS78"/>
  <c r="HE51"/>
  <c r="HF51"/>
  <c r="HD51"/>
  <c r="JE44"/>
  <c r="JF44"/>
  <c r="JD44"/>
  <c r="BF44"/>
  <c r="BD44"/>
  <c r="BE44"/>
  <c r="EE44"/>
  <c r="EF44"/>
  <c r="ED44"/>
  <c r="GF18"/>
  <c r="GE18"/>
  <c r="GD18"/>
  <c r="GQ18"/>
  <c r="GS18"/>
  <c r="GR18"/>
  <c r="EF18"/>
  <c r="EE18"/>
  <c r="ED18"/>
  <c r="LQ18"/>
  <c r="LS18"/>
  <c r="LR18"/>
  <c r="KQ60" i="47"/>
  <c r="KS60"/>
  <c r="KR60"/>
  <c r="BQ60"/>
  <c r="BS60"/>
  <c r="BR60"/>
  <c r="R52"/>
  <c r="Q52"/>
  <c r="S52"/>
  <c r="HE52"/>
  <c r="HD52"/>
  <c r="HF52"/>
  <c r="MD52"/>
  <c r="ME52"/>
  <c r="MF52"/>
  <c r="DF18"/>
  <c r="DE18"/>
  <c r="DD18"/>
  <c r="ME18"/>
  <c r="MD18"/>
  <c r="MF18"/>
  <c r="IQ18"/>
  <c r="IR18"/>
  <c r="IS18"/>
  <c r="EE28" i="28"/>
  <c r="EF28"/>
  <c r="ED28"/>
  <c r="DE28"/>
  <c r="DD28"/>
  <c r="DF28"/>
  <c r="CF28"/>
  <c r="CD28"/>
  <c r="CE28"/>
  <c r="ER70"/>
  <c r="EQ70"/>
  <c r="ES70"/>
  <c r="FE70"/>
  <c r="FF70"/>
  <c r="FD70"/>
  <c r="AF21" i="47"/>
  <c r="AD21"/>
  <c r="AE21"/>
  <c r="FS21"/>
  <c r="FR21"/>
  <c r="FQ21"/>
  <c r="ME21"/>
  <c r="MF21"/>
  <c r="MD21"/>
  <c r="GS21"/>
  <c r="GQ21"/>
  <c r="GR21"/>
  <c r="ER78" i="28"/>
  <c r="EQ78"/>
  <c r="ES78"/>
  <c r="HD78"/>
  <c r="HF78"/>
  <c r="HE78"/>
  <c r="AR78"/>
  <c r="AQ78"/>
  <c r="AS78"/>
  <c r="GD78"/>
  <c r="GF78"/>
  <c r="GE78"/>
  <c r="IR86"/>
  <c r="EC131"/>
  <c r="FS51"/>
  <c r="FQ51"/>
  <c r="FR51"/>
  <c r="ED51"/>
  <c r="EE51"/>
  <c r="EF51"/>
  <c r="GE51"/>
  <c r="GD51"/>
  <c r="GF51"/>
  <c r="KS44"/>
  <c r="KQ44"/>
  <c r="KR44"/>
  <c r="GF44"/>
  <c r="GE44"/>
  <c r="GD44"/>
  <c r="HS44"/>
  <c r="HR44"/>
  <c r="HQ44"/>
  <c r="DQ18"/>
  <c r="DS18"/>
  <c r="DR18"/>
  <c r="S18"/>
  <c r="R18"/>
  <c r="Q18"/>
  <c r="AD18"/>
  <c r="AF18"/>
  <c r="AE18"/>
  <c r="LE18"/>
  <c r="LD18"/>
  <c r="LF18"/>
  <c r="JS60" i="47"/>
  <c r="JR60"/>
  <c r="JQ60"/>
  <c r="MF60"/>
  <c r="MD60"/>
  <c r="ME60"/>
  <c r="DF52"/>
  <c r="DD52"/>
  <c r="DE52"/>
  <c r="GE52"/>
  <c r="GD52"/>
  <c r="GF52"/>
  <c r="CF52"/>
  <c r="CE52"/>
  <c r="CD52"/>
  <c r="AD18"/>
  <c r="AF18"/>
  <c r="AE18"/>
  <c r="DQ18"/>
  <c r="DR18"/>
  <c r="DS18"/>
  <c r="ID18"/>
  <c r="IF18"/>
  <c r="IE18"/>
  <c r="E74" i="28"/>
  <c r="E74" i="47"/>
  <c r="FQ28" i="28"/>
  <c r="FS28"/>
  <c r="FR28"/>
  <c r="LR28"/>
  <c r="LQ28"/>
  <c r="LS28"/>
  <c r="BS28"/>
  <c r="BQ28"/>
  <c r="BR28"/>
  <c r="FQ70"/>
  <c r="FS70"/>
  <c r="FR70"/>
  <c r="MF70"/>
  <c r="ME70"/>
  <c r="MD70"/>
  <c r="HR70"/>
  <c r="HS70"/>
  <c r="HQ70"/>
  <c r="FD21" i="47"/>
  <c r="FF21"/>
  <c r="FE21"/>
  <c r="DR21"/>
  <c r="DQ21"/>
  <c r="DS21"/>
  <c r="LS21"/>
  <c r="LQ21"/>
  <c r="LR21"/>
  <c r="LF67"/>
  <c r="LE67"/>
  <c r="LD67"/>
  <c r="DD78" i="28"/>
  <c r="DF78"/>
  <c r="DE78"/>
  <c r="JD78"/>
  <c r="JE78"/>
  <c r="JF78"/>
  <c r="FS78"/>
  <c r="FQ78"/>
  <c r="FR78"/>
  <c r="IS86"/>
  <c r="DE69"/>
  <c r="CE51"/>
  <c r="CD51"/>
  <c r="CF51"/>
  <c r="ME51"/>
  <c r="MD51"/>
  <c r="MF51"/>
  <c r="LE51"/>
  <c r="LF51"/>
  <c r="LD51"/>
  <c r="AR44"/>
  <c r="AS44"/>
  <c r="AQ44"/>
  <c r="AF44"/>
  <c r="AE44"/>
  <c r="AD44"/>
  <c r="LF44"/>
  <c r="LE44"/>
  <c r="LD44"/>
  <c r="BQ18"/>
  <c r="BS18"/>
  <c r="BR18"/>
  <c r="CE18"/>
  <c r="CF18"/>
  <c r="CD18"/>
  <c r="DD18"/>
  <c r="DF18"/>
  <c r="DE18"/>
  <c r="BD60" i="47"/>
  <c r="BE60"/>
  <c r="BF60"/>
  <c r="DE60"/>
  <c r="DD60"/>
  <c r="DF60"/>
  <c r="BE52"/>
  <c r="BD52"/>
  <c r="BF52"/>
  <c r="DS52"/>
  <c r="DR52"/>
  <c r="DQ52"/>
  <c r="IS52"/>
  <c r="IR52"/>
  <c r="IQ52"/>
  <c r="S18"/>
  <c r="Q18"/>
  <c r="R18"/>
  <c r="GF18"/>
  <c r="GD18"/>
  <c r="GE18"/>
  <c r="HS18"/>
  <c r="HQ18"/>
  <c r="HR18"/>
  <c r="JF28" i="28"/>
  <c r="JE28"/>
  <c r="JD28"/>
  <c r="AS28"/>
  <c r="AR28"/>
  <c r="AQ28"/>
  <c r="HF28"/>
  <c r="HD28"/>
  <c r="HE28"/>
  <c r="KQ70"/>
  <c r="KS70"/>
  <c r="KR70"/>
  <c r="DS70"/>
  <c r="DR70"/>
  <c r="DQ70"/>
  <c r="GQ70"/>
  <c r="GS70"/>
  <c r="GR70"/>
  <c r="LE21" i="47"/>
  <c r="LF21"/>
  <c r="LD21"/>
  <c r="KR21"/>
  <c r="KQ21"/>
  <c r="KS21"/>
  <c r="CS21"/>
  <c r="CR21"/>
  <c r="CQ21"/>
  <c r="BS67"/>
  <c r="BR67"/>
  <c r="BQ67"/>
  <c r="AE78" i="28"/>
  <c r="AF78"/>
  <c r="AD78"/>
  <c r="Q78"/>
  <c r="R78"/>
  <c r="S78"/>
  <c r="CF78"/>
  <c r="CE78"/>
  <c r="CD78"/>
  <c r="GF70"/>
  <c r="GD70"/>
  <c r="GE70"/>
  <c r="BD53"/>
  <c r="IF51"/>
  <c r="IE51"/>
  <c r="ID51"/>
  <c r="AF51"/>
  <c r="AD51"/>
  <c r="AE51"/>
  <c r="JQ51"/>
  <c r="JR51"/>
  <c r="JS51"/>
  <c r="Q44"/>
  <c r="S44"/>
  <c r="R44"/>
  <c r="JQ44"/>
  <c r="JS44"/>
  <c r="JR44"/>
  <c r="KD44"/>
  <c r="KF44"/>
  <c r="KE44"/>
  <c r="IF18"/>
  <c r="IE18"/>
  <c r="ID18"/>
  <c r="HD18"/>
  <c r="HF18"/>
  <c r="HE18"/>
  <c r="JD18"/>
  <c r="JF18"/>
  <c r="JE18"/>
  <c r="AR60" i="47"/>
  <c r="AS60"/>
  <c r="AQ60"/>
  <c r="AF52"/>
  <c r="AE52"/>
  <c r="AD52"/>
  <c r="JS52"/>
  <c r="JR52"/>
  <c r="JQ52"/>
  <c r="ED52"/>
  <c r="EF52"/>
  <c r="EE52"/>
  <c r="LS52"/>
  <c r="LQ52"/>
  <c r="LR52"/>
  <c r="HF18"/>
  <c r="HE18"/>
  <c r="HD18"/>
  <c r="AS18"/>
  <c r="AQ18"/>
  <c r="AR18"/>
  <c r="KF28" i="28"/>
  <c r="KE28"/>
  <c r="KD28"/>
  <c r="GS28"/>
  <c r="GR28"/>
  <c r="GQ28"/>
  <c r="EQ28"/>
  <c r="ER28"/>
  <c r="ES28"/>
  <c r="BR70"/>
  <c r="BQ70"/>
  <c r="BS70"/>
  <c r="HD70"/>
  <c r="HF70"/>
  <c r="HE70"/>
  <c r="IF70"/>
  <c r="IE70"/>
  <c r="ID70"/>
  <c r="IE21" i="47"/>
  <c r="ID21"/>
  <c r="IF21"/>
  <c r="HS21"/>
  <c r="HQ21"/>
  <c r="HR21"/>
  <c r="HD21"/>
  <c r="HF21"/>
  <c r="HE21"/>
  <c r="AE67"/>
  <c r="AD67"/>
  <c r="AF67"/>
  <c r="GS78" i="28"/>
  <c r="GQ78"/>
  <c r="GR78"/>
  <c r="JS78"/>
  <c r="JR78"/>
  <c r="JQ78"/>
  <c r="LQ78"/>
  <c r="LR78"/>
  <c r="LS78"/>
  <c r="FE51"/>
  <c r="FF51"/>
  <c r="FD51"/>
  <c r="BE53"/>
  <c r="AR86"/>
  <c r="HQ84"/>
  <c r="CQ51"/>
  <c r="CR51"/>
  <c r="CS51"/>
  <c r="DS51"/>
  <c r="DR51"/>
  <c r="DQ51"/>
  <c r="LS51"/>
  <c r="LR51"/>
  <c r="LQ51"/>
  <c r="IS44"/>
  <c r="IR44"/>
  <c r="IQ44"/>
  <c r="ES44"/>
  <c r="ER44"/>
  <c r="EQ44"/>
  <c r="FQ44"/>
  <c r="FR44"/>
  <c r="FS44"/>
  <c r="JQ18"/>
  <c r="JS18"/>
  <c r="JR18"/>
  <c r="AQ18"/>
  <c r="AS18"/>
  <c r="AR18"/>
  <c r="BE18"/>
  <c r="BD18"/>
  <c r="BF18"/>
  <c r="AF60" i="47"/>
  <c r="AD60"/>
  <c r="AE60"/>
  <c r="FE52"/>
  <c r="FF52"/>
  <c r="FD52"/>
  <c r="KS52"/>
  <c r="KR52"/>
  <c r="KQ52"/>
  <c r="CQ52"/>
  <c r="CS52"/>
  <c r="CR52"/>
  <c r="FQ52"/>
  <c r="FR52"/>
  <c r="FS52"/>
  <c r="BE18"/>
  <c r="BF18"/>
  <c r="BD18"/>
  <c r="LR18"/>
  <c r="LS18"/>
  <c r="LQ18"/>
  <c r="KF18"/>
  <c r="KD18"/>
  <c r="KE18"/>
  <c r="KR28" i="28"/>
  <c r="KQ28"/>
  <c r="KS28"/>
  <c r="GD28"/>
  <c r="GF28"/>
  <c r="GE28"/>
  <c r="CR28"/>
  <c r="CQ28"/>
  <c r="CS28"/>
  <c r="DD70"/>
  <c r="DE70"/>
  <c r="DF70"/>
  <c r="IS70"/>
  <c r="IR70"/>
  <c r="IQ70"/>
  <c r="AE70"/>
  <c r="AF70"/>
  <c r="AD70"/>
  <c r="CE21" i="47"/>
  <c r="CD21"/>
  <c r="CF21"/>
  <c r="BR21"/>
  <c r="BS21"/>
  <c r="BQ21"/>
  <c r="DE21"/>
  <c r="DD21"/>
  <c r="DF21"/>
  <c r="ED67"/>
  <c r="EE67"/>
  <c r="EF67"/>
  <c r="LE78" i="28"/>
  <c r="LD78"/>
  <c r="LF78"/>
  <c r="BS78"/>
  <c r="BR78"/>
  <c r="BQ78"/>
  <c r="BF78"/>
  <c r="BD78"/>
  <c r="BE78"/>
  <c r="HQ85"/>
  <c r="DQ30"/>
  <c r="DF51"/>
  <c r="DE51"/>
  <c r="DD51"/>
  <c r="KR51"/>
  <c r="KS51"/>
  <c r="KQ51"/>
  <c r="KD51"/>
  <c r="KF51"/>
  <c r="KE51"/>
  <c r="HD44"/>
  <c r="HE44"/>
  <c r="HF44"/>
  <c r="DE44"/>
  <c r="DF44"/>
  <c r="DD44"/>
  <c r="CQ44"/>
  <c r="CS44"/>
  <c r="CR44"/>
  <c r="ID44"/>
  <c r="IE44"/>
  <c r="IF44"/>
  <c r="KR18"/>
  <c r="KQ18"/>
  <c r="KS18"/>
  <c r="EQ18"/>
  <c r="ER18"/>
  <c r="ES18"/>
  <c r="CS18"/>
  <c r="CR18"/>
  <c r="CQ18"/>
  <c r="LS60" i="47"/>
  <c r="LR60"/>
  <c r="LQ60"/>
  <c r="GR60"/>
  <c r="GS60"/>
  <c r="GQ60"/>
  <c r="IE52"/>
  <c r="ID52"/>
  <c r="IF52"/>
  <c r="JE52"/>
  <c r="JD52"/>
  <c r="JF52"/>
  <c r="KF52"/>
  <c r="KE52"/>
  <c r="KD52"/>
  <c r="FQ18"/>
  <c r="FR18"/>
  <c r="FS18"/>
  <c r="EE18"/>
  <c r="ED18"/>
  <c r="EF18"/>
  <c r="LF18"/>
  <c r="LD18"/>
  <c r="LE18"/>
  <c r="IS28" i="28"/>
  <c r="IR28"/>
  <c r="IQ28"/>
  <c r="IE28"/>
  <c r="ID28"/>
  <c r="IF28"/>
  <c r="JQ28"/>
  <c r="JR28"/>
  <c r="JS28"/>
  <c r="LF70"/>
  <c r="LD70"/>
  <c r="LE70"/>
  <c r="JF70"/>
  <c r="JD70"/>
  <c r="JE70"/>
  <c r="JS70"/>
  <c r="JR70"/>
  <c r="JQ70"/>
  <c r="CQ70"/>
  <c r="CR70"/>
  <c r="CS70"/>
  <c r="JQ21" i="47"/>
  <c r="JR21"/>
  <c r="JS21"/>
  <c r="JD21"/>
  <c r="JF21"/>
  <c r="JE21"/>
  <c r="AR21"/>
  <c r="AS21"/>
  <c r="AQ21"/>
  <c r="FF67"/>
  <c r="FE67"/>
  <c r="FD67"/>
  <c r="CQ78" i="28"/>
  <c r="CR78"/>
  <c r="CS78"/>
  <c r="KF78"/>
  <c r="KE78"/>
  <c r="KD78"/>
  <c r="IR78"/>
  <c r="IQ78"/>
  <c r="IS78"/>
  <c r="AE83"/>
  <c r="HQ51"/>
  <c r="HS51"/>
  <c r="HR51"/>
  <c r="JE51"/>
  <c r="JF51"/>
  <c r="JD51"/>
  <c r="AQ51"/>
  <c r="AS51"/>
  <c r="AR51"/>
  <c r="ES51"/>
  <c r="ER51"/>
  <c r="EQ51"/>
  <c r="GR44"/>
  <c r="GS44"/>
  <c r="GQ44"/>
  <c r="FE44"/>
  <c r="FD44"/>
  <c r="FF44"/>
  <c r="CD44"/>
  <c r="CF44"/>
  <c r="CE44"/>
  <c r="DQ44"/>
  <c r="DR44"/>
  <c r="DS44"/>
  <c r="MF18"/>
  <c r="ME18"/>
  <c r="MD18"/>
  <c r="IS18"/>
  <c r="IR18"/>
  <c r="IQ18"/>
  <c r="FR18"/>
  <c r="FS18"/>
  <c r="FQ18"/>
  <c r="JE60" i="47"/>
  <c r="JD60"/>
  <c r="JF60"/>
  <c r="IF60"/>
  <c r="ID60"/>
  <c r="IE60"/>
  <c r="AS52"/>
  <c r="AR52"/>
  <c r="AQ52"/>
  <c r="BR52"/>
  <c r="BQ52"/>
  <c r="BS52"/>
  <c r="HR52"/>
  <c r="HQ52"/>
  <c r="HS52"/>
  <c r="BS18"/>
  <c r="BR18"/>
  <c r="BQ18"/>
  <c r="CF18"/>
  <c r="CE18"/>
  <c r="CD18"/>
  <c r="FD18"/>
  <c r="FF18"/>
  <c r="FE18"/>
  <c r="AE28" i="28"/>
  <c r="AF28"/>
  <c r="AD28"/>
  <c r="BF28"/>
  <c r="BE28"/>
  <c r="BD28"/>
  <c r="DS28"/>
  <c r="DR28"/>
  <c r="DQ28"/>
  <c r="AQ70"/>
  <c r="AS70"/>
  <c r="AR70"/>
  <c r="BF70"/>
  <c r="BD70"/>
  <c r="BE70"/>
  <c r="S70"/>
  <c r="R70"/>
  <c r="Q70"/>
  <c r="LQ70"/>
  <c r="LR70"/>
  <c r="LS70"/>
  <c r="BE21" i="47"/>
  <c r="BD21"/>
  <c r="BF21"/>
  <c r="S21"/>
  <c r="R21"/>
  <c r="Q21"/>
  <c r="ED21"/>
  <c r="EE21"/>
  <c r="EF21"/>
  <c r="DE67"/>
  <c r="DD67"/>
  <c r="DF67"/>
  <c r="HQ78" i="28"/>
  <c r="HS78"/>
  <c r="HR78"/>
  <c r="EE78"/>
  <c r="ED78"/>
  <c r="EF78"/>
  <c r="DQ78"/>
  <c r="DR78"/>
  <c r="DS78"/>
  <c r="HS84"/>
  <c r="DR87"/>
  <c r="BF83" i="47"/>
  <c r="FD87" i="28"/>
  <c r="H47" i="33"/>
  <c r="DS30" i="28"/>
  <c r="GS58"/>
  <c r="GQ58"/>
  <c r="GR58"/>
  <c r="JQ58"/>
  <c r="JS58"/>
  <c r="JR58"/>
  <c r="LE58"/>
  <c r="LD58"/>
  <c r="LF58"/>
  <c r="ES58"/>
  <c r="EQ58"/>
  <c r="ER58"/>
  <c r="DD37" i="47"/>
  <c r="DF37"/>
  <c r="DE37"/>
  <c r="IQ37"/>
  <c r="IR37"/>
  <c r="IS37"/>
  <c r="GS37"/>
  <c r="GR37"/>
  <c r="GQ37"/>
  <c r="BQ59" i="28"/>
  <c r="BR59"/>
  <c r="BS59"/>
  <c r="FD59"/>
  <c r="FE59"/>
  <c r="FF59"/>
  <c r="HQ59"/>
  <c r="HS59"/>
  <c r="HR59"/>
  <c r="KR32"/>
  <c r="KQ32"/>
  <c r="KS32"/>
  <c r="MF32"/>
  <c r="MD32"/>
  <c r="ME32"/>
  <c r="FQ32"/>
  <c r="FR32"/>
  <c r="FS32"/>
  <c r="AR9" i="47"/>
  <c r="AS9"/>
  <c r="AQ9"/>
  <c r="GF9"/>
  <c r="GD9"/>
  <c r="GE9"/>
  <c r="LQ9"/>
  <c r="LS9"/>
  <c r="LR9"/>
  <c r="GQ9"/>
  <c r="GS9"/>
  <c r="GR9"/>
  <c r="HQ37" i="28"/>
  <c r="HR37"/>
  <c r="HS37"/>
  <c r="KR37"/>
  <c r="KQ37"/>
  <c r="KS37"/>
  <c r="BS37"/>
  <c r="BQ37"/>
  <c r="BR37"/>
  <c r="AF65"/>
  <c r="AD65"/>
  <c r="AE65"/>
  <c r="DD65"/>
  <c r="DF65"/>
  <c r="DE65"/>
  <c r="LR65"/>
  <c r="LS65"/>
  <c r="LQ65"/>
  <c r="S65"/>
  <c r="Q65"/>
  <c r="R65"/>
  <c r="CQ32" i="47"/>
  <c r="CR32"/>
  <c r="CS32"/>
  <c r="DD32"/>
  <c r="DF32"/>
  <c r="DE32"/>
  <c r="ES32"/>
  <c r="ER32"/>
  <c r="EQ32"/>
  <c r="LE45"/>
  <c r="LF45"/>
  <c r="LD45"/>
  <c r="AS45"/>
  <c r="AR45"/>
  <c r="AQ45"/>
  <c r="DD45"/>
  <c r="DF45"/>
  <c r="DE45"/>
  <c r="IS45"/>
  <c r="IR45"/>
  <c r="IQ45"/>
  <c r="MF50" i="28"/>
  <c r="MD50"/>
  <c r="ME50"/>
  <c r="LS65" i="47"/>
  <c r="LR65"/>
  <c r="LQ65"/>
  <c r="AD65"/>
  <c r="AF65"/>
  <c r="AE65"/>
  <c r="LD65"/>
  <c r="LE65"/>
  <c r="LF65"/>
  <c r="IS45" i="28"/>
  <c r="IR45"/>
  <c r="IQ45"/>
  <c r="CR45"/>
  <c r="CQ45"/>
  <c r="CS45"/>
  <c r="LS45"/>
  <c r="LR45"/>
  <c r="LQ45"/>
  <c r="FS66" i="47"/>
  <c r="FR66"/>
  <c r="FQ66"/>
  <c r="KS66"/>
  <c r="KR66"/>
  <c r="KQ66"/>
  <c r="HS66"/>
  <c r="HQ66"/>
  <c r="HR66"/>
  <c r="GR66"/>
  <c r="GS66"/>
  <c r="GQ66"/>
  <c r="HS66" i="28"/>
  <c r="HQ66"/>
  <c r="HR66"/>
  <c r="JE66"/>
  <c r="JF66"/>
  <c r="JD66"/>
  <c r="JQ66"/>
  <c r="JR66"/>
  <c r="JS66"/>
  <c r="BR66"/>
  <c r="BS66"/>
  <c r="BQ66"/>
  <c r="LD25"/>
  <c r="LF25"/>
  <c r="LE25"/>
  <c r="IR25"/>
  <c r="IQ25"/>
  <c r="IS25"/>
  <c r="KR25"/>
  <c r="KQ25"/>
  <c r="KS25"/>
  <c r="GE59" i="47"/>
  <c r="GF59"/>
  <c r="GD59"/>
  <c r="LS59"/>
  <c r="LQ59"/>
  <c r="LR59"/>
  <c r="DR59"/>
  <c r="DQ59"/>
  <c r="DS59"/>
  <c r="EQ37"/>
  <c r="ES37"/>
  <c r="ER37"/>
  <c r="CQ32" i="28"/>
  <c r="CR32"/>
  <c r="CS32"/>
  <c r="BF9" i="47"/>
  <c r="BD9"/>
  <c r="BE9"/>
  <c r="JQ65" i="28"/>
  <c r="JS65"/>
  <c r="JR65"/>
  <c r="HE32" i="47"/>
  <c r="HF32"/>
  <c r="HD32"/>
  <c r="CQ45"/>
  <c r="CR45"/>
  <c r="CS45"/>
  <c r="JD50" i="28"/>
  <c r="JE50"/>
  <c r="JF50"/>
  <c r="LE45"/>
  <c r="LF45"/>
  <c r="LD45"/>
  <c r="BR45"/>
  <c r="BQ45"/>
  <c r="BS45"/>
  <c r="CE66" i="47"/>
  <c r="CF66"/>
  <c r="CD66"/>
  <c r="LD66"/>
  <c r="LF66"/>
  <c r="LE66"/>
  <c r="LS66" i="28"/>
  <c r="LR66"/>
  <c r="LQ66"/>
  <c r="DR66"/>
  <c r="DQ66"/>
  <c r="DS66"/>
  <c r="KQ66"/>
  <c r="KR66"/>
  <c r="KS66"/>
  <c r="HF66"/>
  <c r="HD66"/>
  <c r="HE66"/>
  <c r="FD88"/>
  <c r="FE88"/>
  <c r="FF88"/>
  <c r="BS25"/>
  <c r="BR25"/>
  <c r="BQ25"/>
  <c r="EE25"/>
  <c r="EF25"/>
  <c r="ED25"/>
  <c r="GR25"/>
  <c r="GS25"/>
  <c r="GQ25"/>
  <c r="S59" i="47"/>
  <c r="R59"/>
  <c r="Q59"/>
  <c r="CF59"/>
  <c r="CE59"/>
  <c r="CD59"/>
  <c r="KE59"/>
  <c r="KD59"/>
  <c r="KF59"/>
  <c r="JS59"/>
  <c r="JR59"/>
  <c r="JQ59"/>
  <c r="Q83" i="28"/>
  <c r="DS53"/>
  <c r="AR83" i="47"/>
  <c r="DF69" i="28"/>
  <c r="DD58"/>
  <c r="DE58"/>
  <c r="DF58"/>
  <c r="FD58"/>
  <c r="FE58"/>
  <c r="FF58"/>
  <c r="S58"/>
  <c r="Q58"/>
  <c r="R58"/>
  <c r="JQ37" i="47"/>
  <c r="JR37"/>
  <c r="JS37"/>
  <c r="FQ37"/>
  <c r="FR37"/>
  <c r="FS37"/>
  <c r="LE37"/>
  <c r="LF37"/>
  <c r="LD37"/>
  <c r="MD37"/>
  <c r="MF37"/>
  <c r="ME37"/>
  <c r="S59" i="28"/>
  <c r="R59"/>
  <c r="Q59"/>
  <c r="CQ59"/>
  <c r="CS59"/>
  <c r="CR59"/>
  <c r="DR59"/>
  <c r="DS59"/>
  <c r="DQ59"/>
  <c r="CD32"/>
  <c r="CE32"/>
  <c r="CF32"/>
  <c r="DS32"/>
  <c r="DR32"/>
  <c r="DQ32"/>
  <c r="S32"/>
  <c r="R32"/>
  <c r="Q32"/>
  <c r="EE9" i="47"/>
  <c r="EF9"/>
  <c r="ED9"/>
  <c r="ER9"/>
  <c r="ES9"/>
  <c r="EQ9"/>
  <c r="S9"/>
  <c r="R9"/>
  <c r="Q9"/>
  <c r="S58"/>
  <c r="R58"/>
  <c r="Q58"/>
  <c r="LS37" i="28"/>
  <c r="LR37"/>
  <c r="LQ37"/>
  <c r="EF37"/>
  <c r="EE37"/>
  <c r="ED37"/>
  <c r="CD37"/>
  <c r="CF37"/>
  <c r="CE37"/>
  <c r="HR65"/>
  <c r="HS65"/>
  <c r="HQ65"/>
  <c r="AS65"/>
  <c r="AQ65"/>
  <c r="AR65"/>
  <c r="KQ65"/>
  <c r="KR65"/>
  <c r="KS65"/>
  <c r="MF32" i="47"/>
  <c r="MD32"/>
  <c r="ME32"/>
  <c r="LQ32"/>
  <c r="LS32"/>
  <c r="LR32"/>
  <c r="IE32"/>
  <c r="ID32"/>
  <c r="IF32"/>
  <c r="BQ32"/>
  <c r="BR32"/>
  <c r="BS32"/>
  <c r="BE45"/>
  <c r="BD45"/>
  <c r="BF45"/>
  <c r="AF45"/>
  <c r="AD45"/>
  <c r="AE45"/>
  <c r="GS45"/>
  <c r="GR45"/>
  <c r="GQ45"/>
  <c r="KS50" i="28"/>
  <c r="KR50"/>
  <c r="KQ50"/>
  <c r="IS50"/>
  <c r="IQ50"/>
  <c r="IR50"/>
  <c r="ER65" i="47"/>
  <c r="ES65"/>
  <c r="EQ65"/>
  <c r="CF65"/>
  <c r="CD65"/>
  <c r="CE65"/>
  <c r="KS65"/>
  <c r="KQ65"/>
  <c r="KR65"/>
  <c r="BQ69" i="28"/>
  <c r="BS69"/>
  <c r="BR69"/>
  <c r="JE45"/>
  <c r="JD45"/>
  <c r="JF45"/>
  <c r="AF45"/>
  <c r="AE45"/>
  <c r="AD45"/>
  <c r="HF45"/>
  <c r="HD45"/>
  <c r="HE45"/>
  <c r="GF66" i="47"/>
  <c r="GE66"/>
  <c r="GD66"/>
  <c r="AQ66"/>
  <c r="AS66"/>
  <c r="AR66"/>
  <c r="DR66"/>
  <c r="DS66"/>
  <c r="DQ66"/>
  <c r="AE66" i="28"/>
  <c r="AD66"/>
  <c r="AF66"/>
  <c r="FF66"/>
  <c r="FE66"/>
  <c r="FD66"/>
  <c r="Q66"/>
  <c r="R66"/>
  <c r="S66"/>
  <c r="ES25"/>
  <c r="ER25"/>
  <c r="EQ25"/>
  <c r="IF25"/>
  <c r="ID25"/>
  <c r="IE25"/>
  <c r="ME25"/>
  <c r="MD25"/>
  <c r="MF25"/>
  <c r="AQ59" i="47"/>
  <c r="AR59"/>
  <c r="AS59"/>
  <c r="HD59"/>
  <c r="HE59"/>
  <c r="HF59"/>
  <c r="BD59"/>
  <c r="BF59"/>
  <c r="BE59"/>
  <c r="MD59"/>
  <c r="ME59"/>
  <c r="MF59"/>
  <c r="LS58" i="28"/>
  <c r="LR58"/>
  <c r="LQ58"/>
  <c r="IE59"/>
  <c r="ID59"/>
  <c r="IF59"/>
  <c r="S37"/>
  <c r="R37"/>
  <c r="Q37"/>
  <c r="CQ84"/>
  <c r="JD58"/>
  <c r="JE58"/>
  <c r="JF58"/>
  <c r="HS58"/>
  <c r="HR58"/>
  <c r="HQ58"/>
  <c r="AD58"/>
  <c r="AE58"/>
  <c r="AF58"/>
  <c r="AE37" i="47"/>
  <c r="AF37"/>
  <c r="AD37"/>
  <c r="CR37"/>
  <c r="CS37"/>
  <c r="CQ37"/>
  <c r="EE37"/>
  <c r="EF37"/>
  <c r="ED37"/>
  <c r="AQ59" i="28"/>
  <c r="AR59"/>
  <c r="AS59"/>
  <c r="GQ59"/>
  <c r="GS59"/>
  <c r="GR59"/>
  <c r="JF59"/>
  <c r="JE59"/>
  <c r="JD59"/>
  <c r="DF59"/>
  <c r="DD59"/>
  <c r="DE59"/>
  <c r="EE32"/>
  <c r="EF32"/>
  <c r="ED32"/>
  <c r="BQ32"/>
  <c r="BR32"/>
  <c r="BS32"/>
  <c r="JF32"/>
  <c r="JE32"/>
  <c r="JD32"/>
  <c r="AD9" i="47"/>
  <c r="AE9"/>
  <c r="AF9"/>
  <c r="CD9"/>
  <c r="CF9"/>
  <c r="CE9"/>
  <c r="HE9"/>
  <c r="HD9"/>
  <c r="HF9"/>
  <c r="ME58"/>
  <c r="MD58"/>
  <c r="MF58"/>
  <c r="ES37" i="28"/>
  <c r="ER37"/>
  <c r="EQ37"/>
  <c r="MF37"/>
  <c r="ME37"/>
  <c r="MD37"/>
  <c r="JR37"/>
  <c r="JS37"/>
  <c r="JQ37"/>
  <c r="BE65"/>
  <c r="BF65"/>
  <c r="BD65"/>
  <c r="DS65"/>
  <c r="DQ65"/>
  <c r="DR65"/>
  <c r="MD65"/>
  <c r="ME65"/>
  <c r="MF65"/>
  <c r="GF32" i="47"/>
  <c r="GE32"/>
  <c r="GD32"/>
  <c r="IQ32"/>
  <c r="IS32"/>
  <c r="IR32"/>
  <c r="CE32"/>
  <c r="CD32"/>
  <c r="CF32"/>
  <c r="HD45"/>
  <c r="HE45"/>
  <c r="HF45"/>
  <c r="FF45"/>
  <c r="FD45"/>
  <c r="FE45"/>
  <c r="EE45"/>
  <c r="EF45"/>
  <c r="ED45"/>
  <c r="HR50" i="28"/>
  <c r="HS50"/>
  <c r="HQ50"/>
  <c r="AD50"/>
  <c r="AE50"/>
  <c r="AF50"/>
  <c r="GR65" i="47"/>
  <c r="GQ65"/>
  <c r="GS65"/>
  <c r="GD65"/>
  <c r="GF65"/>
  <c r="GE65"/>
  <c r="IR65"/>
  <c r="IS65"/>
  <c r="IQ65"/>
  <c r="DE45" i="28"/>
  <c r="DF45"/>
  <c r="DD45"/>
  <c r="JR45"/>
  <c r="JS45"/>
  <c r="JQ45"/>
  <c r="KS45"/>
  <c r="KR45"/>
  <c r="KQ45"/>
  <c r="CS69"/>
  <c r="CR69"/>
  <c r="CQ69"/>
  <c r="HD66" i="47"/>
  <c r="HF66"/>
  <c r="HE66"/>
  <c r="IQ66"/>
  <c r="IR66"/>
  <c r="IS66"/>
  <c r="AE66"/>
  <c r="AD66"/>
  <c r="AF66"/>
  <c r="MD66" i="28"/>
  <c r="ME66"/>
  <c r="MF66"/>
  <c r="BD66"/>
  <c r="BE66"/>
  <c r="BF66"/>
  <c r="CS66"/>
  <c r="CR66"/>
  <c r="CQ66"/>
  <c r="JS25"/>
  <c r="JR25"/>
  <c r="JQ25"/>
  <c r="DR25"/>
  <c r="DQ25"/>
  <c r="DS25"/>
  <c r="AS25"/>
  <c r="AQ25"/>
  <c r="AR25"/>
  <c r="DF59" i="47"/>
  <c r="DE59"/>
  <c r="DD59"/>
  <c r="FR59"/>
  <c r="FS59"/>
  <c r="FQ59"/>
  <c r="EQ59"/>
  <c r="ER59"/>
  <c r="ES59"/>
  <c r="HD37"/>
  <c r="HF37"/>
  <c r="HE37"/>
  <c r="FS59" i="28"/>
  <c r="FR59"/>
  <c r="FQ59"/>
  <c r="AD32"/>
  <c r="AF32"/>
  <c r="AE32"/>
  <c r="HR9" i="47"/>
  <c r="HS9"/>
  <c r="HQ9"/>
  <c r="DS37" i="28"/>
  <c r="DQ37"/>
  <c r="DR37"/>
  <c r="GR65"/>
  <c r="GQ65"/>
  <c r="GS65"/>
  <c r="KQ32" i="47"/>
  <c r="KR32"/>
  <c r="KS32"/>
  <c r="CR50" i="28"/>
  <c r="CS50"/>
  <c r="CQ50"/>
  <c r="KD65" i="47"/>
  <c r="KF65"/>
  <c r="KE65"/>
  <c r="DR53" i="28"/>
  <c r="GS83" i="47"/>
  <c r="AQ58" i="28"/>
  <c r="AS58"/>
  <c r="AR58"/>
  <c r="CS58"/>
  <c r="CQ58"/>
  <c r="CR58"/>
  <c r="BS58"/>
  <c r="BQ58"/>
  <c r="BR58"/>
  <c r="HS37" i="47"/>
  <c r="HQ37"/>
  <c r="HR37"/>
  <c r="KE37"/>
  <c r="KF37"/>
  <c r="KD37"/>
  <c r="GE37"/>
  <c r="GF37"/>
  <c r="GD37"/>
  <c r="HD59" i="28"/>
  <c r="HF59"/>
  <c r="HE59"/>
  <c r="ER59"/>
  <c r="ES59"/>
  <c r="EQ59"/>
  <c r="KS59"/>
  <c r="KQ59"/>
  <c r="KR59"/>
  <c r="LQ59"/>
  <c r="LR59"/>
  <c r="LS59"/>
  <c r="DF32"/>
  <c r="DE32"/>
  <c r="DD32"/>
  <c r="IQ32"/>
  <c r="IR32"/>
  <c r="IS32"/>
  <c r="IE32"/>
  <c r="IF32"/>
  <c r="ID32"/>
  <c r="BS9" i="47"/>
  <c r="BQ9"/>
  <c r="BR9"/>
  <c r="LE9"/>
  <c r="LF9"/>
  <c r="LD9"/>
  <c r="DE9"/>
  <c r="DF9"/>
  <c r="DD9"/>
  <c r="JD58"/>
  <c r="JE58"/>
  <c r="JF58"/>
  <c r="JE37" i="28"/>
  <c r="JD37"/>
  <c r="JF37"/>
  <c r="FQ37"/>
  <c r="FR37"/>
  <c r="FS37"/>
  <c r="CQ37"/>
  <c r="CS37"/>
  <c r="CR37"/>
  <c r="CF65"/>
  <c r="CE65"/>
  <c r="CD65"/>
  <c r="IS65"/>
  <c r="IQ65"/>
  <c r="IR65"/>
  <c r="GF65"/>
  <c r="GE65"/>
  <c r="GD65"/>
  <c r="EE32" i="47"/>
  <c r="EF32"/>
  <c r="ED32"/>
  <c r="DR32"/>
  <c r="DS32"/>
  <c r="DQ32"/>
  <c r="JS32"/>
  <c r="JR32"/>
  <c r="JQ32"/>
  <c r="BQ45"/>
  <c r="BS45"/>
  <c r="BR45"/>
  <c r="EQ45"/>
  <c r="ER45"/>
  <c r="ES45"/>
  <c r="LS45"/>
  <c r="LQ45"/>
  <c r="LR45"/>
  <c r="JS50" i="28"/>
  <c r="JQ50"/>
  <c r="JR50"/>
  <c r="DQ50"/>
  <c r="DR50"/>
  <c r="DS50"/>
  <c r="FF65" i="47"/>
  <c r="FE65"/>
  <c r="FD65"/>
  <c r="HF65"/>
  <c r="HE65"/>
  <c r="HD65"/>
  <c r="BQ65"/>
  <c r="BS65"/>
  <c r="BR65"/>
  <c r="ER45" i="28"/>
  <c r="ES45"/>
  <c r="EQ45"/>
  <c r="FD45"/>
  <c r="FE45"/>
  <c r="FF45"/>
  <c r="BE45"/>
  <c r="BD45"/>
  <c r="BF45"/>
  <c r="LR69"/>
  <c r="LQ69"/>
  <c r="LS69"/>
  <c r="DF66" i="47"/>
  <c r="DE66"/>
  <c r="DD66"/>
  <c r="JF66"/>
  <c r="JE66"/>
  <c r="JD66"/>
  <c r="S66"/>
  <c r="Q66"/>
  <c r="R66"/>
  <c r="IE66" i="28"/>
  <c r="ID66"/>
  <c r="IF66"/>
  <c r="LF66"/>
  <c r="LD66"/>
  <c r="LE66"/>
  <c r="KD66"/>
  <c r="KE66"/>
  <c r="KF66"/>
  <c r="BD25"/>
  <c r="BF25"/>
  <c r="BE25"/>
  <c r="JE25"/>
  <c r="JD25"/>
  <c r="JF25"/>
  <c r="HS25"/>
  <c r="HQ25"/>
  <c r="HR25"/>
  <c r="FF59" i="47"/>
  <c r="FE59"/>
  <c r="FD59"/>
  <c r="LE59"/>
  <c r="LD59"/>
  <c r="LF59"/>
  <c r="KR59"/>
  <c r="KQ59"/>
  <c r="KS59"/>
  <c r="DR58" i="28"/>
  <c r="DS58"/>
  <c r="DQ58"/>
  <c r="AF59"/>
  <c r="AD59"/>
  <c r="AE59"/>
  <c r="ER65"/>
  <c r="EQ65"/>
  <c r="ES65"/>
  <c r="AE32" i="47"/>
  <c r="AF32"/>
  <c r="AD32"/>
  <c r="DS45"/>
  <c r="DQ45"/>
  <c r="DR45"/>
  <c r="FR65"/>
  <c r="FQ65"/>
  <c r="FS65"/>
  <c r="Q45" i="28"/>
  <c r="R45"/>
  <c r="S45"/>
  <c r="CR66" i="47"/>
  <c r="CS66"/>
  <c r="CQ66"/>
  <c r="MF66"/>
  <c r="ME66"/>
  <c r="MD66"/>
  <c r="C7"/>
  <c r="C7" i="28"/>
  <c r="LR83" i="47"/>
  <c r="CC131" i="28"/>
  <c r="KP131"/>
  <c r="HP131"/>
  <c r="GC131"/>
  <c r="BJ28"/>
  <c r="DJ28"/>
  <c r="AW28"/>
  <c r="EJ28"/>
  <c r="LW28"/>
  <c r="JW28"/>
  <c r="B28"/>
  <c r="AJ28"/>
  <c r="J28"/>
  <c r="KW28"/>
  <c r="HW28"/>
  <c r="LJ28"/>
  <c r="KJ28"/>
  <c r="IW28"/>
  <c r="IJ28"/>
  <c r="GW28"/>
  <c r="CJ28"/>
  <c r="HJ28"/>
  <c r="FJ28"/>
  <c r="BW28"/>
  <c r="DW28"/>
  <c r="W28"/>
  <c r="FW28"/>
  <c r="EW28"/>
  <c r="JJ28"/>
  <c r="CW28"/>
  <c r="GJ28"/>
  <c r="FS58"/>
  <c r="FR58"/>
  <c r="FQ58"/>
  <c r="GF58"/>
  <c r="GE58"/>
  <c r="GD58"/>
  <c r="ED58"/>
  <c r="EE58"/>
  <c r="EF58"/>
  <c r="BD37" i="47"/>
  <c r="BE37"/>
  <c r="BF37"/>
  <c r="IF37"/>
  <c r="ID37"/>
  <c r="IE37"/>
  <c r="BR37"/>
  <c r="BS37"/>
  <c r="BQ37"/>
  <c r="BE59" i="28"/>
  <c r="BF59"/>
  <c r="BD59"/>
  <c r="CE59"/>
  <c r="CF59"/>
  <c r="CD59"/>
  <c r="ED59"/>
  <c r="EE59"/>
  <c r="EF59"/>
  <c r="AQ32"/>
  <c r="AS32"/>
  <c r="AR32"/>
  <c r="JQ32"/>
  <c r="JR32"/>
  <c r="JS32"/>
  <c r="KF32"/>
  <c r="KE32"/>
  <c r="KD32"/>
  <c r="LS32"/>
  <c r="LQ32"/>
  <c r="LR32"/>
  <c r="KD9" i="47"/>
  <c r="KF9"/>
  <c r="KE9"/>
  <c r="FF9"/>
  <c r="FE9"/>
  <c r="FD9"/>
  <c r="JQ9"/>
  <c r="JS9"/>
  <c r="JR9"/>
  <c r="AE37" i="28"/>
  <c r="AF37"/>
  <c r="AD37"/>
  <c r="IQ37"/>
  <c r="IS37"/>
  <c r="IR37"/>
  <c r="GR37"/>
  <c r="GS37"/>
  <c r="GQ37"/>
  <c r="HF37"/>
  <c r="HE37"/>
  <c r="HD37"/>
  <c r="HF65"/>
  <c r="HD65"/>
  <c r="HE65"/>
  <c r="KF65"/>
  <c r="KD65"/>
  <c r="KE65"/>
  <c r="BQ65"/>
  <c r="BR65"/>
  <c r="BS65"/>
  <c r="JE32" i="47"/>
  <c r="JF32"/>
  <c r="JD32"/>
  <c r="AQ32"/>
  <c r="AR32"/>
  <c r="AS32"/>
  <c r="LE32"/>
  <c r="LD32"/>
  <c r="LF32"/>
  <c r="GE45"/>
  <c r="GF45"/>
  <c r="GD45"/>
  <c r="CE45"/>
  <c r="CD45"/>
  <c r="CF45"/>
  <c r="JF45"/>
  <c r="JD45"/>
  <c r="JE45"/>
  <c r="FR50" i="28"/>
  <c r="FS50"/>
  <c r="FQ50"/>
  <c r="ID65" i="47"/>
  <c r="IE65"/>
  <c r="IF65"/>
  <c r="HR65"/>
  <c r="HQ65"/>
  <c r="HS65"/>
  <c r="JS65"/>
  <c r="JQ65"/>
  <c r="JR65"/>
  <c r="CS65"/>
  <c r="CQ65"/>
  <c r="CR65"/>
  <c r="FR45" i="28"/>
  <c r="FS45"/>
  <c r="FQ45"/>
  <c r="CF45"/>
  <c r="CD45"/>
  <c r="CE45"/>
  <c r="GF45"/>
  <c r="GD45"/>
  <c r="GE45"/>
  <c r="DS45"/>
  <c r="DQ45"/>
  <c r="DR45"/>
  <c r="ER66" i="47"/>
  <c r="ES66"/>
  <c r="EQ66"/>
  <c r="FF66"/>
  <c r="FD66"/>
  <c r="FE66"/>
  <c r="JQ66"/>
  <c r="JS66"/>
  <c r="JR66"/>
  <c r="DF66" i="28"/>
  <c r="DD66"/>
  <c r="DE66"/>
  <c r="EQ66"/>
  <c r="ES66"/>
  <c r="ER66"/>
  <c r="EF66"/>
  <c r="ED66"/>
  <c r="EE66"/>
  <c r="DF25"/>
  <c r="DD25"/>
  <c r="DE25"/>
  <c r="LS25"/>
  <c r="LR25"/>
  <c r="LQ25"/>
  <c r="HE25"/>
  <c r="HF25"/>
  <c r="HD25"/>
  <c r="FS25"/>
  <c r="FR25"/>
  <c r="FQ25"/>
  <c r="HR59" i="47"/>
  <c r="HQ59"/>
  <c r="HS59"/>
  <c r="IE59"/>
  <c r="ID59"/>
  <c r="IF59"/>
  <c r="CR59"/>
  <c r="CQ59"/>
  <c r="CS59"/>
  <c r="LD86" i="28"/>
  <c r="HS85"/>
  <c r="LQ83" i="47"/>
  <c r="DS69" i="28"/>
  <c r="KJ28" i="47"/>
  <c r="EW28"/>
  <c r="DW28"/>
  <c r="CW28"/>
  <c r="W28"/>
  <c r="JW28"/>
  <c r="AJ28"/>
  <c r="JJ28"/>
  <c r="IW28"/>
  <c r="GW28"/>
  <c r="BW28"/>
  <c r="LJ28"/>
  <c r="GJ28"/>
  <c r="AW28"/>
  <c r="IJ28"/>
  <c r="FW28"/>
  <c r="EJ28"/>
  <c r="DJ28"/>
  <c r="CJ28"/>
  <c r="BJ28"/>
  <c r="HJ28"/>
  <c r="J28"/>
  <c r="HW28"/>
  <c r="LW28"/>
  <c r="B28"/>
  <c r="KW28"/>
  <c r="FJ28"/>
  <c r="IR58" i="28"/>
  <c r="IS58"/>
  <c r="IQ58"/>
  <c r="ID58"/>
  <c r="IE58"/>
  <c r="IF58"/>
  <c r="BF58"/>
  <c r="BE58"/>
  <c r="BD58"/>
  <c r="JF37" i="47"/>
  <c r="JD37"/>
  <c r="JE37"/>
  <c r="DQ37"/>
  <c r="DS37"/>
  <c r="DR37"/>
  <c r="R37"/>
  <c r="Q37"/>
  <c r="S37"/>
  <c r="LF59" i="28"/>
  <c r="LD59"/>
  <c r="LE59"/>
  <c r="JQ59"/>
  <c r="JR59"/>
  <c r="JS59"/>
  <c r="KF59"/>
  <c r="KD59"/>
  <c r="KE59"/>
  <c r="GQ32"/>
  <c r="GS32"/>
  <c r="GR32"/>
  <c r="FD32"/>
  <c r="FE32"/>
  <c r="FF32"/>
  <c r="BF32"/>
  <c r="BE32"/>
  <c r="BD32"/>
  <c r="LF32"/>
  <c r="LD32"/>
  <c r="LE32"/>
  <c r="DS9" i="47"/>
  <c r="DQ9"/>
  <c r="DR9"/>
  <c r="JF9"/>
  <c r="JE9"/>
  <c r="JD9"/>
  <c r="KR9"/>
  <c r="KS9"/>
  <c r="KQ9"/>
  <c r="IF37" i="28"/>
  <c r="IE37"/>
  <c r="ID37"/>
  <c r="GE37"/>
  <c r="GF37"/>
  <c r="GD37"/>
  <c r="AR37"/>
  <c r="AS37"/>
  <c r="AQ37"/>
  <c r="FE37"/>
  <c r="FD37"/>
  <c r="FF37"/>
  <c r="FR65"/>
  <c r="FQ65"/>
  <c r="FS65"/>
  <c r="FD65"/>
  <c r="FE65"/>
  <c r="FF65"/>
  <c r="JE65"/>
  <c r="JF65"/>
  <c r="JD65"/>
  <c r="S32" i="47"/>
  <c r="Q32"/>
  <c r="R32"/>
  <c r="HR32"/>
  <c r="HQ32"/>
  <c r="HS32"/>
  <c r="BF32"/>
  <c r="BD32"/>
  <c r="BE32"/>
  <c r="HQ45"/>
  <c r="HR45"/>
  <c r="HS45"/>
  <c r="MF45"/>
  <c r="MD45"/>
  <c r="ME45"/>
  <c r="IE45"/>
  <c r="IF45"/>
  <c r="ID45"/>
  <c r="S50" i="28"/>
  <c r="R50"/>
  <c r="Q50"/>
  <c r="BF65" i="47"/>
  <c r="BE65"/>
  <c r="BD65"/>
  <c r="R65"/>
  <c r="Q65"/>
  <c r="S65"/>
  <c r="DF65"/>
  <c r="DE65"/>
  <c r="DD65"/>
  <c r="JE65"/>
  <c r="JD65"/>
  <c r="JF65"/>
  <c r="GR45" i="28"/>
  <c r="GQ45"/>
  <c r="GS45"/>
  <c r="KD45"/>
  <c r="KE45"/>
  <c r="KF45"/>
  <c r="IE45"/>
  <c r="ID45"/>
  <c r="IF45"/>
  <c r="MF45"/>
  <c r="MD45"/>
  <c r="ME45"/>
  <c r="ED66" i="47"/>
  <c r="EE66"/>
  <c r="EF66"/>
  <c r="KD66"/>
  <c r="KE66"/>
  <c r="KF66"/>
  <c r="BR66"/>
  <c r="BS66"/>
  <c r="BQ66"/>
  <c r="GE66" i="28"/>
  <c r="GF66"/>
  <c r="GD66"/>
  <c r="IQ66"/>
  <c r="IR66"/>
  <c r="IS66"/>
  <c r="AR66"/>
  <c r="AQ66"/>
  <c r="AS66"/>
  <c r="AD25"/>
  <c r="AF25"/>
  <c r="AE25"/>
  <c r="KF25"/>
  <c r="KD25"/>
  <c r="KE25"/>
  <c r="R25"/>
  <c r="S25"/>
  <c r="Q25"/>
  <c r="CF25"/>
  <c r="CE25"/>
  <c r="CD25"/>
  <c r="JD59" i="47"/>
  <c r="JE59"/>
  <c r="JF59"/>
  <c r="AE59"/>
  <c r="AF59"/>
  <c r="AD59"/>
  <c r="GS59"/>
  <c r="GQ59"/>
  <c r="GR59"/>
  <c r="ME58" i="28"/>
  <c r="MD58"/>
  <c r="MF58"/>
  <c r="FF37" i="47"/>
  <c r="FE37"/>
  <c r="FD37"/>
  <c r="CE37"/>
  <c r="CD37"/>
  <c r="CF37"/>
  <c r="GF32" i="28"/>
  <c r="GE32"/>
  <c r="GD32"/>
  <c r="FR9" i="47"/>
  <c r="FQ9"/>
  <c r="FS9"/>
  <c r="LE37" i="28"/>
  <c r="LD37"/>
  <c r="LF37"/>
  <c r="KD32" i="47"/>
  <c r="KE32"/>
  <c r="KF32"/>
  <c r="KS45"/>
  <c r="KR45"/>
  <c r="KQ45"/>
  <c r="DS65"/>
  <c r="DR65"/>
  <c r="DQ65"/>
  <c r="EQ86" i="28"/>
  <c r="DS87"/>
  <c r="DF87"/>
  <c r="DQ69"/>
  <c r="CE58"/>
  <c r="CD58"/>
  <c r="CF58"/>
  <c r="HD58"/>
  <c r="HE58"/>
  <c r="HF58"/>
  <c r="KR58"/>
  <c r="KS58"/>
  <c r="KQ58"/>
  <c r="KF58"/>
  <c r="KE58"/>
  <c r="KD58"/>
  <c r="AR37" i="47"/>
  <c r="AS37"/>
  <c r="AQ37"/>
  <c r="KR37"/>
  <c r="KS37"/>
  <c r="KQ37"/>
  <c r="LR37"/>
  <c r="LS37"/>
  <c r="LQ37"/>
  <c r="GD59" i="28"/>
  <c r="GE59"/>
  <c r="GF59"/>
  <c r="IR59"/>
  <c r="IQ59"/>
  <c r="IS59"/>
  <c r="MD59"/>
  <c r="ME59"/>
  <c r="MF59"/>
  <c r="ES32"/>
  <c r="ER32"/>
  <c r="EQ32"/>
  <c r="HE32"/>
  <c r="HD32"/>
  <c r="HF32"/>
  <c r="HS32"/>
  <c r="HQ32"/>
  <c r="HR32"/>
  <c r="IR9" i="47"/>
  <c r="IS9"/>
  <c r="IQ9"/>
  <c r="IF9"/>
  <c r="ID9"/>
  <c r="IE9"/>
  <c r="CQ9"/>
  <c r="CS9"/>
  <c r="CR9"/>
  <c r="MD9"/>
  <c r="MF9"/>
  <c r="ME9"/>
  <c r="DD37" i="28"/>
  <c r="DF37"/>
  <c r="DE37"/>
  <c r="BF37"/>
  <c r="BE37"/>
  <c r="BD37"/>
  <c r="KE37"/>
  <c r="KF37"/>
  <c r="KD37"/>
  <c r="ID65"/>
  <c r="IE65"/>
  <c r="IF65"/>
  <c r="CQ65"/>
  <c r="CR65"/>
  <c r="CS65"/>
  <c r="LF65"/>
  <c r="LE65"/>
  <c r="LD65"/>
  <c r="EF65"/>
  <c r="ED65"/>
  <c r="EE65"/>
  <c r="FE32" i="47"/>
  <c r="FF32"/>
  <c r="FD32"/>
  <c r="FS32"/>
  <c r="FR32"/>
  <c r="FQ32"/>
  <c r="GS32"/>
  <c r="GR32"/>
  <c r="GQ32"/>
  <c r="KF45"/>
  <c r="KE45"/>
  <c r="KD45"/>
  <c r="Q45"/>
  <c r="R45"/>
  <c r="S45"/>
  <c r="FR45"/>
  <c r="FQ45"/>
  <c r="FS45"/>
  <c r="JS45"/>
  <c r="JQ45"/>
  <c r="JR45"/>
  <c r="FF50" i="28"/>
  <c r="FE50"/>
  <c r="FD50"/>
  <c r="MF65" i="47"/>
  <c r="ME65"/>
  <c r="MD65"/>
  <c r="ED65"/>
  <c r="EF65"/>
  <c r="EE65"/>
  <c r="AR65"/>
  <c r="AQ65"/>
  <c r="AS65"/>
  <c r="AQ45" i="28"/>
  <c r="AS45"/>
  <c r="AR45"/>
  <c r="EF45"/>
  <c r="EE45"/>
  <c r="ED45"/>
  <c r="HR45"/>
  <c r="HQ45"/>
  <c r="HS45"/>
  <c r="KD30"/>
  <c r="KE30"/>
  <c r="KF30"/>
  <c r="LR66" i="47"/>
  <c r="LQ66"/>
  <c r="LS66"/>
  <c r="IF66"/>
  <c r="IE66"/>
  <c r="ID66"/>
  <c r="BF66"/>
  <c r="BE66"/>
  <c r="BD66"/>
  <c r="CE66" i="28"/>
  <c r="CD66"/>
  <c r="CF66"/>
  <c r="GS66"/>
  <c r="GR66"/>
  <c r="GQ66"/>
  <c r="FS66"/>
  <c r="FR66"/>
  <c r="FQ66"/>
  <c r="FE25"/>
  <c r="FF25"/>
  <c r="FD25"/>
  <c r="CS25"/>
  <c r="CQ25"/>
  <c r="CR25"/>
  <c r="GD25"/>
  <c r="GE25"/>
  <c r="GF25"/>
  <c r="BS59" i="47"/>
  <c r="BR59"/>
  <c r="BQ59"/>
  <c r="EF59"/>
  <c r="EE59"/>
  <c r="ED59"/>
  <c r="IS59"/>
  <c r="IR59"/>
  <c r="IQ59"/>
  <c r="JD23"/>
  <c r="JE23"/>
  <c r="JF23"/>
  <c r="HS23"/>
  <c r="HQ23"/>
  <c r="HR23"/>
  <c r="S23"/>
  <c r="R23"/>
  <c r="Q23"/>
  <c r="C44"/>
  <c r="C44" i="28"/>
  <c r="GD69" i="47"/>
  <c r="GE69"/>
  <c r="GF69"/>
  <c r="HR69"/>
  <c r="HS69"/>
  <c r="HQ69"/>
  <c r="IF69"/>
  <c r="ID69"/>
  <c r="IE69"/>
  <c r="CF38" i="28"/>
  <c r="CD38"/>
  <c r="CE38"/>
  <c r="CS38"/>
  <c r="CQ38"/>
  <c r="CR38"/>
  <c r="AR38"/>
  <c r="AQ38"/>
  <c r="AS38"/>
  <c r="IQ38"/>
  <c r="IR38"/>
  <c r="IS38"/>
  <c r="ED23"/>
  <c r="EF23"/>
  <c r="EE23"/>
  <c r="IF23"/>
  <c r="IE23"/>
  <c r="ID23"/>
  <c r="JE23"/>
  <c r="JF23"/>
  <c r="JD23"/>
  <c r="FD81"/>
  <c r="FF81"/>
  <c r="FE81"/>
  <c r="FQ81"/>
  <c r="FS81"/>
  <c r="FR81"/>
  <c r="BE81"/>
  <c r="BD81"/>
  <c r="BF81"/>
  <c r="EF38" i="47"/>
  <c r="EE38"/>
  <c r="ED38"/>
  <c r="LS38"/>
  <c r="LQ38"/>
  <c r="LR38"/>
  <c r="KQ38"/>
  <c r="KS38"/>
  <c r="KR38"/>
  <c r="GD30" i="28"/>
  <c r="GF30"/>
  <c r="GE30"/>
  <c r="HS7" i="47"/>
  <c r="HR7"/>
  <c r="HQ7"/>
  <c r="AS7"/>
  <c r="AQ7"/>
  <c r="AR7"/>
  <c r="GD7"/>
  <c r="GE7"/>
  <c r="GF7"/>
  <c r="MD84" i="28"/>
  <c r="MF84"/>
  <c r="ME84"/>
  <c r="FR36" i="47"/>
  <c r="FS36"/>
  <c r="FQ36"/>
  <c r="IQ36" i="28"/>
  <c r="IS36"/>
  <c r="IR36"/>
  <c r="GS49" i="47"/>
  <c r="GR49"/>
  <c r="GQ49"/>
  <c r="ME73" i="28"/>
  <c r="MD73"/>
  <c r="MF73"/>
  <c r="CR17"/>
  <c r="CS17"/>
  <c r="CQ17"/>
  <c r="JQ43"/>
  <c r="JR43"/>
  <c r="JS43"/>
  <c r="CD43" i="47"/>
  <c r="CE43"/>
  <c r="CF43"/>
  <c r="ME83"/>
  <c r="E38"/>
  <c r="E38" i="28"/>
  <c r="AF11" i="47"/>
  <c r="AE11"/>
  <c r="AD11"/>
  <c r="IF36"/>
  <c r="IE36"/>
  <c r="ID36"/>
  <c r="GF36"/>
  <c r="GD36"/>
  <c r="GE36"/>
  <c r="Q30"/>
  <c r="S30"/>
  <c r="R30"/>
  <c r="LS36" i="28"/>
  <c r="LQ36"/>
  <c r="LR36"/>
  <c r="JQ36"/>
  <c r="JR36"/>
  <c r="JS36"/>
  <c r="BS25" i="47"/>
  <c r="BR25"/>
  <c r="BQ25"/>
  <c r="ME7" i="28"/>
  <c r="MF7"/>
  <c r="MD7"/>
  <c r="BD49" i="47"/>
  <c r="BF49"/>
  <c r="BE49"/>
  <c r="DD49"/>
  <c r="DE49"/>
  <c r="DF49"/>
  <c r="GE49"/>
  <c r="GD49"/>
  <c r="GF49"/>
  <c r="KQ73"/>
  <c r="KS73"/>
  <c r="KR73"/>
  <c r="KF73"/>
  <c r="KE73"/>
  <c r="KD73"/>
  <c r="ER17"/>
  <c r="EQ17"/>
  <c r="ES17"/>
  <c r="AR17"/>
  <c r="AS17"/>
  <c r="AQ17"/>
  <c r="LF17"/>
  <c r="LE17"/>
  <c r="LD17"/>
  <c r="FQ49" i="28"/>
  <c r="FR49"/>
  <c r="FS49"/>
  <c r="LS49"/>
  <c r="LQ49"/>
  <c r="LR49"/>
  <c r="JS49"/>
  <c r="JQ49"/>
  <c r="JR49"/>
  <c r="AS73"/>
  <c r="AQ73"/>
  <c r="AR73"/>
  <c r="BR73"/>
  <c r="BS73"/>
  <c r="BQ73"/>
  <c r="GD73"/>
  <c r="GF73"/>
  <c r="GE73"/>
  <c r="FS43"/>
  <c r="FQ43"/>
  <c r="FR43"/>
  <c r="BF43"/>
  <c r="BE43"/>
  <c r="BD43"/>
  <c r="IE43"/>
  <c r="IF43"/>
  <c r="ID43"/>
  <c r="BR43"/>
  <c r="BS43"/>
  <c r="BQ43"/>
  <c r="ES57"/>
  <c r="EQ57"/>
  <c r="ER57"/>
  <c r="BF57"/>
  <c r="BE57"/>
  <c r="BD57"/>
  <c r="MD57"/>
  <c r="MF57"/>
  <c r="ME57"/>
  <c r="AS69"/>
  <c r="AR69"/>
  <c r="AQ69"/>
  <c r="CD16" i="47"/>
  <c r="CE16"/>
  <c r="CF16"/>
  <c r="HR16"/>
  <c r="HQ16"/>
  <c r="HS16"/>
  <c r="IF16"/>
  <c r="IE16"/>
  <c r="ID16"/>
  <c r="KS43"/>
  <c r="KQ43"/>
  <c r="KR43"/>
  <c r="MF43"/>
  <c r="MD43"/>
  <c r="ME43"/>
  <c r="FR43"/>
  <c r="FQ43"/>
  <c r="FS43"/>
  <c r="DF57"/>
  <c r="DD57"/>
  <c r="DE57"/>
  <c r="KF57"/>
  <c r="KD57"/>
  <c r="KE57"/>
  <c r="FF57"/>
  <c r="FD57"/>
  <c r="FE57"/>
  <c r="IF23"/>
  <c r="ID23"/>
  <c r="IE23"/>
  <c r="ER23"/>
  <c r="EQ23"/>
  <c r="ES23"/>
  <c r="BS69"/>
  <c r="BR69"/>
  <c r="BQ69"/>
  <c r="CR69"/>
  <c r="CS69"/>
  <c r="CQ69"/>
  <c r="GQ69"/>
  <c r="GR69"/>
  <c r="GS69"/>
  <c r="MF38" i="28"/>
  <c r="ME38"/>
  <c r="MD38"/>
  <c r="HS38"/>
  <c r="HQ38"/>
  <c r="HR38"/>
  <c r="Q38"/>
  <c r="S38"/>
  <c r="R38"/>
  <c r="EE38"/>
  <c r="EF38"/>
  <c r="ED38"/>
  <c r="JR23"/>
  <c r="JQ23"/>
  <c r="JS23"/>
  <c r="BR23"/>
  <c r="BQ23"/>
  <c r="BS23"/>
  <c r="GE23"/>
  <c r="GD23"/>
  <c r="GF23"/>
  <c r="Q81"/>
  <c r="R81"/>
  <c r="S81"/>
  <c r="LF81"/>
  <c r="LD81"/>
  <c r="LE81"/>
  <c r="AE81"/>
  <c r="AF81"/>
  <c r="AD81"/>
  <c r="DR38" i="47"/>
  <c r="DQ38"/>
  <c r="DS38"/>
  <c r="ER38"/>
  <c r="ES38"/>
  <c r="EQ38"/>
  <c r="FR38"/>
  <c r="FQ38"/>
  <c r="FS38"/>
  <c r="IE7"/>
  <c r="IF7"/>
  <c r="ID7"/>
  <c r="HE7"/>
  <c r="HD7"/>
  <c r="HF7"/>
  <c r="JS7"/>
  <c r="JQ7"/>
  <c r="JR7"/>
  <c r="ER7"/>
  <c r="EQ7"/>
  <c r="ES7"/>
  <c r="DR81"/>
  <c r="DQ81"/>
  <c r="DS81"/>
  <c r="HF36"/>
  <c r="HE36"/>
  <c r="HD36"/>
  <c r="LF36" i="28"/>
  <c r="LD36"/>
  <c r="LE36"/>
  <c r="S73" i="47"/>
  <c r="Q73"/>
  <c r="R73"/>
  <c r="IQ17"/>
  <c r="IR17"/>
  <c r="IS17"/>
  <c r="BF73" i="28"/>
  <c r="BD73"/>
  <c r="BE73"/>
  <c r="EE43"/>
  <c r="ED43"/>
  <c r="EF43"/>
  <c r="EQ43" i="47"/>
  <c r="ES43"/>
  <c r="ER43"/>
  <c r="ER57"/>
  <c r="ES57"/>
  <c r="EQ57"/>
  <c r="HS81"/>
  <c r="HR81"/>
  <c r="HQ81"/>
  <c r="S81"/>
  <c r="R81"/>
  <c r="Q81"/>
  <c r="DE81"/>
  <c r="DF81"/>
  <c r="DD81"/>
  <c r="BE11"/>
  <c r="BF11"/>
  <c r="BD11"/>
  <c r="JE36"/>
  <c r="JD36"/>
  <c r="JF36"/>
  <c r="DR30"/>
  <c r="DQ30"/>
  <c r="DS30"/>
  <c r="GE30"/>
  <c r="GD30"/>
  <c r="GF30"/>
  <c r="AF36" i="28"/>
  <c r="AE36"/>
  <c r="AD36"/>
  <c r="GS36"/>
  <c r="GR36"/>
  <c r="GQ36"/>
  <c r="LR25" i="47"/>
  <c r="LS25"/>
  <c r="LQ25"/>
  <c r="ME25"/>
  <c r="MD25"/>
  <c r="MF25"/>
  <c r="LR49"/>
  <c r="LS49"/>
  <c r="LQ49"/>
  <c r="BS73"/>
  <c r="BR73"/>
  <c r="BQ73"/>
  <c r="ME23"/>
  <c r="MD23"/>
  <c r="MF23"/>
  <c r="IQ84" i="28"/>
  <c r="IP131"/>
  <c r="GP131"/>
  <c r="LQ81" i="47"/>
  <c r="LR81"/>
  <c r="LS81"/>
  <c r="AQ81"/>
  <c r="AS81"/>
  <c r="AR81"/>
  <c r="LE81"/>
  <c r="LD81"/>
  <c r="LF81"/>
  <c r="AS11"/>
  <c r="AR11"/>
  <c r="AQ11"/>
  <c r="EF36"/>
  <c r="EE36"/>
  <c r="ED36"/>
  <c r="DD36"/>
  <c r="DF36"/>
  <c r="DE36"/>
  <c r="DS36"/>
  <c r="DQ36"/>
  <c r="DR36"/>
  <c r="KE30"/>
  <c r="KF30"/>
  <c r="KD30"/>
  <c r="EE30"/>
  <c r="EF30"/>
  <c r="ED30"/>
  <c r="HR30"/>
  <c r="HQ30"/>
  <c r="HS30"/>
  <c r="JE30"/>
  <c r="JF30"/>
  <c r="JD30"/>
  <c r="HF36" i="28"/>
  <c r="HE36"/>
  <c r="HD36"/>
  <c r="BS36"/>
  <c r="BQ36"/>
  <c r="BR36"/>
  <c r="DQ36"/>
  <c r="DS36"/>
  <c r="DR36"/>
  <c r="JR25" i="47"/>
  <c r="JS25"/>
  <c r="JQ25"/>
  <c r="Q25"/>
  <c r="R25"/>
  <c r="S25"/>
  <c r="FQ25"/>
  <c r="FR25"/>
  <c r="FS25"/>
  <c r="GF7" i="28"/>
  <c r="GD7"/>
  <c r="GE7"/>
  <c r="IF49" i="47"/>
  <c r="IE49"/>
  <c r="ID49"/>
  <c r="FD49"/>
  <c r="FE49"/>
  <c r="FF49"/>
  <c r="JS49"/>
  <c r="JR49"/>
  <c r="JQ49"/>
  <c r="FR49"/>
  <c r="FQ49"/>
  <c r="FS49"/>
  <c r="FD73"/>
  <c r="FE73"/>
  <c r="FF73"/>
  <c r="LF73"/>
  <c r="LE73"/>
  <c r="LD73"/>
  <c r="FR73"/>
  <c r="FQ73"/>
  <c r="FS73"/>
  <c r="EE17"/>
  <c r="ED17"/>
  <c r="EF17"/>
  <c r="AF17"/>
  <c r="AD17"/>
  <c r="AE17"/>
  <c r="HQ17"/>
  <c r="HS17"/>
  <c r="HR17"/>
  <c r="AD49" i="28"/>
  <c r="AF49"/>
  <c r="AE49"/>
  <c r="GD49"/>
  <c r="GE49"/>
  <c r="GF49"/>
  <c r="FE49"/>
  <c r="FD49"/>
  <c r="FF49"/>
  <c r="CR73"/>
  <c r="CS73"/>
  <c r="CQ73"/>
  <c r="ER73"/>
  <c r="EQ73"/>
  <c r="ES73"/>
  <c r="IQ73"/>
  <c r="IR73"/>
  <c r="IS73"/>
  <c r="FF11" i="47"/>
  <c r="FE11"/>
  <c r="FD11"/>
  <c r="GE43" i="28"/>
  <c r="GD43"/>
  <c r="GF43"/>
  <c r="ER43"/>
  <c r="ES43"/>
  <c r="EQ43"/>
  <c r="HD43"/>
  <c r="HE43"/>
  <c r="HF43"/>
  <c r="IF57"/>
  <c r="IE57"/>
  <c r="ID57"/>
  <c r="JR57"/>
  <c r="JQ57"/>
  <c r="JS57"/>
  <c r="FF57"/>
  <c r="FD57"/>
  <c r="FE57"/>
  <c r="GE57"/>
  <c r="GD57"/>
  <c r="GF57"/>
  <c r="BE69"/>
  <c r="BD69"/>
  <c r="BF69"/>
  <c r="S16" i="47"/>
  <c r="Q16"/>
  <c r="R16"/>
  <c r="HF16"/>
  <c r="HD16"/>
  <c r="HE16"/>
  <c r="JQ16"/>
  <c r="JR16"/>
  <c r="JS16"/>
  <c r="LD16"/>
  <c r="LE16"/>
  <c r="LF16"/>
  <c r="LQ43"/>
  <c r="LS43"/>
  <c r="LR43"/>
  <c r="IF43"/>
  <c r="IE43"/>
  <c r="ID43"/>
  <c r="AF43"/>
  <c r="AE43"/>
  <c r="AD43"/>
  <c r="EE43"/>
  <c r="EF43"/>
  <c r="ED43"/>
  <c r="DR57"/>
  <c r="DS57"/>
  <c r="DQ57"/>
  <c r="HS57"/>
  <c r="HQ57"/>
  <c r="HR57"/>
  <c r="MD57"/>
  <c r="ME57"/>
  <c r="MF57"/>
  <c r="GD23"/>
  <c r="GE23"/>
  <c r="GF23"/>
  <c r="FS23"/>
  <c r="FQ23"/>
  <c r="FR23"/>
  <c r="DD23"/>
  <c r="DE23"/>
  <c r="DF23"/>
  <c r="HD23"/>
  <c r="HE23"/>
  <c r="HF23"/>
  <c r="FF69"/>
  <c r="FE69"/>
  <c r="FD69"/>
  <c r="JQ69"/>
  <c r="JS69"/>
  <c r="JR69"/>
  <c r="AS69"/>
  <c r="AR69"/>
  <c r="AQ69"/>
  <c r="FF38" i="28"/>
  <c r="FE38"/>
  <c r="FD38"/>
  <c r="ER38"/>
  <c r="EQ38"/>
  <c r="ES38"/>
  <c r="IF38"/>
  <c r="ID38"/>
  <c r="IE38"/>
  <c r="LF23"/>
  <c r="LD23"/>
  <c r="LE23"/>
  <c r="FF23"/>
  <c r="FE23"/>
  <c r="FD23"/>
  <c r="DS23"/>
  <c r="DR23"/>
  <c r="DQ23"/>
  <c r="FQ23"/>
  <c r="FS23"/>
  <c r="FR23"/>
  <c r="KR81"/>
  <c r="KS81"/>
  <c r="KQ81"/>
  <c r="LS81"/>
  <c r="LR81"/>
  <c r="LQ81"/>
  <c r="CF81"/>
  <c r="CE81"/>
  <c r="CD81"/>
  <c r="HQ38" i="47"/>
  <c r="HS38"/>
  <c r="HR38"/>
  <c r="GR38"/>
  <c r="GQ38"/>
  <c r="GS38"/>
  <c r="HF38"/>
  <c r="HE38"/>
  <c r="HD38"/>
  <c r="CQ30" i="28"/>
  <c r="CR30"/>
  <c r="CS30"/>
  <c r="KS7" i="47"/>
  <c r="KQ7"/>
  <c r="KR7"/>
  <c r="JF7"/>
  <c r="JE7"/>
  <c r="JD7"/>
  <c r="KD7"/>
  <c r="KF7"/>
  <c r="KE7"/>
  <c r="DS7"/>
  <c r="DR7"/>
  <c r="DQ7"/>
  <c r="FR81"/>
  <c r="FS81"/>
  <c r="FQ81"/>
  <c r="LD36"/>
  <c r="LE36"/>
  <c r="LF36"/>
  <c r="ED36" i="28"/>
  <c r="EF36"/>
  <c r="EE36"/>
  <c r="AE7"/>
  <c r="AD7"/>
  <c r="AF7"/>
  <c r="JQ73" i="47"/>
  <c r="JS73"/>
  <c r="JR73"/>
  <c r="EF49" i="28"/>
  <c r="ED49"/>
  <c r="EE49"/>
  <c r="S57"/>
  <c r="Q57"/>
  <c r="R57"/>
  <c r="AS57" i="47"/>
  <c r="AQ57"/>
  <c r="AR57"/>
  <c r="CS86" i="28"/>
  <c r="CD84"/>
  <c r="IR84"/>
  <c r="LL65" i="47"/>
  <c r="EL65"/>
  <c r="L65"/>
  <c r="DY65"/>
  <c r="HY65"/>
  <c r="JL65"/>
  <c r="BY65"/>
  <c r="CL65"/>
  <c r="FL65"/>
  <c r="KY65"/>
  <c r="D65"/>
  <c r="AL65"/>
  <c r="Y65"/>
  <c r="GY65"/>
  <c r="IL65"/>
  <c r="KL65"/>
  <c r="CY65"/>
  <c r="IY65"/>
  <c r="BL65"/>
  <c r="GL65"/>
  <c r="AY65"/>
  <c r="DL65"/>
  <c r="EY65"/>
  <c r="JY65"/>
  <c r="HL65"/>
  <c r="FY65"/>
  <c r="LY65"/>
  <c r="IQ81"/>
  <c r="IR81"/>
  <c r="IS81"/>
  <c r="IF81"/>
  <c r="IE81"/>
  <c r="ID81"/>
  <c r="FE81"/>
  <c r="FD81"/>
  <c r="FF81"/>
  <c r="KD11"/>
  <c r="KF11"/>
  <c r="KE11"/>
  <c r="KQ11"/>
  <c r="KS11"/>
  <c r="KR11"/>
  <c r="BD36"/>
  <c r="BE36"/>
  <c r="BF36"/>
  <c r="AD36"/>
  <c r="AE36"/>
  <c r="AF36"/>
  <c r="AS36"/>
  <c r="AR36"/>
  <c r="AQ36"/>
  <c r="DD30"/>
  <c r="DF30"/>
  <c r="DE30"/>
  <c r="CD30"/>
  <c r="CE30"/>
  <c r="CF30"/>
  <c r="FQ30"/>
  <c r="FR30"/>
  <c r="FS30"/>
  <c r="LR30"/>
  <c r="LQ30"/>
  <c r="LS30"/>
  <c r="S36" i="28"/>
  <c r="Q36"/>
  <c r="R36"/>
  <c r="BF36"/>
  <c r="BD36"/>
  <c r="BE36"/>
  <c r="CD36"/>
  <c r="CF36"/>
  <c r="CE36"/>
  <c r="AE25" i="47"/>
  <c r="AF25"/>
  <c r="AD25"/>
  <c r="DD25"/>
  <c r="DF25"/>
  <c r="DE25"/>
  <c r="ED25"/>
  <c r="EE25"/>
  <c r="EF25"/>
  <c r="BE7" i="28"/>
  <c r="BF7"/>
  <c r="BD7"/>
  <c r="HD49" i="47"/>
  <c r="HF49"/>
  <c r="HE49"/>
  <c r="KS49"/>
  <c r="KR49"/>
  <c r="KQ49"/>
  <c r="ES49"/>
  <c r="ER49"/>
  <c r="EQ49"/>
  <c r="EQ73"/>
  <c r="ES73"/>
  <c r="ER73"/>
  <c r="DF73"/>
  <c r="DE73"/>
  <c r="DD73"/>
  <c r="HD73"/>
  <c r="HE73"/>
  <c r="HF73"/>
  <c r="CQ73"/>
  <c r="CR73"/>
  <c r="CS73"/>
  <c r="FF17"/>
  <c r="FD17"/>
  <c r="FE17"/>
  <c r="CR17"/>
  <c r="CQ17"/>
  <c r="CS17"/>
  <c r="BE17"/>
  <c r="BF17"/>
  <c r="BD17"/>
  <c r="DE49" i="28"/>
  <c r="DD49"/>
  <c r="DF49"/>
  <c r="LE49"/>
  <c r="LD49"/>
  <c r="LF49"/>
  <c r="KF49"/>
  <c r="KE49"/>
  <c r="KD49"/>
  <c r="DD73"/>
  <c r="DE73"/>
  <c r="DF73"/>
  <c r="CD73"/>
  <c r="CE73"/>
  <c r="CF73"/>
  <c r="LF73"/>
  <c r="LD73"/>
  <c r="LE73"/>
  <c r="ID11" i="47"/>
  <c r="IE11"/>
  <c r="IF11"/>
  <c r="LS43" i="28"/>
  <c r="LQ43"/>
  <c r="LR43"/>
  <c r="R43"/>
  <c r="S43"/>
  <c r="Q43"/>
  <c r="DE43"/>
  <c r="DF43"/>
  <c r="DD43"/>
  <c r="HQ57"/>
  <c r="HR57"/>
  <c r="HS57"/>
  <c r="KD57"/>
  <c r="KE57"/>
  <c r="KF57"/>
  <c r="CQ57"/>
  <c r="CS57"/>
  <c r="CR57"/>
  <c r="AE69"/>
  <c r="AF69"/>
  <c r="AD69"/>
  <c r="DR16" i="47"/>
  <c r="DQ16"/>
  <c r="DS16"/>
  <c r="GR16"/>
  <c r="GQ16"/>
  <c r="GS16"/>
  <c r="BR16"/>
  <c r="BS16"/>
  <c r="BQ16"/>
  <c r="GR43"/>
  <c r="GS43"/>
  <c r="GQ43"/>
  <c r="BD43"/>
  <c r="BE43"/>
  <c r="BF43"/>
  <c r="S43"/>
  <c r="Q43"/>
  <c r="R43"/>
  <c r="KD43"/>
  <c r="KE43"/>
  <c r="KF43"/>
  <c r="Q57"/>
  <c r="S57"/>
  <c r="R57"/>
  <c r="AF57"/>
  <c r="AD57"/>
  <c r="AE57"/>
  <c r="GE57"/>
  <c r="GD57"/>
  <c r="GF57"/>
  <c r="CE23"/>
  <c r="CF23"/>
  <c r="CD23"/>
  <c r="EE23"/>
  <c r="EF23"/>
  <c r="ED23"/>
  <c r="KQ23"/>
  <c r="KR23"/>
  <c r="KS23"/>
  <c r="LD23"/>
  <c r="LE23"/>
  <c r="LF23"/>
  <c r="FS69"/>
  <c r="FQ69"/>
  <c r="FR69"/>
  <c r="KS69"/>
  <c r="KQ69"/>
  <c r="KR69"/>
  <c r="DR69"/>
  <c r="DQ69"/>
  <c r="DS69"/>
  <c r="FS38" i="28"/>
  <c r="FQ38"/>
  <c r="FR38"/>
  <c r="HF38"/>
  <c r="HD38"/>
  <c r="HE38"/>
  <c r="AF38"/>
  <c r="AE38"/>
  <c r="AD38"/>
  <c r="DD23"/>
  <c r="DE23"/>
  <c r="DF23"/>
  <c r="MF23"/>
  <c r="ME23"/>
  <c r="MD23"/>
  <c r="AQ23"/>
  <c r="AR23"/>
  <c r="AS23"/>
  <c r="CD23"/>
  <c r="CE23"/>
  <c r="CF23"/>
  <c r="IS81"/>
  <c r="IR81"/>
  <c r="IQ81"/>
  <c r="HS81"/>
  <c r="HR81"/>
  <c r="HQ81"/>
  <c r="JS81"/>
  <c r="JQ81"/>
  <c r="JR81"/>
  <c r="DF81"/>
  <c r="DE81"/>
  <c r="DD81"/>
  <c r="JS38" i="47"/>
  <c r="JR38"/>
  <c r="JQ38"/>
  <c r="GE38"/>
  <c r="GD38"/>
  <c r="GF38"/>
  <c r="AE38"/>
  <c r="AD38"/>
  <c r="AF38"/>
  <c r="DD30" i="28"/>
  <c r="DF30"/>
  <c r="DE30"/>
  <c r="GR7" i="47"/>
  <c r="GQ7"/>
  <c r="GS7"/>
  <c r="FD7"/>
  <c r="FF7"/>
  <c r="FE7"/>
  <c r="BE7"/>
  <c r="BF7"/>
  <c r="BD7"/>
  <c r="BQ11"/>
  <c r="BR11"/>
  <c r="BS11"/>
  <c r="DF84" i="28"/>
  <c r="DE84"/>
  <c r="DD84"/>
  <c r="LS11" i="47"/>
  <c r="LR11"/>
  <c r="LQ11"/>
  <c r="JR30"/>
  <c r="JQ30"/>
  <c r="JS30"/>
  <c r="DQ25"/>
  <c r="DS25"/>
  <c r="DR25"/>
  <c r="ED49"/>
  <c r="EF49"/>
  <c r="EE49"/>
  <c r="IF17"/>
  <c r="IE17"/>
  <c r="ID17"/>
  <c r="HR49" i="28"/>
  <c r="HQ49"/>
  <c r="HS49"/>
  <c r="DR57"/>
  <c r="DQ57"/>
  <c r="DS57"/>
  <c r="LS16" i="47"/>
  <c r="LQ16"/>
  <c r="LR16"/>
  <c r="ER87" i="28"/>
  <c r="S85"/>
  <c r="CR86"/>
  <c r="EQ83" i="47"/>
  <c r="CF84" i="28"/>
  <c r="AL65"/>
  <c r="HL65"/>
  <c r="GY65"/>
  <c r="KL65"/>
  <c r="L65"/>
  <c r="GL65"/>
  <c r="AY65"/>
  <c r="DY65"/>
  <c r="FY65"/>
  <c r="Y65"/>
  <c r="KY65"/>
  <c r="D65"/>
  <c r="DL65"/>
  <c r="HY65"/>
  <c r="BY65"/>
  <c r="FL65"/>
  <c r="CY65"/>
  <c r="LL65"/>
  <c r="EL65"/>
  <c r="IL65"/>
  <c r="EY65"/>
  <c r="BL65"/>
  <c r="IY65"/>
  <c r="JL65"/>
  <c r="JY65"/>
  <c r="CL65"/>
  <c r="LY65"/>
  <c r="CQ81" i="47"/>
  <c r="CS81"/>
  <c r="CR81"/>
  <c r="KE81"/>
  <c r="KD81"/>
  <c r="KF81"/>
  <c r="MD81"/>
  <c r="ME81"/>
  <c r="MF81"/>
  <c r="JE11"/>
  <c r="JF11"/>
  <c r="JD11"/>
  <c r="Q11"/>
  <c r="R11"/>
  <c r="S11"/>
  <c r="EQ36"/>
  <c r="ES36"/>
  <c r="ER36"/>
  <c r="GS36"/>
  <c r="GR36"/>
  <c r="GQ36"/>
  <c r="KF36"/>
  <c r="KE36"/>
  <c r="KD36"/>
  <c r="FE30"/>
  <c r="FF30"/>
  <c r="FD30"/>
  <c r="KQ30"/>
  <c r="KS30"/>
  <c r="KR30"/>
  <c r="BR30"/>
  <c r="BS30"/>
  <c r="BQ30"/>
  <c r="CQ36" i="28"/>
  <c r="CS36"/>
  <c r="CR36"/>
  <c r="KD36"/>
  <c r="KE36"/>
  <c r="KF36"/>
  <c r="HR36"/>
  <c r="HS36"/>
  <c r="HQ36"/>
  <c r="CS25" i="47"/>
  <c r="CQ25"/>
  <c r="CR25"/>
  <c r="ER25"/>
  <c r="ES25"/>
  <c r="EQ25"/>
  <c r="GS25"/>
  <c r="GQ25"/>
  <c r="GR25"/>
  <c r="KD49"/>
  <c r="KE49"/>
  <c r="KF49"/>
  <c r="CD49"/>
  <c r="CE49"/>
  <c r="CF49"/>
  <c r="AQ49"/>
  <c r="AR49"/>
  <c r="AS49"/>
  <c r="HR73"/>
  <c r="HS73"/>
  <c r="HQ73"/>
  <c r="AQ73"/>
  <c r="AR73"/>
  <c r="AS73"/>
  <c r="DS73"/>
  <c r="DR73"/>
  <c r="DQ73"/>
  <c r="BD73"/>
  <c r="BE73"/>
  <c r="BF73"/>
  <c r="HD17"/>
  <c r="HE17"/>
  <c r="HF17"/>
  <c r="JD17"/>
  <c r="JE17"/>
  <c r="JF17"/>
  <c r="JR17"/>
  <c r="JS17"/>
  <c r="JQ17"/>
  <c r="LR17"/>
  <c r="LS17"/>
  <c r="LQ17"/>
  <c r="JS11"/>
  <c r="JQ11"/>
  <c r="JR11"/>
  <c r="CR49" i="28"/>
  <c r="CS49"/>
  <c r="CQ49"/>
  <c r="HE49"/>
  <c r="HF49"/>
  <c r="HD49"/>
  <c r="BD49"/>
  <c r="BE49"/>
  <c r="BF49"/>
  <c r="GS73"/>
  <c r="GQ73"/>
  <c r="GR73"/>
  <c r="FE73"/>
  <c r="FF73"/>
  <c r="FD73"/>
  <c r="KQ73"/>
  <c r="KS73"/>
  <c r="KR73"/>
  <c r="GQ43"/>
  <c r="GR43"/>
  <c r="GS43"/>
  <c r="DS43"/>
  <c r="DR43"/>
  <c r="DQ43"/>
  <c r="CF43"/>
  <c r="CE43"/>
  <c r="CD43"/>
  <c r="LS57"/>
  <c r="LR57"/>
  <c r="LQ57"/>
  <c r="FR57"/>
  <c r="FS57"/>
  <c r="FQ57"/>
  <c r="JF57"/>
  <c r="JD57"/>
  <c r="JE57"/>
  <c r="ME69"/>
  <c r="MD69"/>
  <c r="MF69"/>
  <c r="GD16" i="47"/>
  <c r="GE16"/>
  <c r="GF16"/>
  <c r="CQ16"/>
  <c r="CR16"/>
  <c r="CS16"/>
  <c r="FE16"/>
  <c r="FF16"/>
  <c r="FD16"/>
  <c r="DS11"/>
  <c r="DR11"/>
  <c r="DQ11"/>
  <c r="JF43"/>
  <c r="JE43"/>
  <c r="JD43"/>
  <c r="BS43"/>
  <c r="BR43"/>
  <c r="BQ43"/>
  <c r="CS43"/>
  <c r="CQ43"/>
  <c r="CR43"/>
  <c r="BS57"/>
  <c r="BQ57"/>
  <c r="BR57"/>
  <c r="KQ57"/>
  <c r="KR57"/>
  <c r="KS57"/>
  <c r="IR57"/>
  <c r="IS57"/>
  <c r="IQ57"/>
  <c r="CS57"/>
  <c r="CQ57"/>
  <c r="CR57"/>
  <c r="KD23"/>
  <c r="KF23"/>
  <c r="KE23"/>
  <c r="BE23"/>
  <c r="BF23"/>
  <c r="BD23"/>
  <c r="JS23"/>
  <c r="JQ23"/>
  <c r="JR23"/>
  <c r="IS11"/>
  <c r="IR11"/>
  <c r="IQ11"/>
  <c r="MD69"/>
  <c r="ME69"/>
  <c r="MF69"/>
  <c r="JD69"/>
  <c r="JE69"/>
  <c r="JF69"/>
  <c r="HF69"/>
  <c r="HE69"/>
  <c r="HD69"/>
  <c r="DF69"/>
  <c r="DE69"/>
  <c r="DD69"/>
  <c r="DE38" i="28"/>
  <c r="DD38"/>
  <c r="DF38"/>
  <c r="KF38"/>
  <c r="KD38"/>
  <c r="KE38"/>
  <c r="GS38"/>
  <c r="GR38"/>
  <c r="GQ38"/>
  <c r="BE23"/>
  <c r="BF23"/>
  <c r="BD23"/>
  <c r="AE23"/>
  <c r="AD23"/>
  <c r="AF23"/>
  <c r="EQ23"/>
  <c r="ER23"/>
  <c r="ES23"/>
  <c r="GE81"/>
  <c r="GF81"/>
  <c r="GD81"/>
  <c r="CQ81"/>
  <c r="CS81"/>
  <c r="CR81"/>
  <c r="AS81"/>
  <c r="AR81"/>
  <c r="AQ81"/>
  <c r="HF81"/>
  <c r="HD81"/>
  <c r="HE81"/>
  <c r="MF38" i="47"/>
  <c r="ME38"/>
  <c r="MD38"/>
  <c r="LF38"/>
  <c r="LD38"/>
  <c r="LE38"/>
  <c r="CE38"/>
  <c r="CD38"/>
  <c r="CF38"/>
  <c r="IE30" i="28"/>
  <c r="IF30"/>
  <c r="ID30"/>
  <c r="DD7" i="47"/>
  <c r="DE7"/>
  <c r="DF7"/>
  <c r="EF7"/>
  <c r="ED7"/>
  <c r="EE7"/>
  <c r="FQ7"/>
  <c r="FR7"/>
  <c r="FS7"/>
  <c r="IS30"/>
  <c r="IR30"/>
  <c r="IQ30"/>
  <c r="BD25"/>
  <c r="BF25"/>
  <c r="BE25"/>
  <c r="AD73"/>
  <c r="AE73"/>
  <c r="AF73"/>
  <c r="AR49" i="28"/>
  <c r="AS49"/>
  <c r="AQ49"/>
  <c r="R85"/>
  <c r="AQ87"/>
  <c r="HQ53"/>
  <c r="GF53"/>
  <c r="KQ87" i="47"/>
  <c r="ER83"/>
  <c r="GF83" i="28"/>
  <c r="GS81" i="47"/>
  <c r="GQ81"/>
  <c r="GR81"/>
  <c r="EE81"/>
  <c r="EF81"/>
  <c r="ED81"/>
  <c r="HE81"/>
  <c r="HD81"/>
  <c r="HF81"/>
  <c r="GE81"/>
  <c r="GD81"/>
  <c r="GF81"/>
  <c r="CQ11"/>
  <c r="CR11"/>
  <c r="CS11"/>
  <c r="LF11"/>
  <c r="LD11"/>
  <c r="LE11"/>
  <c r="IQ36"/>
  <c r="IS36"/>
  <c r="IR36"/>
  <c r="BS36"/>
  <c r="BR36"/>
  <c r="BQ36"/>
  <c r="CQ36"/>
  <c r="CR36"/>
  <c r="CS36"/>
  <c r="BD30"/>
  <c r="BE30"/>
  <c r="BF30"/>
  <c r="HE30"/>
  <c r="HF30"/>
  <c r="HD30"/>
  <c r="CS30"/>
  <c r="CQ30"/>
  <c r="CR30"/>
  <c r="KQ36" i="28"/>
  <c r="KS36"/>
  <c r="KR36"/>
  <c r="MF36"/>
  <c r="MD36"/>
  <c r="ME36"/>
  <c r="GF36"/>
  <c r="GE36"/>
  <c r="GD36"/>
  <c r="KD25" i="47"/>
  <c r="KF25"/>
  <c r="KE25"/>
  <c r="KS25"/>
  <c r="KR25"/>
  <c r="KQ25"/>
  <c r="HS25"/>
  <c r="HR25"/>
  <c r="HQ25"/>
  <c r="GF25"/>
  <c r="GD25"/>
  <c r="GE25"/>
  <c r="IQ49"/>
  <c r="IR49"/>
  <c r="IS49"/>
  <c r="MD49"/>
  <c r="ME49"/>
  <c r="MF49"/>
  <c r="S49"/>
  <c r="Q49"/>
  <c r="R49"/>
  <c r="MD73"/>
  <c r="ME73"/>
  <c r="MF73"/>
  <c r="GS73"/>
  <c r="GR73"/>
  <c r="GQ73"/>
  <c r="IQ73"/>
  <c r="IR73"/>
  <c r="IS73"/>
  <c r="GR17"/>
  <c r="GS17"/>
  <c r="GQ17"/>
  <c r="KR17"/>
  <c r="KQ17"/>
  <c r="KS17"/>
  <c r="GF17"/>
  <c r="GD17"/>
  <c r="GE17"/>
  <c r="S17"/>
  <c r="R17"/>
  <c r="Q17"/>
  <c r="EQ11"/>
  <c r="ER11"/>
  <c r="ES11"/>
  <c r="ID49" i="28"/>
  <c r="IF49"/>
  <c r="IE49"/>
  <c r="GQ49"/>
  <c r="GS49"/>
  <c r="GR49"/>
  <c r="KS49"/>
  <c r="KR49"/>
  <c r="KQ49"/>
  <c r="HS73"/>
  <c r="HR73"/>
  <c r="HQ73"/>
  <c r="LR73"/>
  <c r="LQ73"/>
  <c r="LS73"/>
  <c r="HD73"/>
  <c r="HF73"/>
  <c r="HE73"/>
  <c r="KS43"/>
  <c r="KR43"/>
  <c r="KQ43"/>
  <c r="FD43"/>
  <c r="FE43"/>
  <c r="FF43"/>
  <c r="LD43"/>
  <c r="LE43"/>
  <c r="LF43"/>
  <c r="LF57"/>
  <c r="LE57"/>
  <c r="LD57"/>
  <c r="AE57"/>
  <c r="AD57"/>
  <c r="AF57"/>
  <c r="CF57"/>
  <c r="CE57"/>
  <c r="CD57"/>
  <c r="R69"/>
  <c r="S69"/>
  <c r="Q69"/>
  <c r="KE16" i="47"/>
  <c r="KF16"/>
  <c r="KD16"/>
  <c r="DE16"/>
  <c r="DF16"/>
  <c r="DD16"/>
  <c r="FQ16"/>
  <c r="FS16"/>
  <c r="FR16"/>
  <c r="GD11"/>
  <c r="GE11"/>
  <c r="GF11"/>
  <c r="HF43"/>
  <c r="HD43"/>
  <c r="HE43"/>
  <c r="AQ43"/>
  <c r="AR43"/>
  <c r="AS43"/>
  <c r="GF43"/>
  <c r="GD43"/>
  <c r="GE43"/>
  <c r="LR57"/>
  <c r="LQ57"/>
  <c r="LS57"/>
  <c r="EF57"/>
  <c r="ED57"/>
  <c r="EE57"/>
  <c r="GS57"/>
  <c r="GQ57"/>
  <c r="GR57"/>
  <c r="HD57"/>
  <c r="HF57"/>
  <c r="HE57"/>
  <c r="CS23"/>
  <c r="CQ23"/>
  <c r="CR23"/>
  <c r="IS23"/>
  <c r="IR23"/>
  <c r="IQ23"/>
  <c r="BS23"/>
  <c r="BR23"/>
  <c r="BQ23"/>
  <c r="KF69"/>
  <c r="KD69"/>
  <c r="KE69"/>
  <c r="S69"/>
  <c r="R69"/>
  <c r="Q69"/>
  <c r="LE69"/>
  <c r="LD69"/>
  <c r="LF69"/>
  <c r="CD69"/>
  <c r="CF69"/>
  <c r="CE69"/>
  <c r="KS38" i="28"/>
  <c r="KQ38"/>
  <c r="KR38"/>
  <c r="DS38"/>
  <c r="DR38"/>
  <c r="DQ38"/>
  <c r="LQ38"/>
  <c r="LR38"/>
  <c r="LS38"/>
  <c r="GS23"/>
  <c r="GQ23"/>
  <c r="GR23"/>
  <c r="KE23"/>
  <c r="KD23"/>
  <c r="KF23"/>
  <c r="HF23"/>
  <c r="HE23"/>
  <c r="HD23"/>
  <c r="MF81"/>
  <c r="MD81"/>
  <c r="ME81"/>
  <c r="BQ81"/>
  <c r="BR81"/>
  <c r="BS81"/>
  <c r="ID81"/>
  <c r="IF81"/>
  <c r="IE81"/>
  <c r="DE38" i="47"/>
  <c r="DD38"/>
  <c r="DF38"/>
  <c r="IF38"/>
  <c r="IE38"/>
  <c r="ID38"/>
  <c r="Q38"/>
  <c r="R38"/>
  <c r="S38"/>
  <c r="HQ30" i="28"/>
  <c r="HS30"/>
  <c r="HR30"/>
  <c r="LR7" i="47"/>
  <c r="LQ7"/>
  <c r="LS7"/>
  <c r="IR7"/>
  <c r="IQ7"/>
  <c r="IS7"/>
  <c r="S7"/>
  <c r="Q7"/>
  <c r="R7"/>
  <c r="GS84" i="28"/>
  <c r="GR84"/>
  <c r="GQ84"/>
  <c r="ES81" i="47"/>
  <c r="ER81"/>
  <c r="EQ81"/>
  <c r="LF30"/>
  <c r="LE30"/>
  <c r="LD30"/>
  <c r="JF36" i="28"/>
  <c r="JE36"/>
  <c r="JD36"/>
  <c r="DR49" i="47"/>
  <c r="DS49"/>
  <c r="DQ49"/>
  <c r="IF73" i="28"/>
  <c r="ID73"/>
  <c r="IE73"/>
  <c r="MD43"/>
  <c r="ME43"/>
  <c r="MF43"/>
  <c r="HD69"/>
  <c r="HF69"/>
  <c r="HE69"/>
  <c r="MF16" i="47"/>
  <c r="MD16"/>
  <c r="ME16"/>
  <c r="JQ43"/>
  <c r="JR43"/>
  <c r="JS43"/>
  <c r="ES87" i="28"/>
  <c r="FD85"/>
  <c r="KD53"/>
  <c r="LS86"/>
  <c r="BS53"/>
  <c r="AS87"/>
  <c r="HS53"/>
  <c r="GD53"/>
  <c r="KS87" i="47"/>
  <c r="GE83" i="28"/>
  <c r="JE81" i="47"/>
  <c r="JF81"/>
  <c r="JD81"/>
  <c r="BE81"/>
  <c r="BD81"/>
  <c r="BF81"/>
  <c r="BQ81"/>
  <c r="BR81"/>
  <c r="BS81"/>
  <c r="JR81"/>
  <c r="JQ81"/>
  <c r="JS81"/>
  <c r="FR11"/>
  <c r="FQ11"/>
  <c r="FS11"/>
  <c r="DF11"/>
  <c r="DE11"/>
  <c r="DD11"/>
  <c r="HQ36"/>
  <c r="HR36"/>
  <c r="HS36"/>
  <c r="CF36"/>
  <c r="CD36"/>
  <c r="CE36"/>
  <c r="KR36"/>
  <c r="KS36"/>
  <c r="KQ36"/>
  <c r="AQ30"/>
  <c r="AR30"/>
  <c r="AS30"/>
  <c r="GS30"/>
  <c r="GQ30"/>
  <c r="GR30"/>
  <c r="AE30"/>
  <c r="AF30"/>
  <c r="AD30"/>
  <c r="FF36" i="28"/>
  <c r="FD36"/>
  <c r="FE36"/>
  <c r="FQ36"/>
  <c r="FR36"/>
  <c r="FS36"/>
  <c r="ER36"/>
  <c r="EQ36"/>
  <c r="ES36"/>
  <c r="JE25" i="47"/>
  <c r="JF25"/>
  <c r="JD25"/>
  <c r="AQ25"/>
  <c r="AS25"/>
  <c r="AR25"/>
  <c r="FD25"/>
  <c r="FE25"/>
  <c r="FF25"/>
  <c r="IF25"/>
  <c r="IE25"/>
  <c r="ID25"/>
  <c r="CS49"/>
  <c r="CR49"/>
  <c r="CQ49"/>
  <c r="JF49"/>
  <c r="JD49"/>
  <c r="JE49"/>
  <c r="LE49"/>
  <c r="LF49"/>
  <c r="LD49"/>
  <c r="LS73"/>
  <c r="LR73"/>
  <c r="LQ73"/>
  <c r="JD73"/>
  <c r="JE73"/>
  <c r="JF73"/>
  <c r="EF73"/>
  <c r="EE73"/>
  <c r="ED73"/>
  <c r="DS17"/>
  <c r="DR17"/>
  <c r="DQ17"/>
  <c r="KD17"/>
  <c r="KF17"/>
  <c r="KE17"/>
  <c r="FQ17"/>
  <c r="FS17"/>
  <c r="FR17"/>
  <c r="MF49" i="28"/>
  <c r="MD49"/>
  <c r="ME49"/>
  <c r="JF49"/>
  <c r="JE49"/>
  <c r="JD49"/>
  <c r="CD49"/>
  <c r="CE49"/>
  <c r="CF49"/>
  <c r="BS49"/>
  <c r="BR49"/>
  <c r="BQ49"/>
  <c r="FQ73"/>
  <c r="FS73"/>
  <c r="FR73"/>
  <c r="DQ73"/>
  <c r="DS73"/>
  <c r="DR73"/>
  <c r="KF73"/>
  <c r="KD73"/>
  <c r="KE73"/>
  <c r="AE43"/>
  <c r="AD43"/>
  <c r="AF43"/>
  <c r="CR43"/>
  <c r="CQ43"/>
  <c r="CS43"/>
  <c r="HR43"/>
  <c r="HS43"/>
  <c r="HQ43"/>
  <c r="HE57"/>
  <c r="HD57"/>
  <c r="HF57"/>
  <c r="DD57"/>
  <c r="DF57"/>
  <c r="DE57"/>
  <c r="KQ57"/>
  <c r="KR57"/>
  <c r="KS57"/>
  <c r="FQ69"/>
  <c r="FS69"/>
  <c r="FR69"/>
  <c r="JE16" i="47"/>
  <c r="JF16"/>
  <c r="JD16"/>
  <c r="AE16"/>
  <c r="AD16"/>
  <c r="AF16"/>
  <c r="AR16"/>
  <c r="AS16"/>
  <c r="AQ16"/>
  <c r="DR43"/>
  <c r="DQ43"/>
  <c r="DS43"/>
  <c r="DE43"/>
  <c r="DD43"/>
  <c r="DF43"/>
  <c r="FF43"/>
  <c r="FD43"/>
  <c r="FE43"/>
  <c r="IE57"/>
  <c r="IF57"/>
  <c r="ID57"/>
  <c r="JR57"/>
  <c r="JS57"/>
  <c r="JQ57"/>
  <c r="BF57"/>
  <c r="BE57"/>
  <c r="BD57"/>
  <c r="GS23"/>
  <c r="GQ23"/>
  <c r="GR23"/>
  <c r="DS23"/>
  <c r="DR23"/>
  <c r="DQ23"/>
  <c r="FD23"/>
  <c r="FE23"/>
  <c r="FF23"/>
  <c r="IR69"/>
  <c r="IS69"/>
  <c r="IQ69"/>
  <c r="LQ69"/>
  <c r="LS69"/>
  <c r="LR69"/>
  <c r="EE69"/>
  <c r="EF69"/>
  <c r="ED69"/>
  <c r="JE38" i="28"/>
  <c r="JD38"/>
  <c r="JF38"/>
  <c r="JS38"/>
  <c r="JR38"/>
  <c r="JQ38"/>
  <c r="GF38"/>
  <c r="GD38"/>
  <c r="GE38"/>
  <c r="Q23"/>
  <c r="S23"/>
  <c r="R23"/>
  <c r="LR23"/>
  <c r="LQ23"/>
  <c r="LS23"/>
  <c r="CS23"/>
  <c r="CQ23"/>
  <c r="CR23"/>
  <c r="DQ81"/>
  <c r="DS81"/>
  <c r="DR81"/>
  <c r="JD81"/>
  <c r="JF81"/>
  <c r="JE81"/>
  <c r="EF81"/>
  <c r="EE81"/>
  <c r="ED81"/>
  <c r="IS38" i="47"/>
  <c r="IQ38"/>
  <c r="IR38"/>
  <c r="AR38"/>
  <c r="AS38"/>
  <c r="AQ38"/>
  <c r="BE38"/>
  <c r="BD38"/>
  <c r="BF38"/>
  <c r="JD38"/>
  <c r="JF38"/>
  <c r="JE38"/>
  <c r="IR30" i="28"/>
  <c r="IQ30"/>
  <c r="IS30"/>
  <c r="MF7" i="47"/>
  <c r="MD7"/>
  <c r="ME7"/>
  <c r="AE7"/>
  <c r="AD7"/>
  <c r="AF7"/>
  <c r="LE7"/>
  <c r="LD7"/>
  <c r="LF7"/>
  <c r="HE11"/>
  <c r="HD11"/>
  <c r="HF11"/>
  <c r="IR25"/>
  <c r="IQ25"/>
  <c r="IS25"/>
  <c r="BQ17"/>
  <c r="BR17"/>
  <c r="BS17"/>
  <c r="JD73" i="28"/>
  <c r="JE73"/>
  <c r="JF73"/>
  <c r="IQ57"/>
  <c r="IS57"/>
  <c r="IR57"/>
  <c r="IQ16" i="47"/>
  <c r="IR16"/>
  <c r="IS16"/>
  <c r="JE57"/>
  <c r="JD57"/>
  <c r="JF57"/>
  <c r="CF81"/>
  <c r="CD81"/>
  <c r="CE81"/>
  <c r="AE81"/>
  <c r="AF81"/>
  <c r="AD81"/>
  <c r="KQ81"/>
  <c r="KS81"/>
  <c r="KR81"/>
  <c r="MD11"/>
  <c r="ME11"/>
  <c r="MF11"/>
  <c r="CD11"/>
  <c r="CE11"/>
  <c r="CF11"/>
  <c r="MF36"/>
  <c r="MD36"/>
  <c r="ME36"/>
  <c r="R36"/>
  <c r="Q36"/>
  <c r="S36"/>
  <c r="JS36"/>
  <c r="JR36"/>
  <c r="JQ36"/>
  <c r="ID30"/>
  <c r="IF30"/>
  <c r="IE30"/>
  <c r="MD30"/>
  <c r="ME30"/>
  <c r="MF30"/>
  <c r="ES30"/>
  <c r="EQ30"/>
  <c r="ER30"/>
  <c r="DF36" i="28"/>
  <c r="DE36"/>
  <c r="DD36"/>
  <c r="ID36"/>
  <c r="IF36"/>
  <c r="IE36"/>
  <c r="AQ36"/>
  <c r="AR36"/>
  <c r="AS36"/>
  <c r="LF25" i="47"/>
  <c r="LE25"/>
  <c r="LD25"/>
  <c r="HF25"/>
  <c r="HE25"/>
  <c r="HD25"/>
  <c r="CD25"/>
  <c r="CE25"/>
  <c r="CF25"/>
  <c r="HS7" i="28"/>
  <c r="HR7"/>
  <c r="HQ7"/>
  <c r="AE49" i="47"/>
  <c r="AD49"/>
  <c r="AF49"/>
  <c r="HQ49"/>
  <c r="HS49"/>
  <c r="HR49"/>
  <c r="BR49"/>
  <c r="BQ49"/>
  <c r="BS49"/>
  <c r="CE73"/>
  <c r="CF73"/>
  <c r="CD73"/>
  <c r="IE73"/>
  <c r="IF73"/>
  <c r="ID73"/>
  <c r="GD73"/>
  <c r="GE73"/>
  <c r="GF73"/>
  <c r="DD17"/>
  <c r="DE17"/>
  <c r="DF17"/>
  <c r="CF17"/>
  <c r="CD17"/>
  <c r="CE17"/>
  <c r="MF17"/>
  <c r="MD17"/>
  <c r="ME17"/>
  <c r="Q49" i="28"/>
  <c r="R49"/>
  <c r="S49"/>
  <c r="IS49"/>
  <c r="IR49"/>
  <c r="IQ49"/>
  <c r="DS49"/>
  <c r="DQ49"/>
  <c r="DR49"/>
  <c r="EQ49"/>
  <c r="ES49"/>
  <c r="ER49"/>
  <c r="EF73"/>
  <c r="ED73"/>
  <c r="EE73"/>
  <c r="JQ73"/>
  <c r="JR73"/>
  <c r="JS73"/>
  <c r="S73"/>
  <c r="Q73"/>
  <c r="R73"/>
  <c r="FR17"/>
  <c r="FS17"/>
  <c r="FQ17"/>
  <c r="AS43"/>
  <c r="AQ43"/>
  <c r="AR43"/>
  <c r="KF43"/>
  <c r="KE43"/>
  <c r="KD43"/>
  <c r="JF43"/>
  <c r="JD43"/>
  <c r="JE43"/>
  <c r="AQ57"/>
  <c r="AS57"/>
  <c r="AR57"/>
  <c r="ED57"/>
  <c r="EE57"/>
  <c r="EF57"/>
  <c r="BS57"/>
  <c r="BQ57"/>
  <c r="BR57"/>
  <c r="IR69"/>
  <c r="IS69"/>
  <c r="IQ69"/>
  <c r="BE16" i="47"/>
  <c r="BF16"/>
  <c r="BD16"/>
  <c r="EE16"/>
  <c r="ED16"/>
  <c r="EF16"/>
  <c r="EQ16"/>
  <c r="ER16"/>
  <c r="ES16"/>
  <c r="HQ43"/>
  <c r="HS43"/>
  <c r="HR43"/>
  <c r="LD43"/>
  <c r="LF43"/>
  <c r="LE43"/>
  <c r="IR43"/>
  <c r="IQ43"/>
  <c r="IS43"/>
  <c r="LF57"/>
  <c r="LE57"/>
  <c r="LD57"/>
  <c r="FS57"/>
  <c r="FR57"/>
  <c r="FQ57"/>
  <c r="CF57"/>
  <c r="CD57"/>
  <c r="CE57"/>
  <c r="AD23"/>
  <c r="AE23"/>
  <c r="AF23"/>
  <c r="AR23"/>
  <c r="AQ23"/>
  <c r="AS23"/>
  <c r="LS23"/>
  <c r="LR23"/>
  <c r="LQ23"/>
  <c r="AE69"/>
  <c r="AD69"/>
  <c r="AF69"/>
  <c r="ER69"/>
  <c r="ES69"/>
  <c r="EQ69"/>
  <c r="BF69"/>
  <c r="BD69"/>
  <c r="BE69"/>
  <c r="LE38" i="28"/>
  <c r="LD38"/>
  <c r="LF38"/>
  <c r="BF38"/>
  <c r="BE38"/>
  <c r="BD38"/>
  <c r="BR38"/>
  <c r="BQ38"/>
  <c r="BS38"/>
  <c r="IR23"/>
  <c r="IQ23"/>
  <c r="IS23"/>
  <c r="HS23"/>
  <c r="HR23"/>
  <c r="HQ23"/>
  <c r="KR23"/>
  <c r="KS23"/>
  <c r="KQ23"/>
  <c r="GR81"/>
  <c r="GQ81"/>
  <c r="GS81"/>
  <c r="EQ81"/>
  <c r="ER81"/>
  <c r="ES81"/>
  <c r="KE81"/>
  <c r="KD81"/>
  <c r="KF81"/>
  <c r="BQ38" i="47"/>
  <c r="BR38"/>
  <c r="BS38"/>
  <c r="KE38"/>
  <c r="KD38"/>
  <c r="KF38"/>
  <c r="FE38"/>
  <c r="FF38"/>
  <c r="FD38"/>
  <c r="CS38"/>
  <c r="CQ38"/>
  <c r="CR38"/>
  <c r="FQ30" i="28"/>
  <c r="FR30"/>
  <c r="FS30"/>
  <c r="BQ7" i="47"/>
  <c r="BS7"/>
  <c r="BR7"/>
  <c r="CF7"/>
  <c r="CD7"/>
  <c r="CE7"/>
  <c r="CS7"/>
  <c r="CR7"/>
  <c r="CQ7"/>
  <c r="ID11" i="28"/>
  <c r="IE11"/>
  <c r="IF11"/>
  <c r="BR31" i="47"/>
  <c r="BQ31"/>
  <c r="BS31"/>
  <c r="IQ16" i="28"/>
  <c r="IR16"/>
  <c r="IS16"/>
  <c r="LR53"/>
  <c r="LQ53"/>
  <c r="LS53"/>
  <c r="AS24" i="47"/>
  <c r="AR24"/>
  <c r="AQ24"/>
  <c r="HF83"/>
  <c r="IS83" i="28"/>
  <c r="AD83"/>
  <c r="ER86"/>
  <c r="KE87"/>
  <c r="JE83"/>
  <c r="JQ83"/>
  <c r="GQ86"/>
  <c r="FF83" i="47"/>
  <c r="DE87" i="28"/>
  <c r="JD11"/>
  <c r="JE11"/>
  <c r="JF11"/>
  <c r="BD11"/>
  <c r="BF11"/>
  <c r="BE11"/>
  <c r="LQ11"/>
  <c r="LS11"/>
  <c r="LR11"/>
  <c r="KF77"/>
  <c r="KD77"/>
  <c r="KE77"/>
  <c r="IE77"/>
  <c r="IF77"/>
  <c r="ID77"/>
  <c r="GR77"/>
  <c r="GQ77"/>
  <c r="GS77"/>
  <c r="ER77"/>
  <c r="ES77"/>
  <c r="EQ77"/>
  <c r="DF31" i="47"/>
  <c r="DE31"/>
  <c r="DD31"/>
  <c r="KR31"/>
  <c r="KS31"/>
  <c r="KQ31"/>
  <c r="DS31"/>
  <c r="DR31"/>
  <c r="DQ31"/>
  <c r="AD15" i="28"/>
  <c r="AF15"/>
  <c r="AE15"/>
  <c r="ED15"/>
  <c r="EE15"/>
  <c r="EF15"/>
  <c r="CS15"/>
  <c r="CR15"/>
  <c r="CQ15"/>
  <c r="JF15"/>
  <c r="JD15"/>
  <c r="JE15"/>
  <c r="FQ16"/>
  <c r="FR16"/>
  <c r="FS16"/>
  <c r="DS16"/>
  <c r="DR16"/>
  <c r="DQ16"/>
  <c r="ED16"/>
  <c r="EF16"/>
  <c r="EE16"/>
  <c r="HD34" i="47"/>
  <c r="HE34"/>
  <c r="HF34"/>
  <c r="DD34"/>
  <c r="DE34"/>
  <c r="DF34"/>
  <c r="FS34"/>
  <c r="FQ34"/>
  <c r="FR34"/>
  <c r="AE34"/>
  <c r="AD34"/>
  <c r="AF34"/>
  <c r="FD24"/>
  <c r="FF24"/>
  <c r="FE24"/>
  <c r="S24"/>
  <c r="R24"/>
  <c r="Q24"/>
  <c r="DR24"/>
  <c r="DS24"/>
  <c r="DQ24"/>
  <c r="HQ64"/>
  <c r="HR64"/>
  <c r="HS64"/>
  <c r="BF64"/>
  <c r="BE64"/>
  <c r="BD64"/>
  <c r="JQ64"/>
  <c r="JS64"/>
  <c r="JR64"/>
  <c r="LS64"/>
  <c r="LQ64"/>
  <c r="LR64"/>
  <c r="CD74" i="28"/>
  <c r="CF74"/>
  <c r="CE74"/>
  <c r="HF74"/>
  <c r="HD74"/>
  <c r="HE74"/>
  <c r="JQ74"/>
  <c r="JR74"/>
  <c r="JS74"/>
  <c r="GE31" i="47"/>
  <c r="GD31"/>
  <c r="GF31"/>
  <c r="ID15" i="28"/>
  <c r="IE15"/>
  <c r="IF15"/>
  <c r="FD16"/>
  <c r="FF16"/>
  <c r="FE16"/>
  <c r="LQ34" i="47"/>
  <c r="LR34"/>
  <c r="LS34"/>
  <c r="AF24"/>
  <c r="AE24"/>
  <c r="AD24"/>
  <c r="FF64"/>
  <c r="FE64"/>
  <c r="FD64"/>
  <c r="DR74" i="28"/>
  <c r="DQ74"/>
  <c r="DS74"/>
  <c r="GS11"/>
  <c r="GR11"/>
  <c r="GQ11"/>
  <c r="ER11"/>
  <c r="EQ11"/>
  <c r="ES11"/>
  <c r="IS77"/>
  <c r="IQ77"/>
  <c r="IR77"/>
  <c r="EE77"/>
  <c r="ED77"/>
  <c r="EF77"/>
  <c r="BS77"/>
  <c r="BR77"/>
  <c r="BQ77"/>
  <c r="FS31" i="47"/>
  <c r="FR31"/>
  <c r="FQ31"/>
  <c r="HF31"/>
  <c r="HD31"/>
  <c r="HE31"/>
  <c r="IE31"/>
  <c r="IF31"/>
  <c r="ID31"/>
  <c r="ME31"/>
  <c r="MF31"/>
  <c r="MD31"/>
  <c r="KF15" i="28"/>
  <c r="KD15"/>
  <c r="KE15"/>
  <c r="BD15"/>
  <c r="BF15"/>
  <c r="BE15"/>
  <c r="DF16"/>
  <c r="DD16"/>
  <c r="DE16"/>
  <c r="LE16"/>
  <c r="LF16"/>
  <c r="LD16"/>
  <c r="JS16"/>
  <c r="JR16"/>
  <c r="JQ16"/>
  <c r="DE53"/>
  <c r="DD53"/>
  <c r="DF53"/>
  <c r="FF34" i="47"/>
  <c r="FE34"/>
  <c r="FD34"/>
  <c r="EF34"/>
  <c r="ED34"/>
  <c r="EE34"/>
  <c r="ER34"/>
  <c r="EQ34"/>
  <c r="ES34"/>
  <c r="GF24"/>
  <c r="GE24"/>
  <c r="GD24"/>
  <c r="JF24"/>
  <c r="JD24"/>
  <c r="JE24"/>
  <c r="MF24"/>
  <c r="ME24"/>
  <c r="MD24"/>
  <c r="FQ24"/>
  <c r="FR24"/>
  <c r="FS24"/>
  <c r="MF64"/>
  <c r="ME64"/>
  <c r="MD64"/>
  <c r="IE64"/>
  <c r="ID64"/>
  <c r="IF64"/>
  <c r="BS64"/>
  <c r="BR64"/>
  <c r="BQ64"/>
  <c r="GF74" i="28"/>
  <c r="GD74"/>
  <c r="GE74"/>
  <c r="BQ74"/>
  <c r="BR74"/>
  <c r="BS74"/>
  <c r="IR74"/>
  <c r="IQ74"/>
  <c r="IS74"/>
  <c r="FQ86"/>
  <c r="ME83"/>
  <c r="EE83" i="47"/>
  <c r="HF83" i="28"/>
  <c r="KE11"/>
  <c r="KD11"/>
  <c r="KF11"/>
  <c r="HS11"/>
  <c r="HQ11"/>
  <c r="HR11"/>
  <c r="DE11"/>
  <c r="DD11"/>
  <c r="DF11"/>
  <c r="BS11"/>
  <c r="BR11"/>
  <c r="BQ11"/>
  <c r="R77"/>
  <c r="Q77"/>
  <c r="S77"/>
  <c r="HF77"/>
  <c r="HD77"/>
  <c r="HE77"/>
  <c r="AD77"/>
  <c r="AF77"/>
  <c r="AE77"/>
  <c r="FD31" i="47"/>
  <c r="FF31"/>
  <c r="FE31"/>
  <c r="CQ31"/>
  <c r="CS31"/>
  <c r="CR31"/>
  <c r="S31"/>
  <c r="Q31"/>
  <c r="R31"/>
  <c r="LQ31"/>
  <c r="LS31"/>
  <c r="LR31"/>
  <c r="MF15" i="28"/>
  <c r="ME15"/>
  <c r="MD15"/>
  <c r="HE15"/>
  <c r="HD15"/>
  <c r="HF15"/>
  <c r="KQ15"/>
  <c r="KS15"/>
  <c r="KR15"/>
  <c r="JD16"/>
  <c r="JE16"/>
  <c r="JF16"/>
  <c r="LQ16"/>
  <c r="LR16"/>
  <c r="LS16"/>
  <c r="KS16"/>
  <c r="KR16"/>
  <c r="KQ16"/>
  <c r="IS53"/>
  <c r="IR53"/>
  <c r="IQ53"/>
  <c r="KR34" i="47"/>
  <c r="KQ34"/>
  <c r="KS34"/>
  <c r="DQ34"/>
  <c r="DS34"/>
  <c r="DR34"/>
  <c r="BR34"/>
  <c r="BQ34"/>
  <c r="BS34"/>
  <c r="BS24"/>
  <c r="BR24"/>
  <c r="BQ24"/>
  <c r="HE24"/>
  <c r="HF24"/>
  <c r="HD24"/>
  <c r="IS24"/>
  <c r="IQ24"/>
  <c r="IR24"/>
  <c r="AD64"/>
  <c r="AF64"/>
  <c r="AE64"/>
  <c r="DR64"/>
  <c r="DQ64"/>
  <c r="DS64"/>
  <c r="CD64"/>
  <c r="CE64"/>
  <c r="CF64"/>
  <c r="DF74" i="28"/>
  <c r="DE74"/>
  <c r="DD74"/>
  <c r="EQ74"/>
  <c r="ES74"/>
  <c r="ER74"/>
  <c r="KS74"/>
  <c r="KQ74"/>
  <c r="KR74"/>
  <c r="LD83"/>
  <c r="LF83"/>
  <c r="LE83"/>
  <c r="JQ11"/>
  <c r="JS11"/>
  <c r="JR11"/>
  <c r="HS77"/>
  <c r="HQ77"/>
  <c r="HR77"/>
  <c r="GQ34" i="47"/>
  <c r="GR34"/>
  <c r="GS34"/>
  <c r="R15" i="28"/>
  <c r="S15"/>
  <c r="Q15"/>
  <c r="KQ85"/>
  <c r="JD87"/>
  <c r="FR86"/>
  <c r="MF83"/>
  <c r="HD83"/>
  <c r="AR11"/>
  <c r="AS11"/>
  <c r="AQ11"/>
  <c r="FQ11"/>
  <c r="FS11"/>
  <c r="FR11"/>
  <c r="CS11"/>
  <c r="CQ11"/>
  <c r="CR11"/>
  <c r="FQ77"/>
  <c r="FS77"/>
  <c r="FR77"/>
  <c r="LQ77"/>
  <c r="LR77"/>
  <c r="LS77"/>
  <c r="LF77"/>
  <c r="LE77"/>
  <c r="LD77"/>
  <c r="IR31" i="47"/>
  <c r="IQ31"/>
  <c r="IS31"/>
  <c r="GS31"/>
  <c r="GQ31"/>
  <c r="GR31"/>
  <c r="CE31"/>
  <c r="CD31"/>
  <c r="CF31"/>
  <c r="DR15" i="28"/>
  <c r="DQ15"/>
  <c r="DS15"/>
  <c r="AQ15"/>
  <c r="AR15"/>
  <c r="AS15"/>
  <c r="FS15"/>
  <c r="FQ15"/>
  <c r="FR15"/>
  <c r="HS16"/>
  <c r="HQ16"/>
  <c r="HR16"/>
  <c r="AF16"/>
  <c r="AE16"/>
  <c r="AD16"/>
  <c r="EQ16"/>
  <c r="ES16"/>
  <c r="ER16"/>
  <c r="JS53"/>
  <c r="JQ53"/>
  <c r="JR53"/>
  <c r="HS34" i="47"/>
  <c r="HQ34"/>
  <c r="HR34"/>
  <c r="GD34"/>
  <c r="GF34"/>
  <c r="GE34"/>
  <c r="JR34"/>
  <c r="JQ34"/>
  <c r="JS34"/>
  <c r="DF24"/>
  <c r="DE24"/>
  <c r="DD24"/>
  <c r="JS24"/>
  <c r="JQ24"/>
  <c r="JR24"/>
  <c r="LS24"/>
  <c r="LR24"/>
  <c r="LQ24"/>
  <c r="CR64"/>
  <c r="CS64"/>
  <c r="CQ64"/>
  <c r="FR64"/>
  <c r="FQ64"/>
  <c r="FS64"/>
  <c r="LF64"/>
  <c r="LD64"/>
  <c r="LE64"/>
  <c r="JF74" i="28"/>
  <c r="JE74"/>
  <c r="JD74"/>
  <c r="FS74"/>
  <c r="FQ74"/>
  <c r="FR74"/>
  <c r="AE74"/>
  <c r="AD74"/>
  <c r="AF74"/>
  <c r="FE74"/>
  <c r="FD74"/>
  <c r="FF74"/>
  <c r="BF77"/>
  <c r="BE77"/>
  <c r="BD77"/>
  <c r="JR15"/>
  <c r="JS15"/>
  <c r="JQ15"/>
  <c r="CD34" i="47"/>
  <c r="CE34"/>
  <c r="CF34"/>
  <c r="IS64"/>
  <c r="IR64"/>
  <c r="IQ64"/>
  <c r="JE85" i="28"/>
  <c r="HQ83"/>
  <c r="ED87"/>
  <c r="KR85"/>
  <c r="JF87"/>
  <c r="BS87"/>
  <c r="DS11"/>
  <c r="DR11"/>
  <c r="DQ11"/>
  <c r="IS11"/>
  <c r="IR11"/>
  <c r="IQ11"/>
  <c r="FD11"/>
  <c r="FF11"/>
  <c r="FE11"/>
  <c r="DD77"/>
  <c r="DF77"/>
  <c r="DE77"/>
  <c r="KQ77"/>
  <c r="KR77"/>
  <c r="KS77"/>
  <c r="JF77"/>
  <c r="JE77"/>
  <c r="JD77"/>
  <c r="HQ31" i="47"/>
  <c r="HS31"/>
  <c r="HR31"/>
  <c r="ER31"/>
  <c r="EQ31"/>
  <c r="ES31"/>
  <c r="JS31"/>
  <c r="JQ31"/>
  <c r="JR31"/>
  <c r="BR83" i="28"/>
  <c r="BQ83"/>
  <c r="BS83"/>
  <c r="EQ15"/>
  <c r="ER15"/>
  <c r="ES15"/>
  <c r="BR15"/>
  <c r="BQ15"/>
  <c r="BS15"/>
  <c r="DD15"/>
  <c r="DF15"/>
  <c r="DE15"/>
  <c r="CE16"/>
  <c r="CF16"/>
  <c r="CD16"/>
  <c r="BS16"/>
  <c r="BQ16"/>
  <c r="BR16"/>
  <c r="KD16"/>
  <c r="KE16"/>
  <c r="KF16"/>
  <c r="AS16"/>
  <c r="AR16"/>
  <c r="AQ16"/>
  <c r="FQ53"/>
  <c r="FR53"/>
  <c r="FS53"/>
  <c r="BF34" i="47"/>
  <c r="BE34"/>
  <c r="BD34"/>
  <c r="AQ34"/>
  <c r="AR34"/>
  <c r="AS34"/>
  <c r="MD34"/>
  <c r="ME34"/>
  <c r="MF34"/>
  <c r="KE24"/>
  <c r="KF24"/>
  <c r="KD24"/>
  <c r="CF24"/>
  <c r="CE24"/>
  <c r="CD24"/>
  <c r="EQ24"/>
  <c r="ER24"/>
  <c r="ES24"/>
  <c r="DD64"/>
  <c r="DF64"/>
  <c r="DE64"/>
  <c r="AR64"/>
  <c r="AQ64"/>
  <c r="AS64"/>
  <c r="KD64"/>
  <c r="KE64"/>
  <c r="KF64"/>
  <c r="R74" i="28"/>
  <c r="Q74"/>
  <c r="S74"/>
  <c r="MF74"/>
  <c r="MD74"/>
  <c r="ME74"/>
  <c r="HS74"/>
  <c r="HQ74"/>
  <c r="HR74"/>
  <c r="AR74"/>
  <c r="AS74"/>
  <c r="AQ74"/>
  <c r="MD77"/>
  <c r="ME77"/>
  <c r="MF77"/>
  <c r="LF24" i="47"/>
  <c r="LD24"/>
  <c r="LE24"/>
  <c r="JE64"/>
  <c r="JD64"/>
  <c r="JF64"/>
  <c r="LS74" i="28"/>
  <c r="LQ74"/>
  <c r="LR74"/>
  <c r="HS83"/>
  <c r="EF87"/>
  <c r="KF87"/>
  <c r="JR83"/>
  <c r="FE83" i="47"/>
  <c r="BR87" i="28"/>
  <c r="Z26" i="64"/>
  <c r="AD11" i="28"/>
  <c r="AF11"/>
  <c r="AE11"/>
  <c r="GD11"/>
  <c r="GE11"/>
  <c r="GF11"/>
  <c r="EE11"/>
  <c r="EF11"/>
  <c r="ED11"/>
  <c r="JS77"/>
  <c r="JQ77"/>
  <c r="JR77"/>
  <c r="DQ77"/>
  <c r="DR77"/>
  <c r="DS77"/>
  <c r="FF77"/>
  <c r="FD77"/>
  <c r="FE77"/>
  <c r="JF31" i="47"/>
  <c r="JD31"/>
  <c r="JE31"/>
  <c r="KF31"/>
  <c r="KD31"/>
  <c r="KE31"/>
  <c r="LD31"/>
  <c r="LF31"/>
  <c r="LE31"/>
  <c r="CE15" i="28"/>
  <c r="CF15"/>
  <c r="CD15"/>
  <c r="IQ15"/>
  <c r="IS15"/>
  <c r="IR15"/>
  <c r="HQ15"/>
  <c r="HR15"/>
  <c r="HS15"/>
  <c r="BF16"/>
  <c r="BD16"/>
  <c r="BE16"/>
  <c r="HF16"/>
  <c r="HD16"/>
  <c r="HE16"/>
  <c r="GQ16"/>
  <c r="GR16"/>
  <c r="GS16"/>
  <c r="Q16"/>
  <c r="R16"/>
  <c r="S16"/>
  <c r="AS53"/>
  <c r="AQ53"/>
  <c r="AR53"/>
  <c r="CS34" i="47"/>
  <c r="CR34"/>
  <c r="CQ34"/>
  <c r="LD34"/>
  <c r="LE34"/>
  <c r="LF34"/>
  <c r="Q34"/>
  <c r="S34"/>
  <c r="R34"/>
  <c r="ED24"/>
  <c r="EE24"/>
  <c r="EF24"/>
  <c r="BF24"/>
  <c r="BD24"/>
  <c r="BE24"/>
  <c r="IF24"/>
  <c r="IE24"/>
  <c r="ID24"/>
  <c r="ED64"/>
  <c r="EF64"/>
  <c r="EE64"/>
  <c r="KR64"/>
  <c r="KS64"/>
  <c r="KQ64"/>
  <c r="R64"/>
  <c r="Q64"/>
  <c r="S64"/>
  <c r="ED74" i="28"/>
  <c r="EF74"/>
  <c r="EE74"/>
  <c r="IF74"/>
  <c r="IE74"/>
  <c r="ID74"/>
  <c r="GR74"/>
  <c r="GS74"/>
  <c r="GQ74"/>
  <c r="LF11"/>
  <c r="LE11"/>
  <c r="LD11"/>
  <c r="CQ77"/>
  <c r="CR77"/>
  <c r="CS77"/>
  <c r="EF31" i="47"/>
  <c r="EE31"/>
  <c r="ED31"/>
  <c r="LF15" i="28"/>
  <c r="LD15"/>
  <c r="LE15"/>
  <c r="CQ16"/>
  <c r="CR16"/>
  <c r="CS16"/>
  <c r="HR24" i="47"/>
  <c r="HQ24"/>
  <c r="HS24"/>
  <c r="GE64"/>
  <c r="GD64"/>
  <c r="GF64"/>
  <c r="LF74" i="28"/>
  <c r="LE74"/>
  <c r="LD74"/>
  <c r="CD11"/>
  <c r="CF11"/>
  <c r="CE11"/>
  <c r="ME11"/>
  <c r="MF11"/>
  <c r="MD11"/>
  <c r="JD85"/>
  <c r="EF86"/>
  <c r="KR11"/>
  <c r="KS11"/>
  <c r="KQ11"/>
  <c r="HE11"/>
  <c r="HF11"/>
  <c r="HD11"/>
  <c r="S11"/>
  <c r="Q11"/>
  <c r="R11"/>
  <c r="CF77"/>
  <c r="CE77"/>
  <c r="CD77"/>
  <c r="GE77"/>
  <c r="GF77"/>
  <c r="GD77"/>
  <c r="AQ77"/>
  <c r="AS77"/>
  <c r="AR77"/>
  <c r="BF31" i="47"/>
  <c r="BE31"/>
  <c r="BD31"/>
  <c r="AQ31"/>
  <c r="AR31"/>
  <c r="AS31"/>
  <c r="AE31"/>
  <c r="AF31"/>
  <c r="AD31"/>
  <c r="LS15" i="28"/>
  <c r="LR15"/>
  <c r="LQ15"/>
  <c r="GQ15"/>
  <c r="GS15"/>
  <c r="GR15"/>
  <c r="GE15"/>
  <c r="GF15"/>
  <c r="GD15"/>
  <c r="FD15"/>
  <c r="FE15"/>
  <c r="FF15"/>
  <c r="GF16"/>
  <c r="GE16"/>
  <c r="GD16"/>
  <c r="ME16"/>
  <c r="MF16"/>
  <c r="MD16"/>
  <c r="IF16"/>
  <c r="ID16"/>
  <c r="IE16"/>
  <c r="IF34" i="47"/>
  <c r="IE34"/>
  <c r="ID34"/>
  <c r="IR34"/>
  <c r="IQ34"/>
  <c r="IS34"/>
  <c r="KE34"/>
  <c r="KF34"/>
  <c r="KD34"/>
  <c r="JD34"/>
  <c r="JF34"/>
  <c r="JE34"/>
  <c r="GS24"/>
  <c r="GR24"/>
  <c r="GQ24"/>
  <c r="CQ24"/>
  <c r="CS24"/>
  <c r="CR24"/>
  <c r="KQ24"/>
  <c r="KS24"/>
  <c r="KR24"/>
  <c r="GR64"/>
  <c r="GQ64"/>
  <c r="GS64"/>
  <c r="HF64"/>
  <c r="HE64"/>
  <c r="HD64"/>
  <c r="EQ64"/>
  <c r="ES64"/>
  <c r="ER64"/>
  <c r="BE74" i="28"/>
  <c r="BD74"/>
  <c r="BF74"/>
  <c r="CR74"/>
  <c r="CQ74"/>
  <c r="CS74"/>
  <c r="KF74"/>
  <c r="KD74"/>
  <c r="KE74"/>
  <c r="AS86"/>
  <c r="ED83" i="47"/>
  <c r="BE86" i="28"/>
  <c r="BQ9"/>
  <c r="BS9"/>
  <c r="BR9"/>
  <c r="HQ9"/>
  <c r="HS9"/>
  <c r="HR9"/>
  <c r="IR9"/>
  <c r="IQ9"/>
  <c r="IS9"/>
  <c r="BR6"/>
  <c r="BQ6"/>
  <c r="BS6"/>
  <c r="GQ6"/>
  <c r="GS6"/>
  <c r="GR6"/>
  <c r="BD6"/>
  <c r="BF6"/>
  <c r="BE6"/>
  <c r="DR10"/>
  <c r="DQ10"/>
  <c r="DS10"/>
  <c r="CQ10"/>
  <c r="CS10"/>
  <c r="CR10"/>
  <c r="LS10"/>
  <c r="LR10"/>
  <c r="LQ10"/>
  <c r="LS9"/>
  <c r="LQ9"/>
  <c r="LR9"/>
  <c r="BE9"/>
  <c r="BF9"/>
  <c r="BD9"/>
  <c r="HD9"/>
  <c r="HF9"/>
  <c r="HE9"/>
  <c r="E62" i="47"/>
  <c r="E62" i="28"/>
  <c r="HD6"/>
  <c r="HE6"/>
  <c r="HF6"/>
  <c r="KE6"/>
  <c r="KD6"/>
  <c r="KF6"/>
  <c r="FS6"/>
  <c r="FR6"/>
  <c r="FQ6"/>
  <c r="FR10"/>
  <c r="FQ10"/>
  <c r="FS10"/>
  <c r="JS10"/>
  <c r="JQ10"/>
  <c r="JR10"/>
  <c r="HD10"/>
  <c r="HE10"/>
  <c r="HF10"/>
  <c r="HE83" i="47"/>
  <c r="AQ9" i="28"/>
  <c r="AS9"/>
  <c r="AR9"/>
  <c r="EF9"/>
  <c r="ED9"/>
  <c r="EE9"/>
  <c r="CR9"/>
  <c r="CQ9"/>
  <c r="CS9"/>
  <c r="CQ6"/>
  <c r="CS6"/>
  <c r="CR6"/>
  <c r="DR6"/>
  <c r="DQ6"/>
  <c r="DS6"/>
  <c r="JR6"/>
  <c r="JS6"/>
  <c r="JQ6"/>
  <c r="ME6"/>
  <c r="MD6"/>
  <c r="MF6"/>
  <c r="IE10"/>
  <c r="IF10"/>
  <c r="ID10"/>
  <c r="GS10"/>
  <c r="GQ10"/>
  <c r="GR10"/>
  <c r="LD10"/>
  <c r="LE10"/>
  <c r="LF10"/>
  <c r="LS87"/>
  <c r="DS9"/>
  <c r="DR9"/>
  <c r="DQ9"/>
  <c r="Q9"/>
  <c r="R9"/>
  <c r="S9"/>
  <c r="DD9"/>
  <c r="DF9"/>
  <c r="DE9"/>
  <c r="EQ6"/>
  <c r="ES6"/>
  <c r="ER6"/>
  <c r="EF6"/>
  <c r="EE6"/>
  <c r="ED6"/>
  <c r="FF6"/>
  <c r="FD6"/>
  <c r="FE6"/>
  <c r="CD6"/>
  <c r="CF6"/>
  <c r="CE6"/>
  <c r="AR10"/>
  <c r="AS10"/>
  <c r="AQ10"/>
  <c r="FF10"/>
  <c r="FD10"/>
  <c r="FE10"/>
  <c r="DD10"/>
  <c r="DE10"/>
  <c r="DF10"/>
  <c r="ME87"/>
  <c r="LQ87"/>
  <c r="BQ83" i="47"/>
  <c r="GS9" i="28"/>
  <c r="GR9"/>
  <c r="GQ9"/>
  <c r="AF9"/>
  <c r="AE9"/>
  <c r="AD9"/>
  <c r="MD9"/>
  <c r="ME9"/>
  <c r="MF9"/>
  <c r="GE9"/>
  <c r="GF9"/>
  <c r="GD9"/>
  <c r="LR6"/>
  <c r="LS6"/>
  <c r="LQ6"/>
  <c r="AS6"/>
  <c r="AQ6"/>
  <c r="AR6"/>
  <c r="IF6"/>
  <c r="ID6"/>
  <c r="IE6"/>
  <c r="HQ10"/>
  <c r="HS10"/>
  <c r="HR10"/>
  <c r="AF10"/>
  <c r="AE10"/>
  <c r="AD10"/>
  <c r="ER10"/>
  <c r="ES10"/>
  <c r="EQ10"/>
  <c r="MD87"/>
  <c r="BR83" i="47"/>
  <c r="ER9" i="28"/>
  <c r="ES9"/>
  <c r="EQ9"/>
  <c r="FD9"/>
  <c r="FF9"/>
  <c r="FE9"/>
  <c r="KQ9"/>
  <c r="KS9"/>
  <c r="KR9"/>
  <c r="JF9"/>
  <c r="JE9"/>
  <c r="JD9"/>
  <c r="IQ6"/>
  <c r="IS6"/>
  <c r="IR6"/>
  <c r="LD6"/>
  <c r="LF6"/>
  <c r="LE6"/>
  <c r="GF6"/>
  <c r="GE6"/>
  <c r="GD6"/>
  <c r="C35" i="47"/>
  <c r="C35" i="28"/>
  <c r="EF10"/>
  <c r="ED10"/>
  <c r="EE10"/>
  <c r="BR10"/>
  <c r="BS10"/>
  <c r="BQ10"/>
  <c r="KQ10"/>
  <c r="KR10"/>
  <c r="KS10"/>
  <c r="IE9"/>
  <c r="IF9"/>
  <c r="ID9"/>
  <c r="LF9"/>
  <c r="LE9"/>
  <c r="LD9"/>
  <c r="JS9"/>
  <c r="JQ9"/>
  <c r="JR9"/>
  <c r="Q6"/>
  <c r="S6"/>
  <c r="R6"/>
  <c r="AE6"/>
  <c r="AF6"/>
  <c r="AD6"/>
  <c r="JD6"/>
  <c r="JE6"/>
  <c r="JF6"/>
  <c r="MF10"/>
  <c r="MD10"/>
  <c r="ME10"/>
  <c r="KF10"/>
  <c r="KD10"/>
  <c r="KE10"/>
  <c r="S10"/>
  <c r="R10"/>
  <c r="Q10"/>
  <c r="BF10"/>
  <c r="BD10"/>
  <c r="BE10"/>
  <c r="BD86"/>
  <c r="FR9"/>
  <c r="FS9"/>
  <c r="FQ9"/>
  <c r="CE9"/>
  <c r="CD9"/>
  <c r="CF9"/>
  <c r="KD9"/>
  <c r="KF9"/>
  <c r="KE9"/>
  <c r="E52" i="47"/>
  <c r="E52" i="28"/>
  <c r="T26" i="64"/>
  <c r="DD6" i="28"/>
  <c r="DE6"/>
  <c r="DF6"/>
  <c r="KR6"/>
  <c r="KS6"/>
  <c r="KQ6"/>
  <c r="HQ6"/>
  <c r="HR6"/>
  <c r="HS6"/>
  <c r="GE10"/>
  <c r="GF10"/>
  <c r="GD10"/>
  <c r="CE10"/>
  <c r="CF10"/>
  <c r="CD10"/>
  <c r="JD10"/>
  <c r="JE10"/>
  <c r="JF10"/>
  <c r="IQ10"/>
  <c r="IR10"/>
  <c r="IS10"/>
  <c r="HR86"/>
  <c r="HQ86"/>
  <c r="HS86"/>
  <c r="CD87"/>
  <c r="CE87"/>
  <c r="CF87"/>
  <c r="LE87"/>
  <c r="LD87"/>
  <c r="LF87"/>
  <c r="HF86"/>
  <c r="HE86"/>
  <c r="HD86"/>
  <c r="JJ52"/>
  <c r="FJ52"/>
  <c r="AJ52"/>
  <c r="J52"/>
  <c r="IJ52"/>
  <c r="GW52"/>
  <c r="BW52"/>
  <c r="DW52"/>
  <c r="GJ52"/>
  <c r="EW52"/>
  <c r="BJ52"/>
  <c r="W52"/>
  <c r="HW52"/>
  <c r="CW52"/>
  <c r="AW52"/>
  <c r="IW52"/>
  <c r="FW52"/>
  <c r="CJ52"/>
  <c r="HJ52"/>
  <c r="EJ52"/>
  <c r="DJ52"/>
  <c r="KJ52"/>
  <c r="B52"/>
  <c r="KW52"/>
  <c r="JW52"/>
  <c r="LJ52"/>
  <c r="LW52"/>
  <c r="C71"/>
  <c r="Z30" i="66"/>
  <c r="T24"/>
  <c r="C71" i="47"/>
  <c r="Z24" i="66"/>
  <c r="Z28" i="70"/>
  <c r="E27" i="47"/>
  <c r="E27" i="28"/>
  <c r="T22" i="70"/>
  <c r="Z22"/>
  <c r="FR87" i="28"/>
  <c r="FQ87"/>
  <c r="FS87"/>
  <c r="KQ87"/>
  <c r="KR87"/>
  <c r="KS87"/>
  <c r="C13" i="47"/>
  <c r="C13" i="28"/>
  <c r="HD87"/>
  <c r="HF87"/>
  <c r="HE87"/>
  <c r="AD86"/>
  <c r="AF86"/>
  <c r="AE86"/>
  <c r="S87"/>
  <c r="R87"/>
  <c r="Q87"/>
  <c r="HQ55" i="47"/>
  <c r="HR55"/>
  <c r="HS55"/>
  <c r="S55"/>
  <c r="Q55"/>
  <c r="R55"/>
  <c r="GF55"/>
  <c r="GE55"/>
  <c r="GD55"/>
  <c r="DS63"/>
  <c r="DQ63"/>
  <c r="DR63"/>
  <c r="LE63"/>
  <c r="LF63"/>
  <c r="LD63"/>
  <c r="HS63"/>
  <c r="HQ63"/>
  <c r="HR63"/>
  <c r="AE63"/>
  <c r="AD63"/>
  <c r="AF63"/>
  <c r="E10"/>
  <c r="E10" i="28"/>
  <c r="AF55" i="47"/>
  <c r="AE55"/>
  <c r="AD55"/>
  <c r="DQ55"/>
  <c r="DS55"/>
  <c r="DR55"/>
  <c r="CF55"/>
  <c r="CE55"/>
  <c r="CD55"/>
  <c r="R63"/>
  <c r="S63"/>
  <c r="Q63"/>
  <c r="FF63"/>
  <c r="FD63"/>
  <c r="FE63"/>
  <c r="BD63"/>
  <c r="BE63"/>
  <c r="BF63"/>
  <c r="GS63"/>
  <c r="GQ63"/>
  <c r="GR63"/>
  <c r="E59"/>
  <c r="E59" i="28"/>
  <c r="IF55" i="47"/>
  <c r="IE55"/>
  <c r="ID55"/>
  <c r="HD55"/>
  <c r="HE55"/>
  <c r="HF55"/>
  <c r="IS55"/>
  <c r="IR55"/>
  <c r="IQ55"/>
  <c r="JR63"/>
  <c r="JQ63"/>
  <c r="JS63"/>
  <c r="AR63"/>
  <c r="AS63"/>
  <c r="AQ63"/>
  <c r="HF63"/>
  <c r="HD63"/>
  <c r="HE63"/>
  <c r="B9" i="28"/>
  <c r="IW9"/>
  <c r="HW9"/>
  <c r="FJ9"/>
  <c r="KJ9"/>
  <c r="HJ9"/>
  <c r="KW9"/>
  <c r="IJ9"/>
  <c r="FW9"/>
  <c r="DW9"/>
  <c r="DJ9"/>
  <c r="JW9"/>
  <c r="EJ9"/>
  <c r="GW9"/>
  <c r="EW9"/>
  <c r="LJ9"/>
  <c r="JJ9"/>
  <c r="GJ9"/>
  <c r="AW9"/>
  <c r="AJ9"/>
  <c r="W9"/>
  <c r="CW9"/>
  <c r="CJ9"/>
  <c r="BW9"/>
  <c r="BJ9"/>
  <c r="J9"/>
  <c r="LW9"/>
  <c r="FS55" i="47"/>
  <c r="FQ55"/>
  <c r="FR55"/>
  <c r="BF55"/>
  <c r="BD55"/>
  <c r="BE55"/>
  <c r="JD55"/>
  <c r="JE55"/>
  <c r="JF55"/>
  <c r="JF63"/>
  <c r="JE63"/>
  <c r="JD63"/>
  <c r="MD63"/>
  <c r="MF63"/>
  <c r="ME63"/>
  <c r="EF63"/>
  <c r="EE63"/>
  <c r="ED63"/>
  <c r="HW9"/>
  <c r="BJ9"/>
  <c r="DW9"/>
  <c r="AJ9"/>
  <c r="FJ9"/>
  <c r="DJ9"/>
  <c r="W9"/>
  <c r="FW9"/>
  <c r="EW9"/>
  <c r="CW9"/>
  <c r="J9"/>
  <c r="GW9"/>
  <c r="CJ9"/>
  <c r="BW9"/>
  <c r="EJ9"/>
  <c r="GJ9"/>
  <c r="AW9"/>
  <c r="LJ9"/>
  <c r="B9"/>
  <c r="JW9"/>
  <c r="KJ9"/>
  <c r="JJ9"/>
  <c r="IW9"/>
  <c r="KW9"/>
  <c r="IJ9"/>
  <c r="LW9"/>
  <c r="HJ9"/>
  <c r="ME55"/>
  <c r="MD55"/>
  <c r="MF55"/>
  <c r="EF55"/>
  <c r="EE55"/>
  <c r="ED55"/>
  <c r="BS55"/>
  <c r="BR55"/>
  <c r="BQ55"/>
  <c r="IF63"/>
  <c r="ID63"/>
  <c r="IE63"/>
  <c r="BQ63"/>
  <c r="BR63"/>
  <c r="BS63"/>
  <c r="GF63"/>
  <c r="GD63"/>
  <c r="GE63"/>
  <c r="E57"/>
  <c r="E57" i="28"/>
  <c r="DF55" i="47"/>
  <c r="DE55"/>
  <c r="DD55"/>
  <c r="KS55"/>
  <c r="KR55"/>
  <c r="KQ55"/>
  <c r="ES55"/>
  <c r="ER55"/>
  <c r="EQ55"/>
  <c r="IS63"/>
  <c r="IR63"/>
  <c r="IQ63"/>
  <c r="KR63"/>
  <c r="KS63"/>
  <c r="KQ63"/>
  <c r="DF63"/>
  <c r="DE63"/>
  <c r="DD63"/>
  <c r="CQ55"/>
  <c r="CS55"/>
  <c r="CR55"/>
  <c r="KF55"/>
  <c r="KE55"/>
  <c r="KD55"/>
  <c r="AS55"/>
  <c r="AR55"/>
  <c r="AQ55"/>
  <c r="JR55"/>
  <c r="JS55"/>
  <c r="JQ55"/>
  <c r="KE63"/>
  <c r="KF63"/>
  <c r="KD63"/>
  <c r="LR63"/>
  <c r="LQ63"/>
  <c r="LS63"/>
  <c r="CF63"/>
  <c r="CE63"/>
  <c r="CD63"/>
  <c r="C6"/>
  <c r="C6" i="28"/>
  <c r="GS55" i="47"/>
  <c r="GR55"/>
  <c r="GQ55"/>
  <c r="LE55"/>
  <c r="LD55"/>
  <c r="LF55"/>
  <c r="FF55"/>
  <c r="FE55"/>
  <c r="FD55"/>
  <c r="LS55"/>
  <c r="LQ55"/>
  <c r="LR55"/>
  <c r="CR63"/>
  <c r="CS63"/>
  <c r="CQ63"/>
  <c r="ES63"/>
  <c r="ER63"/>
  <c r="EQ63"/>
  <c r="FS63"/>
  <c r="FQ63"/>
  <c r="FR63"/>
  <c r="C20"/>
  <c r="C20" i="28"/>
  <c r="CF56" i="47"/>
  <c r="CE56"/>
  <c r="CD56"/>
  <c r="DF56"/>
  <c r="DD56"/>
  <c r="DE56"/>
  <c r="BS56"/>
  <c r="BR56"/>
  <c r="BQ56"/>
  <c r="KD42"/>
  <c r="KE42"/>
  <c r="KF42"/>
  <c r="AE42"/>
  <c r="AF42"/>
  <c r="AD42"/>
  <c r="FS42"/>
  <c r="FR42"/>
  <c r="FQ42"/>
  <c r="E28" i="28"/>
  <c r="E28" i="47"/>
  <c r="Z29" i="70"/>
  <c r="Z23"/>
  <c r="T23"/>
  <c r="DF83" i="47"/>
  <c r="DD83"/>
  <c r="DE83"/>
  <c r="JF83"/>
  <c r="JD83"/>
  <c r="JE83"/>
  <c r="C88" i="28"/>
  <c r="C88" i="47"/>
  <c r="C59"/>
  <c r="C59" i="28"/>
  <c r="Z32" i="65"/>
  <c r="Z26"/>
  <c r="T26"/>
  <c r="C31" i="47"/>
  <c r="C31" i="28"/>
  <c r="LS56" i="47"/>
  <c r="LR56"/>
  <c r="LQ56"/>
  <c r="ED56"/>
  <c r="EF56"/>
  <c r="EE56"/>
  <c r="KQ56"/>
  <c r="KR56"/>
  <c r="KS56"/>
  <c r="JE42"/>
  <c r="JD42"/>
  <c r="JF42"/>
  <c r="HE42"/>
  <c r="HF42"/>
  <c r="HD42"/>
  <c r="HQ42"/>
  <c r="HS42"/>
  <c r="HR42"/>
  <c r="E58" i="28"/>
  <c r="E58" i="47"/>
  <c r="E86"/>
  <c r="E86" i="28"/>
  <c r="BF56" i="47"/>
  <c r="BD56"/>
  <c r="BE56"/>
  <c r="GE56"/>
  <c r="GF56"/>
  <c r="GD56"/>
  <c r="FS56"/>
  <c r="FR56"/>
  <c r="FQ56"/>
  <c r="FF42"/>
  <c r="FE42"/>
  <c r="FD42"/>
  <c r="AR42"/>
  <c r="AS42"/>
  <c r="AQ42"/>
  <c r="LR42"/>
  <c r="LQ42"/>
  <c r="LS42"/>
  <c r="E51" i="28"/>
  <c r="E51" i="47"/>
  <c r="S83"/>
  <c r="R83"/>
  <c r="Q83"/>
  <c r="E55"/>
  <c r="E55" i="28"/>
  <c r="ES56" i="47"/>
  <c r="ER56"/>
  <c r="EQ56"/>
  <c r="CS56"/>
  <c r="CQ56"/>
  <c r="CR56"/>
  <c r="IS56"/>
  <c r="IR56"/>
  <c r="IQ56"/>
  <c r="IE56"/>
  <c r="ID56"/>
  <c r="IF56"/>
  <c r="DD42"/>
  <c r="DE42"/>
  <c r="DF42"/>
  <c r="BF42"/>
  <c r="BD42"/>
  <c r="BE42"/>
  <c r="BS42"/>
  <c r="BR42"/>
  <c r="BQ42"/>
  <c r="C45" i="28"/>
  <c r="C45" i="47"/>
  <c r="DQ56"/>
  <c r="DS56"/>
  <c r="DR56"/>
  <c r="AS56"/>
  <c r="AR56"/>
  <c r="AQ56"/>
  <c r="FF56"/>
  <c r="FE56"/>
  <c r="FD56"/>
  <c r="KE56"/>
  <c r="KD56"/>
  <c r="KF56"/>
  <c r="LF42"/>
  <c r="LD42"/>
  <c r="LE42"/>
  <c r="IF42"/>
  <c r="ID42"/>
  <c r="IE42"/>
  <c r="KR42"/>
  <c r="KS42"/>
  <c r="KQ42"/>
  <c r="HR56"/>
  <c r="HS56"/>
  <c r="HQ56"/>
  <c r="HD56"/>
  <c r="HF56"/>
  <c r="HE56"/>
  <c r="JS56"/>
  <c r="JR56"/>
  <c r="JQ56"/>
  <c r="IR42"/>
  <c r="IQ42"/>
  <c r="IS42"/>
  <c r="S42"/>
  <c r="Q42"/>
  <c r="R42"/>
  <c r="CR42"/>
  <c r="CQ42"/>
  <c r="CS42"/>
  <c r="MD42"/>
  <c r="ME42"/>
  <c r="MF42"/>
  <c r="FS83"/>
  <c r="FQ83"/>
  <c r="FR83"/>
  <c r="C84" i="28"/>
  <c r="C84" i="47"/>
  <c r="JF56"/>
  <c r="JD56"/>
  <c r="JE56"/>
  <c r="LD56"/>
  <c r="LE56"/>
  <c r="LF56"/>
  <c r="GQ56"/>
  <c r="GR56"/>
  <c r="GS56"/>
  <c r="EQ42"/>
  <c r="ES42"/>
  <c r="ER42"/>
  <c r="GS42"/>
  <c r="GR42"/>
  <c r="GQ42"/>
  <c r="DQ42"/>
  <c r="DR42"/>
  <c r="DS42"/>
  <c r="JS42"/>
  <c r="JQ42"/>
  <c r="JR42"/>
  <c r="DS83"/>
  <c r="DQ83"/>
  <c r="DR83"/>
  <c r="E83" i="28"/>
  <c r="E83" i="47"/>
  <c r="MF56"/>
  <c r="ME56"/>
  <c r="MD56"/>
  <c r="S56"/>
  <c r="R56"/>
  <c r="Q56"/>
  <c r="AD56"/>
  <c r="AF56"/>
  <c r="AE56"/>
  <c r="CF42"/>
  <c r="CD42"/>
  <c r="CE42"/>
  <c r="EF42"/>
  <c r="ED42"/>
  <c r="EE42"/>
  <c r="GE42"/>
  <c r="GF42"/>
  <c r="GD42"/>
  <c r="E9"/>
  <c r="Z25" i="61"/>
  <c r="T25"/>
  <c r="Z31"/>
  <c r="E9" i="28"/>
  <c r="E46"/>
  <c r="E46" i="47"/>
  <c r="E66"/>
  <c r="E66" i="28"/>
  <c r="C55" i="47"/>
  <c r="C55" i="28"/>
  <c r="Z28" i="65"/>
  <c r="Z22"/>
  <c r="T22"/>
  <c r="C53" i="47"/>
  <c r="C53" i="28"/>
  <c r="KS83"/>
  <c r="KR83"/>
  <c r="KQ83"/>
  <c r="C73" i="47"/>
  <c r="C73" i="28"/>
  <c r="Z32" i="66"/>
  <c r="Z26"/>
  <c r="T26"/>
  <c r="E18" i="47"/>
  <c r="E18" i="28"/>
  <c r="LS83"/>
  <c r="LR83"/>
  <c r="LQ83"/>
  <c r="E67" i="47"/>
  <c r="E67" i="28"/>
  <c r="C14" i="47"/>
  <c r="BD83" i="28"/>
  <c r="BE83"/>
  <c r="BF83"/>
  <c r="HD85"/>
  <c r="HF85"/>
  <c r="HE85"/>
  <c r="EE85"/>
  <c r="ED85"/>
  <c r="EF85"/>
  <c r="KQ86"/>
  <c r="KS86"/>
  <c r="KR86"/>
  <c r="BE84"/>
  <c r="BD84"/>
  <c r="BF84"/>
  <c r="FQ85"/>
  <c r="FS85"/>
  <c r="FR85"/>
  <c r="AE85"/>
  <c r="AD85"/>
  <c r="AF85"/>
  <c r="E64" i="47"/>
  <c r="E64" i="28"/>
  <c r="AR85"/>
  <c r="AQ85"/>
  <c r="AS85"/>
  <c r="KD85"/>
  <c r="KF85"/>
  <c r="KE85"/>
  <c r="E17" i="47"/>
  <c r="E17" i="28"/>
  <c r="DF85"/>
  <c r="DD85"/>
  <c r="DE85"/>
  <c r="GQ85"/>
  <c r="GR85"/>
  <c r="GS85"/>
  <c r="AD84"/>
  <c r="AE84"/>
  <c r="AF84"/>
  <c r="DS86"/>
  <c r="DR86"/>
  <c r="DQ86"/>
  <c r="DS85"/>
  <c r="DQ85"/>
  <c r="DR85"/>
  <c r="EQ85"/>
  <c r="ER85"/>
  <c r="ES85"/>
  <c r="R84"/>
  <c r="S84"/>
  <c r="Q84"/>
  <c r="C48" i="47"/>
  <c r="C48" i="28"/>
  <c r="KF86"/>
  <c r="KD86"/>
  <c r="KE86"/>
  <c r="C51" i="47"/>
  <c r="C51" i="28"/>
  <c r="Z31" i="64"/>
  <c r="Z25"/>
  <c r="T25"/>
  <c r="EE84" i="28"/>
  <c r="ED84"/>
  <c r="EF84"/>
  <c r="E53" i="47"/>
  <c r="E53" i="28"/>
  <c r="Z27" i="64"/>
  <c r="Z33"/>
  <c r="T27"/>
  <c r="GD86" i="28"/>
  <c r="GF86"/>
  <c r="GE86"/>
  <c r="CR85"/>
  <c r="CS85"/>
  <c r="CQ85"/>
  <c r="ID85"/>
  <c r="IE85"/>
  <c r="IF85"/>
  <c r="IF86"/>
  <c r="IE86"/>
  <c r="ID86"/>
  <c r="JQ84"/>
  <c r="JS84"/>
  <c r="JR84"/>
  <c r="BD85"/>
  <c r="BE85"/>
  <c r="BF85"/>
  <c r="IS85"/>
  <c r="IR85"/>
  <c r="IQ85"/>
  <c r="E44" i="47"/>
  <c r="E44" i="28"/>
  <c r="Z31" i="71"/>
  <c r="Z25"/>
  <c r="T25"/>
  <c r="CD86" i="28"/>
  <c r="CF86"/>
  <c r="CE86"/>
  <c r="HE84"/>
  <c r="HF84"/>
  <c r="HD84"/>
  <c r="C21" i="47"/>
  <c r="C21" i="28"/>
  <c r="CE85"/>
  <c r="CD85"/>
  <c r="CF85"/>
  <c r="JS85"/>
  <c r="JR85"/>
  <c r="JQ85"/>
  <c r="BR86"/>
  <c r="BS86"/>
  <c r="BQ86"/>
  <c r="BS84"/>
  <c r="BR84"/>
  <c r="BQ84"/>
  <c r="C8" i="47"/>
  <c r="C8" i="28"/>
  <c r="Z24" i="61"/>
  <c r="T24"/>
  <c r="E72" i="47"/>
  <c r="E72" i="28"/>
  <c r="E8" i="47"/>
  <c r="E8" i="28"/>
  <c r="Z30" i="61"/>
  <c r="JS87" i="47"/>
  <c r="JR87"/>
  <c r="JQ87"/>
  <c r="HD87"/>
  <c r="HE87"/>
  <c r="HF87"/>
  <c r="W49" i="33"/>
  <c r="W47"/>
  <c r="W48"/>
  <c r="X54"/>
  <c r="W54"/>
  <c r="E87" i="47"/>
  <c r="E87" i="28"/>
  <c r="C87" i="47"/>
  <c r="FS87"/>
  <c r="FQ87"/>
  <c r="FR87"/>
  <c r="C32"/>
  <c r="T27" i="70"/>
  <c r="C32" i="28"/>
  <c r="Z27" i="70"/>
  <c r="N47" i="33"/>
  <c r="N49"/>
  <c r="N54"/>
  <c r="O54"/>
  <c r="N48"/>
  <c r="FE87" i="47"/>
  <c r="FF87"/>
  <c r="FD87"/>
  <c r="T49" i="33"/>
  <c r="T54"/>
  <c r="U54"/>
  <c r="T47"/>
  <c r="T48"/>
  <c r="E6" i="47"/>
  <c r="E6" i="28"/>
  <c r="T22" i="61"/>
  <c r="Z28"/>
  <c r="Z22"/>
  <c r="AO49" i="33"/>
  <c r="AP54"/>
  <c r="AO48"/>
  <c r="AO47"/>
  <c r="AO54"/>
  <c r="Z31" i="67"/>
  <c r="C86" i="47"/>
  <c r="C86" i="28"/>
  <c r="T25" i="67"/>
  <c r="Z25"/>
  <c r="CR87" i="47"/>
  <c r="CQ87"/>
  <c r="CS87"/>
  <c r="C43"/>
  <c r="C43" i="28"/>
  <c r="Z24" i="71"/>
  <c r="R54" i="33"/>
  <c r="Q49"/>
  <c r="Q54"/>
  <c r="Q48"/>
  <c r="Q47"/>
  <c r="CE87" i="47"/>
  <c r="CD87"/>
  <c r="CF87"/>
  <c r="HQ87"/>
  <c r="HS87"/>
  <c r="HR87"/>
  <c r="DS87"/>
  <c r="DR87"/>
  <c r="DQ87"/>
  <c r="AS54" i="33"/>
  <c r="AR54"/>
  <c r="AR48"/>
  <c r="AR47"/>
  <c r="AR49"/>
  <c r="DD87" i="47"/>
  <c r="DE87"/>
  <c r="DF87"/>
  <c r="C11"/>
  <c r="C11" i="28"/>
  <c r="C85"/>
  <c r="C85" i="47"/>
  <c r="AR87"/>
  <c r="AS87"/>
  <c r="AQ87"/>
  <c r="JF87"/>
  <c r="JD87"/>
  <c r="JE87"/>
  <c r="EE87"/>
  <c r="ED87"/>
  <c r="EF87"/>
  <c r="AM54" i="33"/>
  <c r="AL47"/>
  <c r="AL48"/>
  <c r="AL49"/>
  <c r="AL54"/>
  <c r="C83" i="28"/>
  <c r="Z28" i="67"/>
  <c r="T22"/>
  <c r="C83" i="47"/>
  <c r="Z22" i="67"/>
  <c r="BR87" i="47"/>
  <c r="BQ87"/>
  <c r="BS87"/>
  <c r="C62"/>
  <c r="C62" i="28"/>
  <c r="Z28" i="69"/>
  <c r="T22"/>
  <c r="Z22"/>
  <c r="C66" i="47"/>
  <c r="C66" i="28"/>
  <c r="Z26" i="69"/>
  <c r="Z32"/>
  <c r="T26"/>
  <c r="C65" i="47"/>
  <c r="C65" i="28"/>
  <c r="Z31" i="69"/>
  <c r="Z25"/>
  <c r="T25"/>
  <c r="IR87" i="47"/>
  <c r="IQ87"/>
  <c r="IS87"/>
  <c r="BF87"/>
  <c r="BE87"/>
  <c r="BD87"/>
  <c r="AU47" i="33"/>
  <c r="AU54"/>
  <c r="AV54"/>
  <c r="AU49"/>
  <c r="AU48"/>
  <c r="T27" i="69"/>
  <c r="C67" i="47"/>
  <c r="C67" i="28"/>
  <c r="Z27" i="69"/>
  <c r="Z33"/>
  <c r="C81" i="47"/>
  <c r="C81" i="28"/>
  <c r="GD87" i="47"/>
  <c r="GE87"/>
  <c r="GF87"/>
  <c r="E63"/>
  <c r="E63" i="28"/>
  <c r="E32" i="47"/>
  <c r="E32" i="28"/>
  <c r="Z33" i="70"/>
  <c r="AF87" i="47"/>
  <c r="AD87"/>
  <c r="AE87"/>
  <c r="E25"/>
  <c r="E25" i="28"/>
  <c r="Z29" i="67"/>
  <c r="E84" i="28"/>
  <c r="E84" i="47"/>
  <c r="T23" i="67"/>
  <c r="Z23"/>
  <c r="IE87" i="47"/>
  <c r="ID87"/>
  <c r="IF87"/>
  <c r="E21"/>
  <c r="E21" i="28"/>
  <c r="Z29" i="63"/>
  <c r="T23"/>
  <c r="Z23"/>
  <c r="T23" i="72"/>
  <c r="Z23"/>
  <c r="E35" i="47"/>
  <c r="E35" i="28"/>
  <c r="Z29" i="72"/>
  <c r="C80" i="47"/>
  <c r="C80" i="28"/>
  <c r="T26" i="72"/>
  <c r="C38" i="47"/>
  <c r="C38" i="28"/>
  <c r="Z32" i="72"/>
  <c r="Z26"/>
  <c r="E20" i="47"/>
  <c r="E20" i="28"/>
  <c r="Z28" i="63"/>
  <c r="Z22"/>
  <c r="T22"/>
  <c r="C77" i="47"/>
  <c r="C77" i="28"/>
  <c r="E81" i="47"/>
  <c r="E81" i="28"/>
  <c r="Z33" i="68"/>
  <c r="Z27"/>
  <c r="T27"/>
  <c r="Z25" i="72"/>
  <c r="T25"/>
  <c r="C37" i="47"/>
  <c r="C37" i="28"/>
  <c r="E22" i="47"/>
  <c r="E22" i="28"/>
  <c r="E78" i="47"/>
  <c r="E78" i="28"/>
  <c r="E37" i="47"/>
  <c r="E37" i="28"/>
  <c r="Z31" i="72"/>
  <c r="E79" i="47"/>
  <c r="E79" i="28"/>
  <c r="Z31" i="68"/>
  <c r="E24" i="47"/>
  <c r="E24" i="28"/>
  <c r="T25" i="68"/>
  <c r="Z25"/>
  <c r="C79" i="47"/>
  <c r="C79" i="28"/>
  <c r="T27" i="66"/>
  <c r="C74" i="47"/>
  <c r="C74" i="28"/>
  <c r="Z33" i="66"/>
  <c r="Z27"/>
  <c r="T27" i="63"/>
  <c r="C25" i="47"/>
  <c r="C25" i="28"/>
  <c r="Z33" i="63"/>
  <c r="Z27"/>
  <c r="E70" i="47"/>
  <c r="E70" i="28"/>
  <c r="Z29" i="66"/>
  <c r="Z23"/>
  <c r="T23"/>
  <c r="C39" i="47"/>
  <c r="C39" i="28"/>
  <c r="E31" i="47"/>
  <c r="E31" i="28"/>
  <c r="Z32" i="70"/>
  <c r="Z26"/>
  <c r="T26"/>
  <c r="E29" i="28" l="1"/>
  <c r="JY29" s="1"/>
  <c r="HL16"/>
  <c r="JL16"/>
  <c r="L16"/>
  <c r="IL16"/>
  <c r="EY16"/>
  <c r="E76" i="47"/>
  <c r="AL16" i="28"/>
  <c r="AY16"/>
  <c r="KY16"/>
  <c r="GY16"/>
  <c r="CL16"/>
  <c r="Y16"/>
  <c r="D16"/>
  <c r="LK16" s="1"/>
  <c r="DY16"/>
  <c r="JY16"/>
  <c r="Y14"/>
  <c r="Z30" i="71"/>
  <c r="T24"/>
  <c r="C49" i="47"/>
  <c r="E43" i="28"/>
  <c r="IY43" s="1"/>
  <c r="Z23" i="62"/>
  <c r="C14" i="28"/>
  <c r="IL14"/>
  <c r="E14" i="47"/>
  <c r="KY14" s="1"/>
  <c r="LY14" i="28"/>
  <c r="GL14"/>
  <c r="T23" i="64"/>
  <c r="FL14" i="28"/>
  <c r="Z23" i="64"/>
  <c r="D14" i="28"/>
  <c r="LK14" s="1"/>
  <c r="JY14"/>
  <c r="KL14"/>
  <c r="T23" i="62"/>
  <c r="Z29" i="64"/>
  <c r="EY14" i="28"/>
  <c r="BY14"/>
  <c r="E36"/>
  <c r="E49"/>
  <c r="HL14"/>
  <c r="EL14"/>
  <c r="HY14"/>
  <c r="Z29" i="62"/>
  <c r="CL14" i="28"/>
  <c r="Z32" i="67"/>
  <c r="C64" i="47"/>
  <c r="T26" i="67"/>
  <c r="T24" i="69"/>
  <c r="Z27" i="71"/>
  <c r="Z26" i="67"/>
  <c r="Z24" i="69"/>
  <c r="H5"/>
  <c r="Z30"/>
  <c r="HS130" i="28"/>
  <c r="Z30" i="63"/>
  <c r="T24" i="65"/>
  <c r="Z24"/>
  <c r="Z30"/>
  <c r="C57" i="28"/>
  <c r="GJ57" s="1"/>
  <c r="Z30" i="64"/>
  <c r="E50" i="28"/>
  <c r="EL50" s="1"/>
  <c r="D14" i="68"/>
  <c r="Q5"/>
  <c r="D35" i="48"/>
  <c r="D60"/>
  <c r="AF23" i="33"/>
  <c r="P24" i="68" s="1"/>
  <c r="AE130" i="28"/>
  <c r="AE131" s="1"/>
  <c r="IS130"/>
  <c r="IS131" s="1"/>
  <c r="LQ130"/>
  <c r="LQ131" s="1"/>
  <c r="FF130"/>
  <c r="FF131" s="1"/>
  <c r="DS130"/>
  <c r="BF130"/>
  <c r="D30" i="48"/>
  <c r="AF13" i="33"/>
  <c r="P22" i="68" s="1"/>
  <c r="DD130" i="28"/>
  <c r="DD131" s="1"/>
  <c r="E88" i="48"/>
  <c r="AG33" i="33"/>
  <c r="Q26" i="68" s="1"/>
  <c r="IY14" i="28"/>
  <c r="FY14"/>
  <c r="AL14"/>
  <c r="L14"/>
  <c r="JL14"/>
  <c r="KY14"/>
  <c r="CY14"/>
  <c r="AY14"/>
  <c r="LL14"/>
  <c r="BL14"/>
  <c r="GY14"/>
  <c r="DL14"/>
  <c r="DE130"/>
  <c r="DE131" s="1"/>
  <c r="AF130"/>
  <c r="AF131" s="1"/>
  <c r="IR130"/>
  <c r="IR131" s="1"/>
  <c r="AS130"/>
  <c r="AS131" s="1"/>
  <c r="FD130"/>
  <c r="JR130"/>
  <c r="KE130"/>
  <c r="BE130"/>
  <c r="BE131" s="1"/>
  <c r="BR130"/>
  <c r="HR130"/>
  <c r="R130"/>
  <c r="R131" s="1"/>
  <c r="GD130"/>
  <c r="GD131" s="1"/>
  <c r="IQ130"/>
  <c r="LS130"/>
  <c r="ED130"/>
  <c r="DQ130"/>
  <c r="DQ131" s="1"/>
  <c r="HE130"/>
  <c r="HE131" s="1"/>
  <c r="BD130"/>
  <c r="BD131" s="1"/>
  <c r="HF130"/>
  <c r="HF131" s="1"/>
  <c r="HQ130"/>
  <c r="HQ131" s="1"/>
  <c r="S130"/>
  <c r="GE130"/>
  <c r="IE130"/>
  <c r="LR130"/>
  <c r="LR131" s="1"/>
  <c r="EE130"/>
  <c r="EE131" s="1"/>
  <c r="MF130"/>
  <c r="MF131" s="1"/>
  <c r="DR130"/>
  <c r="FQ130"/>
  <c r="FQ131" s="1"/>
  <c r="HD130"/>
  <c r="GR130"/>
  <c r="KQ130"/>
  <c r="JF130"/>
  <c r="JF131" s="1"/>
  <c r="Q130"/>
  <c r="Q131" s="1"/>
  <c r="GF130"/>
  <c r="GF131" s="1"/>
  <c r="ID130"/>
  <c r="ID131" s="1"/>
  <c r="CE130"/>
  <c r="CE131" s="1"/>
  <c r="EF130"/>
  <c r="MD130"/>
  <c r="CR130"/>
  <c r="FR130"/>
  <c r="FR131" s="1"/>
  <c r="GS130"/>
  <c r="GS131" s="1"/>
  <c r="KS130"/>
  <c r="KS131" s="1"/>
  <c r="JE130"/>
  <c r="LE130"/>
  <c r="LE131" s="1"/>
  <c r="IF130"/>
  <c r="IF131" s="1"/>
  <c r="CF130"/>
  <c r="ER130"/>
  <c r="ME130"/>
  <c r="ME131" s="1"/>
  <c r="CS130"/>
  <c r="CS131" s="1"/>
  <c r="FS130"/>
  <c r="FS131" s="1"/>
  <c r="GQ130"/>
  <c r="GQ131" s="1"/>
  <c r="KR130"/>
  <c r="KR131" s="1"/>
  <c r="JD130"/>
  <c r="LF130"/>
  <c r="AR130"/>
  <c r="CD130"/>
  <c r="CD131" s="1"/>
  <c r="ES130"/>
  <c r="ES131" s="1"/>
  <c r="JQ130"/>
  <c r="JQ131" s="1"/>
  <c r="CQ130"/>
  <c r="CQ131" s="1"/>
  <c r="KF130"/>
  <c r="KF131" s="1"/>
  <c r="BS130"/>
  <c r="DF130"/>
  <c r="AD130"/>
  <c r="LD130"/>
  <c r="LD131" s="1"/>
  <c r="AQ130"/>
  <c r="AQ131" s="1"/>
  <c r="FE130"/>
  <c r="FE131" s="1"/>
  <c r="EQ130"/>
  <c r="EQ131" s="1"/>
  <c r="JS130"/>
  <c r="JS131" s="1"/>
  <c r="KD130"/>
  <c r="BQ130"/>
  <c r="E42" i="47"/>
  <c r="KL14"/>
  <c r="C10"/>
  <c r="Z26" i="61"/>
  <c r="Z32"/>
  <c r="C10" i="28"/>
  <c r="J10" s="1"/>
  <c r="C22"/>
  <c r="KJ22" s="1"/>
  <c r="C41"/>
  <c r="EW41" s="1"/>
  <c r="C22" i="47"/>
  <c r="HW22" s="1"/>
  <c r="T24" i="63"/>
  <c r="U24" s="1"/>
  <c r="Z24"/>
  <c r="LX16" i="28"/>
  <c r="DV52" i="47"/>
  <c r="KX16" i="28"/>
  <c r="Z28" i="72"/>
  <c r="E34" i="47"/>
  <c r="CY34" s="1"/>
  <c r="P5" i="65"/>
  <c r="T26" i="63"/>
  <c r="AA32" s="1"/>
  <c r="C18" i="33"/>
  <c r="Q23" i="61" s="1"/>
  <c r="E7" i="47" s="1"/>
  <c r="AL7" s="1"/>
  <c r="T22" i="64"/>
  <c r="AA28" s="1"/>
  <c r="D70" i="48"/>
  <c r="Z25" i="70"/>
  <c r="Z22" i="64"/>
  <c r="Z28"/>
  <c r="T25" i="70"/>
  <c r="V25" s="1"/>
  <c r="Z31"/>
  <c r="C30" i="28"/>
  <c r="LW30" s="1"/>
  <c r="E48"/>
  <c r="IL48" s="1"/>
  <c r="D36" i="48"/>
  <c r="AX16" i="28"/>
  <c r="GK16"/>
  <c r="CK16"/>
  <c r="JK16"/>
  <c r="IK16"/>
  <c r="AK16"/>
  <c r="HX16"/>
  <c r="KK16"/>
  <c r="GX16"/>
  <c r="FX16"/>
  <c r="HK16"/>
  <c r="DX16"/>
  <c r="JX16"/>
  <c r="K16"/>
  <c r="BX16"/>
  <c r="BK16"/>
  <c r="DK16"/>
  <c r="Z32" i="71"/>
  <c r="E60" i="28"/>
  <c r="FY60" s="1"/>
  <c r="IK16" i="47"/>
  <c r="C29"/>
  <c r="JW29" s="1"/>
  <c r="O6" i="70"/>
  <c r="N6"/>
  <c r="O5"/>
  <c r="GX16" i="47"/>
  <c r="KK16"/>
  <c r="EX16"/>
  <c r="HX16"/>
  <c r="CK16"/>
  <c r="BX16"/>
  <c r="Z33" i="71"/>
  <c r="C16" i="47"/>
  <c r="EW16" s="1"/>
  <c r="T25" i="62"/>
  <c r="V25" s="1"/>
  <c r="Z25"/>
  <c r="C46" i="47"/>
  <c r="BJ46" s="1"/>
  <c r="BV70"/>
  <c r="Z31" i="62"/>
  <c r="C46" i="28"/>
  <c r="J46" s="1"/>
  <c r="T27" i="65"/>
  <c r="U27" s="1"/>
  <c r="IX16" i="28"/>
  <c r="EX16"/>
  <c r="FK16"/>
  <c r="EK16"/>
  <c r="CX16"/>
  <c r="X16"/>
  <c r="JK41" i="47"/>
  <c r="JV70"/>
  <c r="AV70"/>
  <c r="EV70"/>
  <c r="IX41"/>
  <c r="HK41"/>
  <c r="IV70"/>
  <c r="P5" i="68"/>
  <c r="EV52" i="47"/>
  <c r="BI52"/>
  <c r="K41"/>
  <c r="I70"/>
  <c r="KV70"/>
  <c r="CK41"/>
  <c r="GX41"/>
  <c r="JI70"/>
  <c r="GV70"/>
  <c r="X41"/>
  <c r="DK41"/>
  <c r="CI70"/>
  <c r="HX41"/>
  <c r="KI70"/>
  <c r="CV70"/>
  <c r="EX41"/>
  <c r="LV70"/>
  <c r="LI70"/>
  <c r="FI70"/>
  <c r="DI70"/>
  <c r="FK41"/>
  <c r="HI70"/>
  <c r="V70"/>
  <c r="GI70"/>
  <c r="HV70"/>
  <c r="AI70"/>
  <c r="EI70"/>
  <c r="FV70"/>
  <c r="DV70"/>
  <c r="BI70"/>
  <c r="EK41"/>
  <c r="JK14" i="28"/>
  <c r="GK14"/>
  <c r="CX14"/>
  <c r="EK14"/>
  <c r="IK14"/>
  <c r="DX14"/>
  <c r="DK14"/>
  <c r="KX14"/>
  <c r="AK14"/>
  <c r="X14"/>
  <c r="JX14"/>
  <c r="KK14"/>
  <c r="HK14"/>
  <c r="AX14"/>
  <c r="IX14"/>
  <c r="EX14"/>
  <c r="BK14"/>
  <c r="CK14"/>
  <c r="GX14"/>
  <c r="LX14"/>
  <c r="K14"/>
  <c r="FK14"/>
  <c r="BX14"/>
  <c r="JK69"/>
  <c r="FX14"/>
  <c r="HX69"/>
  <c r="IX69"/>
  <c r="AX16" i="47"/>
  <c r="BK16"/>
  <c r="JX16"/>
  <c r="EK16"/>
  <c r="DX16"/>
  <c r="AK16"/>
  <c r="X16"/>
  <c r="DK16"/>
  <c r="T22" i="71"/>
  <c r="V22" s="1"/>
  <c r="FK16" i="47"/>
  <c r="C41"/>
  <c r="BW41" s="1"/>
  <c r="CX16"/>
  <c r="Z22" i="71"/>
  <c r="K16" i="47"/>
  <c r="LK16"/>
  <c r="JK16"/>
  <c r="FX16"/>
  <c r="HK16"/>
  <c r="LX16"/>
  <c r="IX16"/>
  <c r="GK16"/>
  <c r="EV70" i="28"/>
  <c r="FX69"/>
  <c r="DX69"/>
  <c r="X69"/>
  <c r="EX69"/>
  <c r="HK69"/>
  <c r="DX69" i="47"/>
  <c r="AX69" i="28"/>
  <c r="K69"/>
  <c r="DK69"/>
  <c r="KX69"/>
  <c r="GX69"/>
  <c r="FX69" i="47"/>
  <c r="LK69" i="28"/>
  <c r="JX69"/>
  <c r="BK69"/>
  <c r="LX69"/>
  <c r="CK69"/>
  <c r="AK69"/>
  <c r="CX69"/>
  <c r="EK69" i="47"/>
  <c r="KK69" i="28"/>
  <c r="BX69"/>
  <c r="EK69"/>
  <c r="CX69" i="47"/>
  <c r="GK69" i="28"/>
  <c r="FK69"/>
  <c r="AX41"/>
  <c r="IK41"/>
  <c r="FK41"/>
  <c r="EI52" i="47"/>
  <c r="DI52"/>
  <c r="AV52"/>
  <c r="AI52"/>
  <c r="T27" i="72"/>
  <c r="AA33" s="1"/>
  <c r="II52" i="47"/>
  <c r="KV52"/>
  <c r="LI52"/>
  <c r="HI52"/>
  <c r="KI52"/>
  <c r="JV52"/>
  <c r="GI52"/>
  <c r="I52"/>
  <c r="HV52"/>
  <c r="JI52"/>
  <c r="Z27" i="72"/>
  <c r="H7" i="63"/>
  <c r="C23" i="47"/>
  <c r="EJ23" s="1"/>
  <c r="V52"/>
  <c r="CV52"/>
  <c r="GV52"/>
  <c r="M8" i="63"/>
  <c r="IV52" i="47"/>
  <c r="FV52"/>
  <c r="BV52"/>
  <c r="FI52"/>
  <c r="CI52"/>
  <c r="H5" i="70"/>
  <c r="M5"/>
  <c r="O7"/>
  <c r="T24"/>
  <c r="V24" s="1"/>
  <c r="E45" i="28"/>
  <c r="LY45" s="1"/>
  <c r="Z33" i="65"/>
  <c r="N8" i="70"/>
  <c r="H7"/>
  <c r="Z24"/>
  <c r="E45" i="47"/>
  <c r="JL45" s="1"/>
  <c r="Z27" i="65"/>
  <c r="N7" i="70"/>
  <c r="O8"/>
  <c r="H6"/>
  <c r="C60" i="28"/>
  <c r="LW60" s="1"/>
  <c r="I5" i="70"/>
  <c r="I7"/>
  <c r="M7"/>
  <c r="N5"/>
  <c r="I6"/>
  <c r="M6"/>
  <c r="I8"/>
  <c r="Z30"/>
  <c r="T26" i="71"/>
  <c r="AA32" s="1"/>
  <c r="M8" i="70"/>
  <c r="H8"/>
  <c r="M5" i="71"/>
  <c r="KV70" i="28"/>
  <c r="GV70"/>
  <c r="GI70"/>
  <c r="HK69" i="47"/>
  <c r="BK69"/>
  <c r="DI70" i="28"/>
  <c r="JV70"/>
  <c r="HV70"/>
  <c r="BI70"/>
  <c r="II70"/>
  <c r="CI70"/>
  <c r="FK69" i="47"/>
  <c r="EX69"/>
  <c r="LK69"/>
  <c r="KK69"/>
  <c r="JX69"/>
  <c r="BV70" i="28"/>
  <c r="EI70"/>
  <c r="FI70"/>
  <c r="CV70"/>
  <c r="X69" i="47"/>
  <c r="BX69"/>
  <c r="JK69"/>
  <c r="KX69"/>
  <c r="I70" i="28"/>
  <c r="AV70"/>
  <c r="FV70"/>
  <c r="LX69" i="47"/>
  <c r="K69"/>
  <c r="HI70" i="28"/>
  <c r="IV70"/>
  <c r="IK69" i="47"/>
  <c r="GK69"/>
  <c r="V70" i="28"/>
  <c r="KI70"/>
  <c r="AK69" i="47"/>
  <c r="DV70" i="28"/>
  <c r="AI70"/>
  <c r="GX69" i="47"/>
  <c r="DK69"/>
  <c r="IX69"/>
  <c r="CK69"/>
  <c r="JI70" i="28"/>
  <c r="LV70"/>
  <c r="AX69" i="47"/>
  <c r="Z32" i="63"/>
  <c r="C24" i="47"/>
  <c r="KJ24" s="1"/>
  <c r="Z30" i="67"/>
  <c r="LX41" i="28"/>
  <c r="HX41"/>
  <c r="BK41"/>
  <c r="DX41"/>
  <c r="GX41"/>
  <c r="I5" i="67"/>
  <c r="BX41" i="28"/>
  <c r="AK41" i="47"/>
  <c r="O6" i="67"/>
  <c r="Z33"/>
  <c r="K41" i="28"/>
  <c r="O5" i="67"/>
  <c r="JX41" i="28"/>
  <c r="HK41"/>
  <c r="KK41"/>
  <c r="CX41" i="47"/>
  <c r="JX41"/>
  <c r="LX41"/>
  <c r="KK41"/>
  <c r="AK41" i="28"/>
  <c r="LK41"/>
  <c r="JK41"/>
  <c r="EK41"/>
  <c r="CX41"/>
  <c r="Z26" i="63"/>
  <c r="Z24" i="67"/>
  <c r="X41" i="28"/>
  <c r="DK41"/>
  <c r="FX41"/>
  <c r="CK41"/>
  <c r="KX41" i="47"/>
  <c r="IK41"/>
  <c r="FX41"/>
  <c r="BX41"/>
  <c r="DX41"/>
  <c r="GK41" i="28"/>
  <c r="EX41"/>
  <c r="IX41"/>
  <c r="GK41" i="47"/>
  <c r="AX41"/>
  <c r="BK41"/>
  <c r="HX14" i="28"/>
  <c r="H6" i="63"/>
  <c r="I6"/>
  <c r="I7"/>
  <c r="J7" s="1"/>
  <c r="O5"/>
  <c r="N7"/>
  <c r="H8"/>
  <c r="O8"/>
  <c r="O7"/>
  <c r="N6"/>
  <c r="I8"/>
  <c r="T25"/>
  <c r="U25" s="1"/>
  <c r="I5"/>
  <c r="M7"/>
  <c r="N8"/>
  <c r="Z25"/>
  <c r="M6"/>
  <c r="Z31"/>
  <c r="H5"/>
  <c r="O6"/>
  <c r="M5"/>
  <c r="N5"/>
  <c r="Z33" i="61"/>
  <c r="T27"/>
  <c r="U27" s="1"/>
  <c r="E11" i="28"/>
  <c r="LL11" s="1"/>
  <c r="Z27" i="61"/>
  <c r="T25" i="66"/>
  <c r="AA25" s="1"/>
  <c r="Z31"/>
  <c r="C72" i="28"/>
  <c r="B72" s="1"/>
  <c r="C72" i="47"/>
  <c r="LJ72" s="1"/>
  <c r="I6" i="66"/>
  <c r="Z22" i="72"/>
  <c r="T22"/>
  <c r="AA28" s="1"/>
  <c r="N8"/>
  <c r="O5"/>
  <c r="P8" i="62"/>
  <c r="P6"/>
  <c r="P8" i="65"/>
  <c r="P5" i="67"/>
  <c r="Z24" i="72"/>
  <c r="P6" i="64"/>
  <c r="P5" i="72"/>
  <c r="P6" i="70"/>
  <c r="P7" i="67"/>
  <c r="P8" i="61"/>
  <c r="P5" i="66"/>
  <c r="P5" i="62"/>
  <c r="H5" i="72"/>
  <c r="P7" i="65"/>
  <c r="P6" i="66"/>
  <c r="P8"/>
  <c r="P8" i="72"/>
  <c r="P7" i="62"/>
  <c r="P6" i="65"/>
  <c r="P7" i="68"/>
  <c r="P6" i="63"/>
  <c r="P7" i="72"/>
  <c r="P5" i="64"/>
  <c r="P8" i="63"/>
  <c r="P7" i="70"/>
  <c r="P8"/>
  <c r="P5" i="63"/>
  <c r="P7" i="66"/>
  <c r="P8" i="67"/>
  <c r="P8" i="68"/>
  <c r="P6" i="67"/>
  <c r="P7" i="69"/>
  <c r="P7" i="71"/>
  <c r="P7" i="61"/>
  <c r="P8" i="69"/>
  <c r="P5" i="61"/>
  <c r="P8" i="64"/>
  <c r="P5" i="71"/>
  <c r="P7" i="63"/>
  <c r="P6" i="71"/>
  <c r="P6" i="72"/>
  <c r="P6" i="61"/>
  <c r="P6" i="69"/>
  <c r="P8" i="71"/>
  <c r="P7" i="64"/>
  <c r="P6" i="68"/>
  <c r="P5" i="70"/>
  <c r="P5" i="69"/>
  <c r="M5" i="66"/>
  <c r="H6" i="67"/>
  <c r="M7"/>
  <c r="M5"/>
  <c r="E88" i="28"/>
  <c r="LY88" s="1"/>
  <c r="T23" i="68"/>
  <c r="AA23" s="1"/>
  <c r="I7" i="67"/>
  <c r="O7"/>
  <c r="N6"/>
  <c r="I6"/>
  <c r="N8"/>
  <c r="H8"/>
  <c r="M6"/>
  <c r="I8"/>
  <c r="O8"/>
  <c r="Z27"/>
  <c r="H7"/>
  <c r="N7"/>
  <c r="T27"/>
  <c r="AA27" s="1"/>
  <c r="H5"/>
  <c r="M8"/>
  <c r="N5"/>
  <c r="F13" i="33"/>
  <c r="Q22" i="62" s="1"/>
  <c r="E8" i="48"/>
  <c r="E38" i="33"/>
  <c r="P27" i="62" s="1"/>
  <c r="D68" i="48"/>
  <c r="F23" i="33"/>
  <c r="Q24" i="62" s="1"/>
  <c r="E37" i="48"/>
  <c r="Q6" i="62"/>
  <c r="D15"/>
  <c r="O5" i="66"/>
  <c r="O7" i="69"/>
  <c r="T23" i="71"/>
  <c r="AA29" s="1"/>
  <c r="N5" i="65"/>
  <c r="H7" i="72"/>
  <c r="M7" i="69"/>
  <c r="I5" i="71"/>
  <c r="O7" i="72"/>
  <c r="N6"/>
  <c r="N5"/>
  <c r="N7"/>
  <c r="Z30"/>
  <c r="T25" i="65"/>
  <c r="U25" s="1"/>
  <c r="I5" i="72"/>
  <c r="I8"/>
  <c r="M8"/>
  <c r="M7"/>
  <c r="N6" i="65"/>
  <c r="Z25"/>
  <c r="O5"/>
  <c r="I7" i="72"/>
  <c r="M6"/>
  <c r="Z31" i="65"/>
  <c r="M6"/>
  <c r="O8" i="72"/>
  <c r="O6"/>
  <c r="M5"/>
  <c r="T24"/>
  <c r="AA24" s="1"/>
  <c r="O7" i="65"/>
  <c r="H8" i="72"/>
  <c r="H6"/>
  <c r="I6"/>
  <c r="N8" i="64"/>
  <c r="I8"/>
  <c r="H5" i="66"/>
  <c r="M8"/>
  <c r="I7" i="69"/>
  <c r="I6" i="71"/>
  <c r="O5"/>
  <c r="N8" i="66"/>
  <c r="H6"/>
  <c r="M7"/>
  <c r="I8" i="69"/>
  <c r="H6"/>
  <c r="H7" i="71"/>
  <c r="N5"/>
  <c r="I5" i="69"/>
  <c r="N5"/>
  <c r="N7" i="66"/>
  <c r="O7"/>
  <c r="M6"/>
  <c r="T23" i="69"/>
  <c r="AA29" s="1"/>
  <c r="N6"/>
  <c r="H7"/>
  <c r="H6" i="71"/>
  <c r="O6"/>
  <c r="O5" i="69"/>
  <c r="Z23"/>
  <c r="O8"/>
  <c r="H5" i="71"/>
  <c r="N8"/>
  <c r="O8"/>
  <c r="M5" i="69"/>
  <c r="I5" i="66"/>
  <c r="N7" i="69"/>
  <c r="O6" i="66"/>
  <c r="H7"/>
  <c r="Z29" i="69"/>
  <c r="N8"/>
  <c r="I6"/>
  <c r="H8" i="71"/>
  <c r="H8" i="69"/>
  <c r="O7" i="71"/>
  <c r="M8"/>
  <c r="Z23"/>
  <c r="N6" i="66"/>
  <c r="N5"/>
  <c r="H8"/>
  <c r="I7"/>
  <c r="I8" i="71"/>
  <c r="N6"/>
  <c r="M7"/>
  <c r="Z29"/>
  <c r="O8" i="66"/>
  <c r="I8"/>
  <c r="O6" i="69"/>
  <c r="M6"/>
  <c r="I7" i="71"/>
  <c r="N7"/>
  <c r="M6"/>
  <c r="M8" i="69"/>
  <c r="N7" i="65"/>
  <c r="H8"/>
  <c r="Z23" i="68"/>
  <c r="O8" i="65"/>
  <c r="H6"/>
  <c r="T26" i="62"/>
  <c r="AA26" s="1"/>
  <c r="H7" i="65"/>
  <c r="I7"/>
  <c r="Z32" i="62"/>
  <c r="H5" i="65"/>
  <c r="N8"/>
  <c r="I6"/>
  <c r="Z26" i="62"/>
  <c r="M5" i="65"/>
  <c r="I8"/>
  <c r="M8"/>
  <c r="Z29" i="68"/>
  <c r="O6" i="65"/>
  <c r="M7"/>
  <c r="I5"/>
  <c r="N6" i="64"/>
  <c r="H7"/>
  <c r="M7"/>
  <c r="M5"/>
  <c r="I6"/>
  <c r="O6"/>
  <c r="H5"/>
  <c r="O7"/>
  <c r="O8"/>
  <c r="I5"/>
  <c r="N7"/>
  <c r="H8"/>
  <c r="T24"/>
  <c r="AA30" s="1"/>
  <c r="O5"/>
  <c r="I7"/>
  <c r="M6"/>
  <c r="Z24"/>
  <c r="N5"/>
  <c r="H6"/>
  <c r="M8"/>
  <c r="C17" i="47"/>
  <c r="C17" i="28"/>
  <c r="B27" i="47"/>
  <c r="JJ27"/>
  <c r="FJ27"/>
  <c r="BJ27"/>
  <c r="DJ27"/>
  <c r="CJ27"/>
  <c r="KJ27"/>
  <c r="GJ27"/>
  <c r="CW27"/>
  <c r="J27"/>
  <c r="JW27"/>
  <c r="FW27"/>
  <c r="BW27"/>
  <c r="LJ27"/>
  <c r="LW27"/>
  <c r="EW27"/>
  <c r="AW27"/>
  <c r="HW27"/>
  <c r="KW27"/>
  <c r="DW27"/>
  <c r="W27"/>
  <c r="HJ27"/>
  <c r="IJ27"/>
  <c r="EJ27"/>
  <c r="IW27"/>
  <c r="GW27"/>
  <c r="AJ27"/>
  <c r="CJ27" i="28"/>
  <c r="J27"/>
  <c r="JJ27"/>
  <c r="KW27"/>
  <c r="GW27"/>
  <c r="CW27"/>
  <c r="LJ27"/>
  <c r="EW27"/>
  <c r="AW27"/>
  <c r="DW27"/>
  <c r="HW27"/>
  <c r="HJ27"/>
  <c r="IJ27"/>
  <c r="EJ27"/>
  <c r="LW27"/>
  <c r="IW27"/>
  <c r="FW27"/>
  <c r="DJ27"/>
  <c r="B27"/>
  <c r="GJ27"/>
  <c r="AJ27"/>
  <c r="BJ27"/>
  <c r="KJ27"/>
  <c r="BW27"/>
  <c r="W27"/>
  <c r="FJ27"/>
  <c r="JW27"/>
  <c r="C58" i="47"/>
  <c r="C58" i="28"/>
  <c r="C36" i="47"/>
  <c r="C36" i="28"/>
  <c r="JL71"/>
  <c r="CY71"/>
  <c r="DY71"/>
  <c r="LL71"/>
  <c r="AY71"/>
  <c r="BL71"/>
  <c r="HY71"/>
  <c r="L71"/>
  <c r="AL71"/>
  <c r="GL71"/>
  <c r="CL71"/>
  <c r="GY71"/>
  <c r="Y71"/>
  <c r="FY71"/>
  <c r="DL71"/>
  <c r="FL71"/>
  <c r="HL71"/>
  <c r="LY71"/>
  <c r="IL71"/>
  <c r="KY71"/>
  <c r="KL71"/>
  <c r="IY71"/>
  <c r="BY71"/>
  <c r="JY71"/>
  <c r="EL71"/>
  <c r="D71"/>
  <c r="EY71"/>
  <c r="FY73"/>
  <c r="CL73"/>
  <c r="AL73"/>
  <c r="LY73"/>
  <c r="JL73"/>
  <c r="AY73"/>
  <c r="KL73"/>
  <c r="BL73"/>
  <c r="IY73"/>
  <c r="LL73"/>
  <c r="KY73"/>
  <c r="CY73"/>
  <c r="DL73"/>
  <c r="EL73"/>
  <c r="Y73"/>
  <c r="FL73"/>
  <c r="D73"/>
  <c r="GL73"/>
  <c r="GY73"/>
  <c r="HL73"/>
  <c r="HY73"/>
  <c r="JY73"/>
  <c r="BY73"/>
  <c r="EY73"/>
  <c r="L73"/>
  <c r="DY73"/>
  <c r="IL73"/>
  <c r="E39" i="47"/>
  <c r="E39" i="28"/>
  <c r="GL73" i="47"/>
  <c r="CL73"/>
  <c r="Y73"/>
  <c r="DL73"/>
  <c r="JY73"/>
  <c r="BL73"/>
  <c r="AY73"/>
  <c r="LY73"/>
  <c r="CY73"/>
  <c r="FY73"/>
  <c r="IL73"/>
  <c r="LL73"/>
  <c r="L73"/>
  <c r="KY73"/>
  <c r="KL73"/>
  <c r="EY73"/>
  <c r="FL73"/>
  <c r="GY73"/>
  <c r="AL73"/>
  <c r="JL73"/>
  <c r="HY73"/>
  <c r="IY73"/>
  <c r="HL73"/>
  <c r="BY73"/>
  <c r="EL73"/>
  <c r="DY73"/>
  <c r="D73"/>
  <c r="C50"/>
  <c r="C50" i="28"/>
  <c r="E56" i="47"/>
  <c r="Z29" i="65"/>
  <c r="E56" i="28"/>
  <c r="E77"/>
  <c r="E77" i="47"/>
  <c r="E85" i="28"/>
  <c r="E85" i="47"/>
  <c r="C56"/>
  <c r="C56" i="28"/>
  <c r="Z23" i="65"/>
  <c r="T23"/>
  <c r="B15" i="47"/>
  <c r="JW15"/>
  <c r="KW15"/>
  <c r="BJ15"/>
  <c r="LJ15"/>
  <c r="IW15"/>
  <c r="IJ15"/>
  <c r="CW15"/>
  <c r="HJ15"/>
  <c r="FJ15"/>
  <c r="EJ15"/>
  <c r="GW15"/>
  <c r="CJ15"/>
  <c r="AJ15"/>
  <c r="EW15"/>
  <c r="DW15"/>
  <c r="W15"/>
  <c r="GJ15"/>
  <c r="BW15"/>
  <c r="AW15"/>
  <c r="HW15"/>
  <c r="KJ15"/>
  <c r="J15"/>
  <c r="LW15"/>
  <c r="JJ15"/>
  <c r="FW15"/>
  <c r="DJ15"/>
  <c r="C34"/>
  <c r="C34" i="28"/>
  <c r="JJ15"/>
  <c r="FJ15"/>
  <c r="GJ15"/>
  <c r="EW15"/>
  <c r="CJ15"/>
  <c r="AJ15"/>
  <c r="DW15"/>
  <c r="W15"/>
  <c r="BJ15"/>
  <c r="HJ15"/>
  <c r="KJ15"/>
  <c r="CW15"/>
  <c r="B15"/>
  <c r="KW15"/>
  <c r="J15"/>
  <c r="IJ15"/>
  <c r="IW15"/>
  <c r="LJ15"/>
  <c r="HW15"/>
  <c r="DJ15"/>
  <c r="AW15"/>
  <c r="BW15"/>
  <c r="GW15"/>
  <c r="EJ15"/>
  <c r="LW15"/>
  <c r="FW15"/>
  <c r="JW15"/>
  <c r="C42" i="47"/>
  <c r="C42" i="28"/>
  <c r="C63" i="47"/>
  <c r="C63" i="28"/>
  <c r="C69" i="47"/>
  <c r="C69" i="28"/>
  <c r="T22" i="66"/>
  <c r="Z22"/>
  <c r="Z28"/>
  <c r="BL71" i="47"/>
  <c r="GY71"/>
  <c r="BY71"/>
  <c r="AY71"/>
  <c r="AL71"/>
  <c r="HY71"/>
  <c r="LY71"/>
  <c r="HL71"/>
  <c r="GL71"/>
  <c r="CY71"/>
  <c r="IL71"/>
  <c r="EL71"/>
  <c r="DY71"/>
  <c r="DL71"/>
  <c r="Y71"/>
  <c r="EY71"/>
  <c r="LL71"/>
  <c r="L71"/>
  <c r="KL71"/>
  <c r="JL71"/>
  <c r="KY71"/>
  <c r="IY71"/>
  <c r="JY71"/>
  <c r="CL71"/>
  <c r="FY71"/>
  <c r="FL71"/>
  <c r="D71"/>
  <c r="JE131" i="28"/>
  <c r="JD131"/>
  <c r="KQ131"/>
  <c r="FD131"/>
  <c r="ED131"/>
  <c r="EF131"/>
  <c r="GW64"/>
  <c r="HW64"/>
  <c r="FJ64"/>
  <c r="CW64"/>
  <c r="W64"/>
  <c r="AW64"/>
  <c r="IW64"/>
  <c r="JW64"/>
  <c r="BJ64"/>
  <c r="BW64"/>
  <c r="KW64"/>
  <c r="KJ64"/>
  <c r="CJ64"/>
  <c r="J64"/>
  <c r="DW64"/>
  <c r="JJ64"/>
  <c r="B64"/>
  <c r="EJ64"/>
  <c r="FW64"/>
  <c r="DJ64"/>
  <c r="EW64"/>
  <c r="GJ64"/>
  <c r="IJ64"/>
  <c r="AJ64"/>
  <c r="HJ64"/>
  <c r="LJ64"/>
  <c r="LW64"/>
  <c r="GW64" i="47"/>
  <c r="GJ64"/>
  <c r="IW64"/>
  <c r="IJ64"/>
  <c r="EJ64"/>
  <c r="BJ64"/>
  <c r="W64"/>
  <c r="LJ64"/>
  <c r="HW64"/>
  <c r="DJ64"/>
  <c r="LW64"/>
  <c r="KJ64"/>
  <c r="JJ64"/>
  <c r="EW64"/>
  <c r="DW64"/>
  <c r="AW64"/>
  <c r="JW64"/>
  <c r="FJ64"/>
  <c r="CW64"/>
  <c r="J64"/>
  <c r="CJ64"/>
  <c r="KW64"/>
  <c r="FW64"/>
  <c r="AJ64"/>
  <c r="BW64"/>
  <c r="HJ64"/>
  <c r="B64"/>
  <c r="GL30" i="28"/>
  <c r="BL30"/>
  <c r="FL30"/>
  <c r="D30"/>
  <c r="AY30"/>
  <c r="CL30"/>
  <c r="IL30"/>
  <c r="Y30"/>
  <c r="DY30"/>
  <c r="CY30"/>
  <c r="EY30"/>
  <c r="BY30"/>
  <c r="FY30"/>
  <c r="HY30"/>
  <c r="L30"/>
  <c r="EL30"/>
  <c r="LL30"/>
  <c r="LY30"/>
  <c r="IY30"/>
  <c r="AL30"/>
  <c r="DL30"/>
  <c r="KY30"/>
  <c r="JL30"/>
  <c r="JY30"/>
  <c r="GY30"/>
  <c r="KL30"/>
  <c r="HL30"/>
  <c r="KL23"/>
  <c r="HY23"/>
  <c r="EL23"/>
  <c r="IY23"/>
  <c r="CL23"/>
  <c r="GY23"/>
  <c r="L23"/>
  <c r="AL23"/>
  <c r="Y23"/>
  <c r="AY23"/>
  <c r="JL23"/>
  <c r="BL23"/>
  <c r="IL23"/>
  <c r="KY23"/>
  <c r="GL23"/>
  <c r="LL23"/>
  <c r="FY23"/>
  <c r="DL23"/>
  <c r="D23"/>
  <c r="HL23"/>
  <c r="CY23"/>
  <c r="JY23"/>
  <c r="EY23"/>
  <c r="DY23"/>
  <c r="BY23"/>
  <c r="FL23"/>
  <c r="LY23"/>
  <c r="HY30" i="47"/>
  <c r="GY30"/>
  <c r="BY30"/>
  <c r="EL30"/>
  <c r="BL30"/>
  <c r="DY30"/>
  <c r="Y30"/>
  <c r="LL30"/>
  <c r="FL30"/>
  <c r="DL30"/>
  <c r="HL30"/>
  <c r="CY30"/>
  <c r="AY30"/>
  <c r="IY30"/>
  <c r="IL30"/>
  <c r="CL30"/>
  <c r="L30"/>
  <c r="KL30"/>
  <c r="JY30"/>
  <c r="JL30"/>
  <c r="FY30"/>
  <c r="GL30"/>
  <c r="EY30"/>
  <c r="AL30"/>
  <c r="LY30"/>
  <c r="D30"/>
  <c r="KY30"/>
  <c r="FY23"/>
  <c r="KY23"/>
  <c r="HY23"/>
  <c r="GY23"/>
  <c r="GL23"/>
  <c r="EY23"/>
  <c r="AL23"/>
  <c r="BY23"/>
  <c r="EL23"/>
  <c r="BL23"/>
  <c r="LL23"/>
  <c r="DY23"/>
  <c r="Y23"/>
  <c r="LY23"/>
  <c r="HL23"/>
  <c r="FL23"/>
  <c r="DL23"/>
  <c r="IY23"/>
  <c r="IL23"/>
  <c r="CY23"/>
  <c r="AY23"/>
  <c r="KL23"/>
  <c r="JL23"/>
  <c r="L23"/>
  <c r="JY23"/>
  <c r="CL23"/>
  <c r="D23"/>
  <c r="JY74" i="28"/>
  <c r="CY74"/>
  <c r="FY74"/>
  <c r="DL74"/>
  <c r="EY74"/>
  <c r="GY74"/>
  <c r="Y74"/>
  <c r="BL74"/>
  <c r="KY74"/>
  <c r="CL74"/>
  <c r="JL74"/>
  <c r="LY74"/>
  <c r="BY74"/>
  <c r="AY74"/>
  <c r="LL74"/>
  <c r="DY74"/>
  <c r="KL74"/>
  <c r="HY74"/>
  <c r="EL74"/>
  <c r="HL74"/>
  <c r="GL74"/>
  <c r="L74"/>
  <c r="AL74"/>
  <c r="IY74"/>
  <c r="IL74"/>
  <c r="D74"/>
  <c r="FL74"/>
  <c r="BQ131"/>
  <c r="IQ131"/>
  <c r="HR131"/>
  <c r="AD131"/>
  <c r="LS131"/>
  <c r="JY74" i="47"/>
  <c r="AL74"/>
  <c r="Y74"/>
  <c r="DL74"/>
  <c r="L74"/>
  <c r="EY74"/>
  <c r="FY74"/>
  <c r="BL74"/>
  <c r="JL74"/>
  <c r="DY74"/>
  <c r="CL74"/>
  <c r="FL74"/>
  <c r="KY74"/>
  <c r="IL74"/>
  <c r="BY74"/>
  <c r="AY74"/>
  <c r="HY74"/>
  <c r="HL74"/>
  <c r="LL74"/>
  <c r="KL74"/>
  <c r="CY74"/>
  <c r="EL74"/>
  <c r="GY74"/>
  <c r="LY74"/>
  <c r="GL74"/>
  <c r="IY74"/>
  <c r="D74"/>
  <c r="CY7"/>
  <c r="LV28" i="28"/>
  <c r="KV28"/>
  <c r="LI28"/>
  <c r="AV28"/>
  <c r="I28"/>
  <c r="JV28"/>
  <c r="KI28"/>
  <c r="V28"/>
  <c r="II28"/>
  <c r="JI28"/>
  <c r="EI28"/>
  <c r="GI28"/>
  <c r="HV28"/>
  <c r="DI28"/>
  <c r="GV28"/>
  <c r="CV28"/>
  <c r="FV28"/>
  <c r="EV28"/>
  <c r="CI28"/>
  <c r="IV28"/>
  <c r="DV28"/>
  <c r="BI28"/>
  <c r="AI28"/>
  <c r="HI28"/>
  <c r="BV28"/>
  <c r="FI28"/>
  <c r="JI28" i="47"/>
  <c r="EV28"/>
  <c r="V28"/>
  <c r="HI28"/>
  <c r="IV28"/>
  <c r="AV28"/>
  <c r="II28"/>
  <c r="DV28"/>
  <c r="BI28"/>
  <c r="FV28"/>
  <c r="JV28"/>
  <c r="FI28"/>
  <c r="CI28"/>
  <c r="LV28"/>
  <c r="HV28"/>
  <c r="EI28"/>
  <c r="I28"/>
  <c r="LI28"/>
  <c r="GV28"/>
  <c r="DI28"/>
  <c r="AI28"/>
  <c r="KV28"/>
  <c r="KI28"/>
  <c r="CV28"/>
  <c r="GI28"/>
  <c r="BV28"/>
  <c r="LJ7" i="28"/>
  <c r="KW7"/>
  <c r="HJ7"/>
  <c r="IJ7"/>
  <c r="JJ7"/>
  <c r="HW7"/>
  <c r="JW7"/>
  <c r="IW7"/>
  <c r="LW7"/>
  <c r="EJ7"/>
  <c r="J7"/>
  <c r="GJ7"/>
  <c r="DJ7"/>
  <c r="GW7"/>
  <c r="CW7"/>
  <c r="DW7"/>
  <c r="FJ7"/>
  <c r="EW7"/>
  <c r="B7"/>
  <c r="BJ7"/>
  <c r="CJ7"/>
  <c r="AJ7"/>
  <c r="KJ7"/>
  <c r="AW7"/>
  <c r="BW7"/>
  <c r="FW7"/>
  <c r="W7"/>
  <c r="IJ7" i="47"/>
  <c r="KW7"/>
  <c r="LW7"/>
  <c r="IW7"/>
  <c r="LJ7"/>
  <c r="HJ7"/>
  <c r="JW7"/>
  <c r="B7"/>
  <c r="JJ7"/>
  <c r="EW7"/>
  <c r="EJ7"/>
  <c r="CJ7"/>
  <c r="AJ7"/>
  <c r="FW7"/>
  <c r="DW7"/>
  <c r="GW7"/>
  <c r="BW7"/>
  <c r="W7"/>
  <c r="HW7"/>
  <c r="FJ7"/>
  <c r="CW7"/>
  <c r="J7"/>
  <c r="KJ7"/>
  <c r="BJ7"/>
  <c r="DJ7"/>
  <c r="GJ7"/>
  <c r="AW7"/>
  <c r="KX65"/>
  <c r="LK65"/>
  <c r="DK65"/>
  <c r="K65"/>
  <c r="GK65"/>
  <c r="EK65"/>
  <c r="JX65"/>
  <c r="HX65"/>
  <c r="CX65"/>
  <c r="HK65"/>
  <c r="BK65"/>
  <c r="IX65"/>
  <c r="GX65"/>
  <c r="BX65"/>
  <c r="KK65"/>
  <c r="FX65"/>
  <c r="AX65"/>
  <c r="FK65"/>
  <c r="JK65"/>
  <c r="EX65"/>
  <c r="X65"/>
  <c r="IK65"/>
  <c r="DX65"/>
  <c r="CK65"/>
  <c r="LX65"/>
  <c r="AK65"/>
  <c r="IY42"/>
  <c r="DL42"/>
  <c r="DY42"/>
  <c r="JL42"/>
  <c r="JY42"/>
  <c r="FY42"/>
  <c r="HL42"/>
  <c r="L42"/>
  <c r="AY42"/>
  <c r="HY42"/>
  <c r="GY42"/>
  <c r="LY42"/>
  <c r="AL42"/>
  <c r="EL42"/>
  <c r="EY42"/>
  <c r="D42"/>
  <c r="BY42"/>
  <c r="GL42"/>
  <c r="LL42"/>
  <c r="BL42"/>
  <c r="KL42"/>
  <c r="Y42"/>
  <c r="CY42"/>
  <c r="IL42"/>
  <c r="CL42"/>
  <c r="FL42"/>
  <c r="KY42"/>
  <c r="DF131" i="28"/>
  <c r="S131"/>
  <c r="AR131"/>
  <c r="KE131"/>
  <c r="HD131"/>
  <c r="BR131"/>
  <c r="BS131"/>
  <c r="BF131"/>
  <c r="CR131"/>
  <c r="LF131"/>
  <c r="ER131"/>
  <c r="DR131"/>
  <c r="LX65"/>
  <c r="HX65"/>
  <c r="BX65"/>
  <c r="X65"/>
  <c r="FX65"/>
  <c r="LK65"/>
  <c r="EK65"/>
  <c r="K65"/>
  <c r="DK65"/>
  <c r="KX65"/>
  <c r="IX65"/>
  <c r="BK65"/>
  <c r="AK65"/>
  <c r="KK65"/>
  <c r="JK65"/>
  <c r="GX65"/>
  <c r="FK65"/>
  <c r="JX65"/>
  <c r="IK65"/>
  <c r="CX65"/>
  <c r="DX65"/>
  <c r="EX65"/>
  <c r="HK65"/>
  <c r="CK65"/>
  <c r="AX65"/>
  <c r="GK65"/>
  <c r="GE131"/>
  <c r="CF131"/>
  <c r="IE131"/>
  <c r="JL38"/>
  <c r="HY38"/>
  <c r="Y38"/>
  <c r="AL38"/>
  <c r="FL38"/>
  <c r="L38"/>
  <c r="AY38"/>
  <c r="CL38"/>
  <c r="BL38"/>
  <c r="LY38"/>
  <c r="GL38"/>
  <c r="DL38"/>
  <c r="IL38"/>
  <c r="KY38"/>
  <c r="BY38"/>
  <c r="HL38"/>
  <c r="CY38"/>
  <c r="KL38"/>
  <c r="IY38"/>
  <c r="DY38"/>
  <c r="FY38"/>
  <c r="EY38"/>
  <c r="JY38"/>
  <c r="LL38"/>
  <c r="EL38"/>
  <c r="GY38"/>
  <c r="D38"/>
  <c r="J44"/>
  <c r="DJ44"/>
  <c r="IJ44"/>
  <c r="BJ44"/>
  <c r="JJ44"/>
  <c r="HJ44"/>
  <c r="LW44"/>
  <c r="IW44"/>
  <c r="EW44"/>
  <c r="CJ44"/>
  <c r="FW44"/>
  <c r="GJ44"/>
  <c r="GW44"/>
  <c r="EJ44"/>
  <c r="W44"/>
  <c r="AW44"/>
  <c r="FJ44"/>
  <c r="KW44"/>
  <c r="B44"/>
  <c r="HW44"/>
  <c r="BW44"/>
  <c r="DW44"/>
  <c r="JW44"/>
  <c r="LJ44"/>
  <c r="KJ44"/>
  <c r="AJ44"/>
  <c r="CW44"/>
  <c r="CL42"/>
  <c r="HL42"/>
  <c r="EY42"/>
  <c r="IL42"/>
  <c r="FL42"/>
  <c r="JL42"/>
  <c r="HY42"/>
  <c r="EL42"/>
  <c r="LL42"/>
  <c r="BY42"/>
  <c r="IY42"/>
  <c r="D42"/>
  <c r="AL42"/>
  <c r="L42"/>
  <c r="GY42"/>
  <c r="DL42"/>
  <c r="KL42"/>
  <c r="CY42"/>
  <c r="GL42"/>
  <c r="FY42"/>
  <c r="KY42"/>
  <c r="Y42"/>
  <c r="JY42"/>
  <c r="DY42"/>
  <c r="AY42"/>
  <c r="LY42"/>
  <c r="BL42"/>
  <c r="LY38" i="47"/>
  <c r="EY38"/>
  <c r="AY38"/>
  <c r="AL38"/>
  <c r="L38"/>
  <c r="EL38"/>
  <c r="CL38"/>
  <c r="IY38"/>
  <c r="GY38"/>
  <c r="FL38"/>
  <c r="BL38"/>
  <c r="BY38"/>
  <c r="DY38"/>
  <c r="KY38"/>
  <c r="JL38"/>
  <c r="GL38"/>
  <c r="FY38"/>
  <c r="JY38"/>
  <c r="LL38"/>
  <c r="DL38"/>
  <c r="Y38"/>
  <c r="CY38"/>
  <c r="D38"/>
  <c r="HL38"/>
  <c r="KL38"/>
  <c r="IL38"/>
  <c r="HY38"/>
  <c r="JJ44"/>
  <c r="BJ44"/>
  <c r="W44"/>
  <c r="CW44"/>
  <c r="GJ44"/>
  <c r="KW44"/>
  <c r="KJ44"/>
  <c r="DW44"/>
  <c r="BW44"/>
  <c r="B44"/>
  <c r="FJ44"/>
  <c r="AJ44"/>
  <c r="GW44"/>
  <c r="LW44"/>
  <c r="J44"/>
  <c r="EJ44"/>
  <c r="HW44"/>
  <c r="LJ44"/>
  <c r="DJ44"/>
  <c r="CJ44"/>
  <c r="HJ44"/>
  <c r="IJ44"/>
  <c r="EW44"/>
  <c r="AW44"/>
  <c r="FW44"/>
  <c r="JW44"/>
  <c r="IW44"/>
  <c r="MD131" i="28"/>
  <c r="HS131"/>
  <c r="KD131"/>
  <c r="JR131"/>
  <c r="GR131"/>
  <c r="DS131"/>
  <c r="KL52"/>
  <c r="DL52"/>
  <c r="BY52"/>
  <c r="CL52"/>
  <c r="Y52"/>
  <c r="CY52"/>
  <c r="AL52"/>
  <c r="L52"/>
  <c r="AY52"/>
  <c r="HY52"/>
  <c r="EL52"/>
  <c r="BL52"/>
  <c r="IY52"/>
  <c r="GY52"/>
  <c r="D52"/>
  <c r="LY52"/>
  <c r="JY52"/>
  <c r="FL52"/>
  <c r="IL52"/>
  <c r="DY52"/>
  <c r="LL52"/>
  <c r="HL52"/>
  <c r="FY52"/>
  <c r="JL52"/>
  <c r="GL52"/>
  <c r="KY52"/>
  <c r="EY52"/>
  <c r="KW35"/>
  <c r="LJ35"/>
  <c r="KJ35"/>
  <c r="CJ35"/>
  <c r="W35"/>
  <c r="J35"/>
  <c r="IJ35"/>
  <c r="GW35"/>
  <c r="CW35"/>
  <c r="AJ35"/>
  <c r="HW35"/>
  <c r="FJ35"/>
  <c r="EW35"/>
  <c r="EJ35"/>
  <c r="AW35"/>
  <c r="JW35"/>
  <c r="IW35"/>
  <c r="BJ35"/>
  <c r="HJ35"/>
  <c r="FW35"/>
  <c r="DW35"/>
  <c r="JJ35"/>
  <c r="DJ35"/>
  <c r="BW35"/>
  <c r="GJ35"/>
  <c r="LW35"/>
  <c r="B35"/>
  <c r="HY52" i="47"/>
  <c r="FY52"/>
  <c r="AY52"/>
  <c r="L52"/>
  <c r="IL52"/>
  <c r="HL52"/>
  <c r="GY52"/>
  <c r="EL52"/>
  <c r="JY52"/>
  <c r="AL52"/>
  <c r="LY52"/>
  <c r="IY52"/>
  <c r="EY52"/>
  <c r="DL52"/>
  <c r="CY52"/>
  <c r="CL52"/>
  <c r="KL52"/>
  <c r="BY52"/>
  <c r="KY52"/>
  <c r="FL52"/>
  <c r="Y52"/>
  <c r="LL52"/>
  <c r="JL52"/>
  <c r="GL52"/>
  <c r="DY52"/>
  <c r="BL52"/>
  <c r="D52"/>
  <c r="JJ35"/>
  <c r="EW35"/>
  <c r="AW35"/>
  <c r="J35"/>
  <c r="FJ35"/>
  <c r="CW35"/>
  <c r="CJ35"/>
  <c r="AJ35"/>
  <c r="DJ35"/>
  <c r="BW35"/>
  <c r="GJ35"/>
  <c r="DW35"/>
  <c r="BJ35"/>
  <c r="W35"/>
  <c r="EJ35"/>
  <c r="GW35"/>
  <c r="IW35"/>
  <c r="B35"/>
  <c r="IJ35"/>
  <c r="HJ35"/>
  <c r="JW35"/>
  <c r="LJ35"/>
  <c r="FW35"/>
  <c r="KJ35"/>
  <c r="LW35"/>
  <c r="HW35"/>
  <c r="KW35"/>
  <c r="D62" i="28"/>
  <c r="LY62"/>
  <c r="JL62"/>
  <c r="DL62"/>
  <c r="EL62"/>
  <c r="FY62"/>
  <c r="CY62"/>
  <c r="AL62"/>
  <c r="HL62"/>
  <c r="LL62"/>
  <c r="GL62"/>
  <c r="IY62"/>
  <c r="GY62"/>
  <c r="CL62"/>
  <c r="Y62"/>
  <c r="DY62"/>
  <c r="KL62"/>
  <c r="L62"/>
  <c r="KY62"/>
  <c r="IL62"/>
  <c r="JY62"/>
  <c r="BY62"/>
  <c r="HY62"/>
  <c r="BL62"/>
  <c r="EY62"/>
  <c r="FL62"/>
  <c r="AY62"/>
  <c r="JL62" i="47"/>
  <c r="IL62"/>
  <c r="D62"/>
  <c r="LL62"/>
  <c r="JY62"/>
  <c r="KL62"/>
  <c r="KY62"/>
  <c r="HY62"/>
  <c r="BL62"/>
  <c r="L62"/>
  <c r="AY62"/>
  <c r="HL62"/>
  <c r="GL62"/>
  <c r="GY62"/>
  <c r="FL62"/>
  <c r="DY62"/>
  <c r="EL62"/>
  <c r="AL62"/>
  <c r="CL62"/>
  <c r="DL62"/>
  <c r="BY62"/>
  <c r="LY62"/>
  <c r="Y62"/>
  <c r="IY62"/>
  <c r="FY62"/>
  <c r="CY62"/>
  <c r="EY62"/>
  <c r="V26" i="64"/>
  <c r="U26"/>
  <c r="AA32"/>
  <c r="AA26"/>
  <c r="HY43" i="28"/>
  <c r="FY43"/>
  <c r="DL43"/>
  <c r="KL43"/>
  <c r="DY43"/>
  <c r="Y43"/>
  <c r="KY43"/>
  <c r="IY27" i="47"/>
  <c r="LY27"/>
  <c r="GY27"/>
  <c r="KY27"/>
  <c r="EY27"/>
  <c r="LL27"/>
  <c r="D27"/>
  <c r="GL27"/>
  <c r="FY27"/>
  <c r="CY27"/>
  <c r="DL27"/>
  <c r="HL27"/>
  <c r="JL27"/>
  <c r="L27"/>
  <c r="BY27"/>
  <c r="IL27"/>
  <c r="AY27"/>
  <c r="JY27"/>
  <c r="BL27"/>
  <c r="HY27"/>
  <c r="DY27"/>
  <c r="AL27"/>
  <c r="Y27"/>
  <c r="KL27"/>
  <c r="FL27"/>
  <c r="EL27"/>
  <c r="CL27"/>
  <c r="JJ71" i="28"/>
  <c r="GJ71"/>
  <c r="EW71"/>
  <c r="CW71"/>
  <c r="AW71"/>
  <c r="HW71"/>
  <c r="CJ71"/>
  <c r="IW71"/>
  <c r="FW71"/>
  <c r="EJ71"/>
  <c r="DJ71"/>
  <c r="AJ71"/>
  <c r="HJ71"/>
  <c r="BW71"/>
  <c r="FJ71"/>
  <c r="IJ71"/>
  <c r="GW71"/>
  <c r="BJ71"/>
  <c r="W71"/>
  <c r="J71"/>
  <c r="JW71"/>
  <c r="DW71"/>
  <c r="LJ71"/>
  <c r="KJ71"/>
  <c r="B71"/>
  <c r="KW71"/>
  <c r="LW71"/>
  <c r="GL43" i="47"/>
  <c r="L43"/>
  <c r="CY43"/>
  <c r="FL43"/>
  <c r="Y43"/>
  <c r="EY43"/>
  <c r="CL43"/>
  <c r="JL43"/>
  <c r="LY43"/>
  <c r="GY43"/>
  <c r="BY43"/>
  <c r="IL43"/>
  <c r="D43"/>
  <c r="DL43"/>
  <c r="BL43"/>
  <c r="EL43"/>
  <c r="KL43"/>
  <c r="KY43"/>
  <c r="AY43"/>
  <c r="HY43"/>
  <c r="JY43"/>
  <c r="DY43"/>
  <c r="LL43"/>
  <c r="FY43"/>
  <c r="IY43"/>
  <c r="AL43"/>
  <c r="HL43"/>
  <c r="KW13" i="28"/>
  <c r="LJ13"/>
  <c r="JW13"/>
  <c r="IW13"/>
  <c r="LW13"/>
  <c r="JJ13"/>
  <c r="CJ13"/>
  <c r="J13"/>
  <c r="HW13"/>
  <c r="BW13"/>
  <c r="FJ13"/>
  <c r="BJ13"/>
  <c r="B13"/>
  <c r="GJ13"/>
  <c r="KJ13"/>
  <c r="IJ13"/>
  <c r="HJ13"/>
  <c r="EW13"/>
  <c r="FW13"/>
  <c r="DW13"/>
  <c r="AW13"/>
  <c r="EJ13"/>
  <c r="DJ13"/>
  <c r="AJ13"/>
  <c r="GW13"/>
  <c r="CW13"/>
  <c r="W13"/>
  <c r="CJ10"/>
  <c r="DW10"/>
  <c r="LW10"/>
  <c r="B10"/>
  <c r="GJ10" i="47"/>
  <c r="FJ10"/>
  <c r="DW10"/>
  <c r="J10"/>
  <c r="GW10"/>
  <c r="CW10"/>
  <c r="BW10"/>
  <c r="AW10"/>
  <c r="W10"/>
  <c r="DJ10"/>
  <c r="EW10"/>
  <c r="CJ10"/>
  <c r="HJ10"/>
  <c r="EJ10"/>
  <c r="BJ10"/>
  <c r="FW10"/>
  <c r="AJ10"/>
  <c r="JW10"/>
  <c r="IW10"/>
  <c r="IJ10"/>
  <c r="LW10"/>
  <c r="JJ10"/>
  <c r="HW10"/>
  <c r="B10"/>
  <c r="LJ10"/>
  <c r="KW10"/>
  <c r="KJ10"/>
  <c r="IW13"/>
  <c r="HJ13"/>
  <c r="B13"/>
  <c r="LJ13"/>
  <c r="KJ13"/>
  <c r="LW13"/>
  <c r="JW13"/>
  <c r="EJ13"/>
  <c r="CJ13"/>
  <c r="EW13"/>
  <c r="AW13"/>
  <c r="FW13"/>
  <c r="CW13"/>
  <c r="GJ13"/>
  <c r="IJ13"/>
  <c r="J13"/>
  <c r="DW13"/>
  <c r="GW13"/>
  <c r="BW13"/>
  <c r="AJ13"/>
  <c r="HW13"/>
  <c r="FJ13"/>
  <c r="BJ13"/>
  <c r="DJ13"/>
  <c r="KW13"/>
  <c r="JJ13"/>
  <c r="W13"/>
  <c r="V22" i="70"/>
  <c r="U22"/>
  <c r="AA22"/>
  <c r="AA28"/>
  <c r="LW71" i="47"/>
  <c r="JW71"/>
  <c r="B71"/>
  <c r="JJ71"/>
  <c r="IJ71"/>
  <c r="BJ71"/>
  <c r="W71"/>
  <c r="IW71"/>
  <c r="AW71"/>
  <c r="DJ71"/>
  <c r="LJ71"/>
  <c r="FJ71"/>
  <c r="J71"/>
  <c r="GW71"/>
  <c r="EW71"/>
  <c r="CW71"/>
  <c r="GJ71"/>
  <c r="AJ71"/>
  <c r="CJ71"/>
  <c r="KJ71"/>
  <c r="FW71"/>
  <c r="BW71"/>
  <c r="HJ71"/>
  <c r="EJ71"/>
  <c r="KW71"/>
  <c r="HW71"/>
  <c r="DW71"/>
  <c r="LI52" i="28"/>
  <c r="KV52"/>
  <c r="HV52"/>
  <c r="EV52"/>
  <c r="BV52"/>
  <c r="GV52"/>
  <c r="DV52"/>
  <c r="BI52"/>
  <c r="FI52"/>
  <c r="AI52"/>
  <c r="GI52"/>
  <c r="IV52"/>
  <c r="V52"/>
  <c r="AV52"/>
  <c r="II52"/>
  <c r="DI52"/>
  <c r="I52"/>
  <c r="LV52"/>
  <c r="HI52"/>
  <c r="CV52"/>
  <c r="JI52"/>
  <c r="FV52"/>
  <c r="EI52"/>
  <c r="JV52"/>
  <c r="KI52"/>
  <c r="CI52"/>
  <c r="D27"/>
  <c r="LY27"/>
  <c r="FL27"/>
  <c r="GL27"/>
  <c r="L27"/>
  <c r="Y27"/>
  <c r="DY27"/>
  <c r="JY27"/>
  <c r="EL27"/>
  <c r="JL27"/>
  <c r="EY27"/>
  <c r="LL27"/>
  <c r="DL27"/>
  <c r="HY27"/>
  <c r="BL27"/>
  <c r="KL27"/>
  <c r="FY27"/>
  <c r="CL27"/>
  <c r="KY27"/>
  <c r="BY27"/>
  <c r="AY27"/>
  <c r="IY27"/>
  <c r="AL27"/>
  <c r="IL27"/>
  <c r="GY27"/>
  <c r="HL27"/>
  <c r="CY27"/>
  <c r="AA24" i="66"/>
  <c r="V24"/>
  <c r="U24"/>
  <c r="AA30"/>
  <c r="IV9" i="47"/>
  <c r="GI9"/>
  <c r="AI9"/>
  <c r="II9"/>
  <c r="HV9"/>
  <c r="DI9"/>
  <c r="HI9"/>
  <c r="FI9"/>
  <c r="BI9"/>
  <c r="LV9"/>
  <c r="JI9"/>
  <c r="EI9"/>
  <c r="I9"/>
  <c r="LI9"/>
  <c r="GV9"/>
  <c r="CV9"/>
  <c r="CI9"/>
  <c r="JV9"/>
  <c r="FV9"/>
  <c r="BV9"/>
  <c r="KV9"/>
  <c r="EV9"/>
  <c r="AV9"/>
  <c r="KI9"/>
  <c r="DV9"/>
  <c r="V9"/>
  <c r="LL59"/>
  <c r="BY59"/>
  <c r="KL59"/>
  <c r="FY59"/>
  <c r="EY59"/>
  <c r="BL59"/>
  <c r="HL59"/>
  <c r="AY59"/>
  <c r="IL59"/>
  <c r="GY59"/>
  <c r="DY59"/>
  <c r="AL59"/>
  <c r="DL59"/>
  <c r="Y59"/>
  <c r="CY59"/>
  <c r="L59"/>
  <c r="GL59"/>
  <c r="FL59"/>
  <c r="EL59"/>
  <c r="CL59"/>
  <c r="HY59"/>
  <c r="KY59"/>
  <c r="IY59"/>
  <c r="JL59"/>
  <c r="D59"/>
  <c r="LY59"/>
  <c r="JY59"/>
  <c r="V26" i="61"/>
  <c r="AA32"/>
  <c r="AA26"/>
  <c r="U26"/>
  <c r="LV9" i="28"/>
  <c r="JI9"/>
  <c r="GI9"/>
  <c r="HI9"/>
  <c r="KV9"/>
  <c r="II9"/>
  <c r="FV9"/>
  <c r="DV9"/>
  <c r="DI9"/>
  <c r="JV9"/>
  <c r="EI9"/>
  <c r="GV9"/>
  <c r="EV9"/>
  <c r="FI9"/>
  <c r="CI9"/>
  <c r="BV9"/>
  <c r="BI9"/>
  <c r="AV9"/>
  <c r="AI9"/>
  <c r="V9"/>
  <c r="IV9"/>
  <c r="I9"/>
  <c r="HV9"/>
  <c r="CV9"/>
  <c r="LI9"/>
  <c r="KI9"/>
  <c r="JL10"/>
  <c r="IL10"/>
  <c r="FY10"/>
  <c r="DY10"/>
  <c r="DL10"/>
  <c r="EL10"/>
  <c r="GY10"/>
  <c r="EY10"/>
  <c r="IY10"/>
  <c r="HY10"/>
  <c r="FL10"/>
  <c r="GL10"/>
  <c r="CY10"/>
  <c r="CL10"/>
  <c r="BY10"/>
  <c r="BL10"/>
  <c r="L10"/>
  <c r="AY10"/>
  <c r="HL10"/>
  <c r="AL10"/>
  <c r="Y10"/>
  <c r="KY10"/>
  <c r="D10"/>
  <c r="LY10"/>
  <c r="LL10"/>
  <c r="KL10"/>
  <c r="JY10"/>
  <c r="LL10" i="47"/>
  <c r="DY10"/>
  <c r="AL10"/>
  <c r="EY10"/>
  <c r="CY10"/>
  <c r="L10"/>
  <c r="GY10"/>
  <c r="CL10"/>
  <c r="HL10"/>
  <c r="BY10"/>
  <c r="BL10"/>
  <c r="EL10"/>
  <c r="AY10"/>
  <c r="FL10"/>
  <c r="DL10"/>
  <c r="Y10"/>
  <c r="LY10"/>
  <c r="JL10"/>
  <c r="KY10"/>
  <c r="D10"/>
  <c r="FY10"/>
  <c r="IY10"/>
  <c r="GL10"/>
  <c r="IL10"/>
  <c r="JY10"/>
  <c r="HY10"/>
  <c r="KL10"/>
  <c r="JW6" i="28"/>
  <c r="EJ6"/>
  <c r="JJ6"/>
  <c r="IW6"/>
  <c r="HW6"/>
  <c r="FJ6"/>
  <c r="GJ6"/>
  <c r="HJ6"/>
  <c r="IJ6"/>
  <c r="FW6"/>
  <c r="DW6"/>
  <c r="DJ6"/>
  <c r="CW6"/>
  <c r="J6"/>
  <c r="CJ6"/>
  <c r="BW6"/>
  <c r="BJ6"/>
  <c r="AW6"/>
  <c r="GW6"/>
  <c r="AJ6"/>
  <c r="W6"/>
  <c r="EW6"/>
  <c r="KW6"/>
  <c r="KJ6"/>
  <c r="LW6"/>
  <c r="B6"/>
  <c r="LJ6"/>
  <c r="HJ6" i="47"/>
  <c r="BW6"/>
  <c r="BJ6"/>
  <c r="GJ6"/>
  <c r="EJ6"/>
  <c r="AW6"/>
  <c r="DW6"/>
  <c r="AJ6"/>
  <c r="HW6"/>
  <c r="DJ6"/>
  <c r="W6"/>
  <c r="FW6"/>
  <c r="EW6"/>
  <c r="CW6"/>
  <c r="J6"/>
  <c r="GW6"/>
  <c r="CJ6"/>
  <c r="IJ6"/>
  <c r="IW6"/>
  <c r="LJ6"/>
  <c r="LW6"/>
  <c r="KW6"/>
  <c r="FJ6"/>
  <c r="KJ6"/>
  <c r="JJ6"/>
  <c r="B6"/>
  <c r="JW6"/>
  <c r="LY57" i="28"/>
  <c r="FY57"/>
  <c r="JY57"/>
  <c r="GY57"/>
  <c r="KY57"/>
  <c r="HY57"/>
  <c r="FL57"/>
  <c r="DL57"/>
  <c r="DY57"/>
  <c r="IY57"/>
  <c r="GL57"/>
  <c r="EL57"/>
  <c r="LL57"/>
  <c r="JL57"/>
  <c r="IL57"/>
  <c r="HL57"/>
  <c r="EY57"/>
  <c r="Y57"/>
  <c r="CY57"/>
  <c r="L57"/>
  <c r="CL57"/>
  <c r="BY57"/>
  <c r="BL57"/>
  <c r="AY57"/>
  <c r="KL57"/>
  <c r="AL57"/>
  <c r="D57"/>
  <c r="KL57" i="47"/>
  <c r="CY57"/>
  <c r="L57"/>
  <c r="BY57"/>
  <c r="HY57"/>
  <c r="FY57"/>
  <c r="EY57"/>
  <c r="BL57"/>
  <c r="HL57"/>
  <c r="AY57"/>
  <c r="GY57"/>
  <c r="DY57"/>
  <c r="AL57"/>
  <c r="DL57"/>
  <c r="Y57"/>
  <c r="FL57"/>
  <c r="EL57"/>
  <c r="CL57"/>
  <c r="GL57"/>
  <c r="JY57"/>
  <c r="IL57"/>
  <c r="JL57"/>
  <c r="IY57"/>
  <c r="KY57"/>
  <c r="D57"/>
  <c r="LL57"/>
  <c r="LY57"/>
  <c r="KY59" i="28"/>
  <c r="JY59"/>
  <c r="GY59"/>
  <c r="DY59"/>
  <c r="IY59"/>
  <c r="GL59"/>
  <c r="EL59"/>
  <c r="JL59"/>
  <c r="IL59"/>
  <c r="HL59"/>
  <c r="EY59"/>
  <c r="FY59"/>
  <c r="DL59"/>
  <c r="FL59"/>
  <c r="CY59"/>
  <c r="L59"/>
  <c r="CL59"/>
  <c r="BY59"/>
  <c r="BL59"/>
  <c r="AY59"/>
  <c r="AL59"/>
  <c r="HY59"/>
  <c r="Y59"/>
  <c r="KL59"/>
  <c r="D59"/>
  <c r="LY59"/>
  <c r="LL59"/>
  <c r="D83" i="47"/>
  <c r="LL83"/>
  <c r="JL83"/>
  <c r="HL83"/>
  <c r="FL83"/>
  <c r="DL83"/>
  <c r="BL83"/>
  <c r="L83"/>
  <c r="KY83"/>
  <c r="IY83"/>
  <c r="GY83"/>
  <c r="EY83"/>
  <c r="CY83"/>
  <c r="AY83"/>
  <c r="KL83"/>
  <c r="IL83"/>
  <c r="GL83"/>
  <c r="EL83"/>
  <c r="CL83"/>
  <c r="AL83"/>
  <c r="DY83"/>
  <c r="BY83"/>
  <c r="Y83"/>
  <c r="LY83"/>
  <c r="JY83"/>
  <c r="HY83"/>
  <c r="FY83"/>
  <c r="LW45"/>
  <c r="JW45"/>
  <c r="EJ45"/>
  <c r="DJ45"/>
  <c r="IJ45"/>
  <c r="KJ45"/>
  <c r="BJ45"/>
  <c r="LJ45"/>
  <c r="FW45"/>
  <c r="IW45"/>
  <c r="EW45"/>
  <c r="CJ45"/>
  <c r="CW45"/>
  <c r="JJ45"/>
  <c r="AJ45"/>
  <c r="AW45"/>
  <c r="B45"/>
  <c r="HJ45"/>
  <c r="DW45"/>
  <c r="W45"/>
  <c r="HW45"/>
  <c r="GW45"/>
  <c r="BW45"/>
  <c r="J45"/>
  <c r="KW45"/>
  <c r="GJ45"/>
  <c r="FJ45"/>
  <c r="BL55"/>
  <c r="IL55"/>
  <c r="DY55"/>
  <c r="Y55"/>
  <c r="GL55"/>
  <c r="CL55"/>
  <c r="JL55"/>
  <c r="FY55"/>
  <c r="AY55"/>
  <c r="DL55"/>
  <c r="L55"/>
  <c r="BY55"/>
  <c r="CY55"/>
  <c r="EY55"/>
  <c r="AL55"/>
  <c r="LL55"/>
  <c r="LY55"/>
  <c r="HY55"/>
  <c r="GY55"/>
  <c r="FL55"/>
  <c r="EL55"/>
  <c r="KL55"/>
  <c r="KY55"/>
  <c r="JY55"/>
  <c r="D55"/>
  <c r="HL55"/>
  <c r="IY55"/>
  <c r="FJ31"/>
  <c r="CJ31"/>
  <c r="IW31"/>
  <c r="GW31"/>
  <c r="EW31"/>
  <c r="AW31"/>
  <c r="KW31"/>
  <c r="DJ31"/>
  <c r="J31"/>
  <c r="BW31"/>
  <c r="HW31"/>
  <c r="HJ31"/>
  <c r="GJ31"/>
  <c r="AJ31"/>
  <c r="FW31"/>
  <c r="EJ31"/>
  <c r="CW31"/>
  <c r="JJ31"/>
  <c r="IJ31"/>
  <c r="DW31"/>
  <c r="W31"/>
  <c r="JW31"/>
  <c r="B31"/>
  <c r="BJ31"/>
  <c r="LW31"/>
  <c r="KJ31"/>
  <c r="LJ31"/>
  <c r="EL83" i="28"/>
  <c r="AL83"/>
  <c r="IY83"/>
  <c r="HL83"/>
  <c r="FL83"/>
  <c r="BY83"/>
  <c r="JY83"/>
  <c r="LY83"/>
  <c r="LL83"/>
  <c r="CY83"/>
  <c r="CL83"/>
  <c r="KL83"/>
  <c r="DY83"/>
  <c r="IL83"/>
  <c r="GL83"/>
  <c r="EY83"/>
  <c r="AY83"/>
  <c r="BL83"/>
  <c r="FY83"/>
  <c r="JL83"/>
  <c r="KY83"/>
  <c r="D83"/>
  <c r="HY83"/>
  <c r="Y83"/>
  <c r="GY83"/>
  <c r="L83"/>
  <c r="DL83"/>
  <c r="B49"/>
  <c r="LJ49"/>
  <c r="KJ49"/>
  <c r="JJ49"/>
  <c r="LW49"/>
  <c r="IW49"/>
  <c r="BW49"/>
  <c r="JW49"/>
  <c r="DW49"/>
  <c r="J49"/>
  <c r="IJ49"/>
  <c r="GW49"/>
  <c r="BJ49"/>
  <c r="HJ49"/>
  <c r="EJ49"/>
  <c r="AW49"/>
  <c r="FW49"/>
  <c r="DJ49"/>
  <c r="FJ49"/>
  <c r="KW49"/>
  <c r="CW49"/>
  <c r="AJ49"/>
  <c r="HW49"/>
  <c r="GJ49"/>
  <c r="W49"/>
  <c r="EW49"/>
  <c r="CJ49"/>
  <c r="LJ45"/>
  <c r="KW45"/>
  <c r="FW45"/>
  <c r="CW45"/>
  <c r="HJ45"/>
  <c r="BJ45"/>
  <c r="J45"/>
  <c r="HW45"/>
  <c r="GJ45"/>
  <c r="W45"/>
  <c r="IJ45"/>
  <c r="EW45"/>
  <c r="DJ45"/>
  <c r="JJ45"/>
  <c r="EJ45"/>
  <c r="BW45"/>
  <c r="AJ45"/>
  <c r="FJ45"/>
  <c r="IW45"/>
  <c r="GW45"/>
  <c r="DW45"/>
  <c r="CJ45"/>
  <c r="AW45"/>
  <c r="LW45"/>
  <c r="JW45"/>
  <c r="KJ45"/>
  <c r="B45"/>
  <c r="LY51" i="47"/>
  <c r="KL51"/>
  <c r="DL51"/>
  <c r="L51"/>
  <c r="FL51"/>
  <c r="BY51"/>
  <c r="LL51"/>
  <c r="EY51"/>
  <c r="AL51"/>
  <c r="GY51"/>
  <c r="CY51"/>
  <c r="BL51"/>
  <c r="IY51"/>
  <c r="IL51"/>
  <c r="EL51"/>
  <c r="DY51"/>
  <c r="Y51"/>
  <c r="HY51"/>
  <c r="HL51"/>
  <c r="AY51"/>
  <c r="GL51"/>
  <c r="CL51"/>
  <c r="FY51"/>
  <c r="JY51"/>
  <c r="D51"/>
  <c r="JL51"/>
  <c r="KY51"/>
  <c r="V26" i="65"/>
  <c r="U26"/>
  <c r="AA32"/>
  <c r="AA26"/>
  <c r="J84" i="47"/>
  <c r="FW84"/>
  <c r="HW84"/>
  <c r="JJ84"/>
  <c r="AJ84"/>
  <c r="DJ84"/>
  <c r="EW84"/>
  <c r="KW84"/>
  <c r="GJ84"/>
  <c r="DW84"/>
  <c r="BW84"/>
  <c r="CJ84"/>
  <c r="B84"/>
  <c r="AW84"/>
  <c r="BJ84"/>
  <c r="LW84"/>
  <c r="HJ84"/>
  <c r="JW84"/>
  <c r="KJ84"/>
  <c r="IW84"/>
  <c r="CW84"/>
  <c r="IJ84"/>
  <c r="W84"/>
  <c r="LJ84"/>
  <c r="FJ84"/>
  <c r="EJ84"/>
  <c r="GW84"/>
  <c r="KW49"/>
  <c r="HW49"/>
  <c r="LW49"/>
  <c r="B49"/>
  <c r="JW49"/>
  <c r="IW49"/>
  <c r="KJ49"/>
  <c r="LJ49"/>
  <c r="IJ49"/>
  <c r="W49"/>
  <c r="BW49"/>
  <c r="GW49"/>
  <c r="AW49"/>
  <c r="EW49"/>
  <c r="HJ49"/>
  <c r="JJ49"/>
  <c r="DJ49"/>
  <c r="BJ49"/>
  <c r="FW49"/>
  <c r="J49"/>
  <c r="EJ49"/>
  <c r="FJ49"/>
  <c r="CW49"/>
  <c r="AJ49"/>
  <c r="GJ49"/>
  <c r="DW49"/>
  <c r="CJ49"/>
  <c r="KL51" i="28"/>
  <c r="KY51"/>
  <c r="LL51"/>
  <c r="JY51"/>
  <c r="JL51"/>
  <c r="EL51"/>
  <c r="BY51"/>
  <c r="AL51"/>
  <c r="FL51"/>
  <c r="IY51"/>
  <c r="GY51"/>
  <c r="DY51"/>
  <c r="CL51"/>
  <c r="AY51"/>
  <c r="FY51"/>
  <c r="CY51"/>
  <c r="HL51"/>
  <c r="BL51"/>
  <c r="HY51"/>
  <c r="GL51"/>
  <c r="Y51"/>
  <c r="L51"/>
  <c r="IL51"/>
  <c r="EY51"/>
  <c r="DL51"/>
  <c r="D51"/>
  <c r="LY51"/>
  <c r="BY58" i="47"/>
  <c r="IY58"/>
  <c r="AL58"/>
  <c r="CY58"/>
  <c r="BL58"/>
  <c r="GY58"/>
  <c r="DY58"/>
  <c r="Y58"/>
  <c r="CL58"/>
  <c r="FY58"/>
  <c r="EL58"/>
  <c r="DL58"/>
  <c r="L58"/>
  <c r="GL58"/>
  <c r="AY58"/>
  <c r="LL58"/>
  <c r="JL58"/>
  <c r="IL58"/>
  <c r="D58"/>
  <c r="EY58"/>
  <c r="KY58"/>
  <c r="HL58"/>
  <c r="LY58"/>
  <c r="KL58"/>
  <c r="JY58"/>
  <c r="FL58"/>
  <c r="HY58"/>
  <c r="JL28"/>
  <c r="KL28"/>
  <c r="FY28"/>
  <c r="EL28"/>
  <c r="CY28"/>
  <c r="IL28"/>
  <c r="BL28"/>
  <c r="DY28"/>
  <c r="Y28"/>
  <c r="KY28"/>
  <c r="FL28"/>
  <c r="CL28"/>
  <c r="IY28"/>
  <c r="GY28"/>
  <c r="EY28"/>
  <c r="AY28"/>
  <c r="DL28"/>
  <c r="L28"/>
  <c r="HY28"/>
  <c r="GL28"/>
  <c r="AL28"/>
  <c r="HL28"/>
  <c r="BY28"/>
  <c r="D28"/>
  <c r="JY28"/>
  <c r="LL28"/>
  <c r="LY28"/>
  <c r="B84" i="28"/>
  <c r="W84"/>
  <c r="DW84"/>
  <c r="HW84"/>
  <c r="LJ84"/>
  <c r="AJ84"/>
  <c r="EJ84"/>
  <c r="IJ84"/>
  <c r="LW84"/>
  <c r="AW84"/>
  <c r="EW84"/>
  <c r="IW84"/>
  <c r="BW84"/>
  <c r="FW84"/>
  <c r="JW84"/>
  <c r="KW84"/>
  <c r="JJ84"/>
  <c r="CJ84"/>
  <c r="GJ84"/>
  <c r="KJ84"/>
  <c r="J84"/>
  <c r="CW84"/>
  <c r="GW84"/>
  <c r="HJ84"/>
  <c r="FJ84"/>
  <c r="DJ84"/>
  <c r="BJ84"/>
  <c r="CL58"/>
  <c r="AY58"/>
  <c r="CY58"/>
  <c r="BL58"/>
  <c r="Y58"/>
  <c r="HY58"/>
  <c r="DL58"/>
  <c r="L58"/>
  <c r="BY58"/>
  <c r="AL58"/>
  <c r="EL58"/>
  <c r="FY58"/>
  <c r="D58"/>
  <c r="LL58"/>
  <c r="KY58"/>
  <c r="GL58"/>
  <c r="JL58"/>
  <c r="KL58"/>
  <c r="JY58"/>
  <c r="EY58"/>
  <c r="IY58"/>
  <c r="GY58"/>
  <c r="LY58"/>
  <c r="HL58"/>
  <c r="DY58"/>
  <c r="IL58"/>
  <c r="FL58"/>
  <c r="KY28"/>
  <c r="LL28"/>
  <c r="KL28"/>
  <c r="BY28"/>
  <c r="AL28"/>
  <c r="FY28"/>
  <c r="HL28"/>
  <c r="GL28"/>
  <c r="DY28"/>
  <c r="CL28"/>
  <c r="AY28"/>
  <c r="JL28"/>
  <c r="HY28"/>
  <c r="CY28"/>
  <c r="L28"/>
  <c r="IL28"/>
  <c r="BL28"/>
  <c r="JY28"/>
  <c r="EY28"/>
  <c r="Y28"/>
  <c r="IY28"/>
  <c r="GY28"/>
  <c r="FL28"/>
  <c r="EL28"/>
  <c r="DL28"/>
  <c r="D28"/>
  <c r="LY28"/>
  <c r="EL34" i="47"/>
  <c r="DL34"/>
  <c r="KL34"/>
  <c r="LJ59" i="28"/>
  <c r="KW59"/>
  <c r="JW59"/>
  <c r="KJ59"/>
  <c r="FJ59"/>
  <c r="GW59"/>
  <c r="DW59"/>
  <c r="CW59"/>
  <c r="IW59"/>
  <c r="BJ59"/>
  <c r="FW59"/>
  <c r="W59"/>
  <c r="HW59"/>
  <c r="HJ59"/>
  <c r="DJ59"/>
  <c r="J59"/>
  <c r="BW59"/>
  <c r="AJ59"/>
  <c r="IJ59"/>
  <c r="GJ59"/>
  <c r="EJ59"/>
  <c r="EW59"/>
  <c r="CJ59"/>
  <c r="AW59"/>
  <c r="LW59"/>
  <c r="B59"/>
  <c r="JJ59"/>
  <c r="LL48" i="47"/>
  <c r="CL48"/>
  <c r="KY48"/>
  <c r="HY48"/>
  <c r="AY48"/>
  <c r="FL48"/>
  <c r="DL48"/>
  <c r="L48"/>
  <c r="EY48"/>
  <c r="BY48"/>
  <c r="GY48"/>
  <c r="AL48"/>
  <c r="CY48"/>
  <c r="FY48"/>
  <c r="DY48"/>
  <c r="Y48"/>
  <c r="BL48"/>
  <c r="EL48"/>
  <c r="JL48"/>
  <c r="IY48"/>
  <c r="JY48"/>
  <c r="IL48"/>
  <c r="HL48"/>
  <c r="KL48"/>
  <c r="D48"/>
  <c r="GL48"/>
  <c r="LY48"/>
  <c r="D34" i="28"/>
  <c r="KL34"/>
  <c r="KY34"/>
  <c r="IL34"/>
  <c r="EY34"/>
  <c r="EL34"/>
  <c r="DL34"/>
  <c r="JY34"/>
  <c r="BY34"/>
  <c r="AL34"/>
  <c r="IY34"/>
  <c r="GY34"/>
  <c r="FL34"/>
  <c r="FY34"/>
  <c r="DY34"/>
  <c r="CL34"/>
  <c r="AY34"/>
  <c r="HL34"/>
  <c r="CY34"/>
  <c r="HY34"/>
  <c r="GL34"/>
  <c r="BL34"/>
  <c r="L34"/>
  <c r="JL34"/>
  <c r="Y34"/>
  <c r="LY34"/>
  <c r="LL34"/>
  <c r="L86"/>
  <c r="D86"/>
  <c r="IL86"/>
  <c r="EL86"/>
  <c r="AL86"/>
  <c r="LY86"/>
  <c r="HY86"/>
  <c r="DY86"/>
  <c r="Y86"/>
  <c r="LL86"/>
  <c r="HL86"/>
  <c r="DL86"/>
  <c r="KY86"/>
  <c r="GY86"/>
  <c r="CY86"/>
  <c r="KL86"/>
  <c r="GL86"/>
  <c r="CL86"/>
  <c r="JY86"/>
  <c r="FY86"/>
  <c r="BY86"/>
  <c r="IY86"/>
  <c r="EY86"/>
  <c r="AY86"/>
  <c r="FL86"/>
  <c r="BL86"/>
  <c r="JL86"/>
  <c r="KW59" i="47"/>
  <c r="IW59"/>
  <c r="HJ59"/>
  <c r="AJ59"/>
  <c r="FJ59"/>
  <c r="CW59"/>
  <c r="JW59"/>
  <c r="EW59"/>
  <c r="BJ59"/>
  <c r="DW59"/>
  <c r="W59"/>
  <c r="CJ59"/>
  <c r="GJ59"/>
  <c r="AW59"/>
  <c r="HW59"/>
  <c r="BW59"/>
  <c r="J59"/>
  <c r="FW59"/>
  <c r="EJ59"/>
  <c r="DJ59"/>
  <c r="IJ59"/>
  <c r="KJ59"/>
  <c r="JJ59"/>
  <c r="GW59"/>
  <c r="LJ59"/>
  <c r="B59"/>
  <c r="LW59"/>
  <c r="D86"/>
  <c r="KL86"/>
  <c r="GL86"/>
  <c r="CL86"/>
  <c r="JY86"/>
  <c r="FY86"/>
  <c r="BY86"/>
  <c r="JL86"/>
  <c r="FL86"/>
  <c r="BL86"/>
  <c r="IY86"/>
  <c r="EY86"/>
  <c r="AY86"/>
  <c r="IL86"/>
  <c r="EL86"/>
  <c r="AL86"/>
  <c r="LY86"/>
  <c r="HY86"/>
  <c r="DY86"/>
  <c r="Y86"/>
  <c r="KY86"/>
  <c r="GY86"/>
  <c r="CY86"/>
  <c r="LL86"/>
  <c r="L86"/>
  <c r="HL86"/>
  <c r="DL86"/>
  <c r="IJ88"/>
  <c r="EJ88"/>
  <c r="DJ88"/>
  <c r="LJ88"/>
  <c r="FW88"/>
  <c r="GJ88"/>
  <c r="EW88"/>
  <c r="HJ88"/>
  <c r="JJ88"/>
  <c r="IW88"/>
  <c r="KJ88"/>
  <c r="B88"/>
  <c r="J88"/>
  <c r="LW88"/>
  <c r="BJ88"/>
  <c r="JW88"/>
  <c r="AW88"/>
  <c r="KW88"/>
  <c r="HW88"/>
  <c r="CJ88"/>
  <c r="DW88"/>
  <c r="W88"/>
  <c r="AJ88"/>
  <c r="FJ88"/>
  <c r="GW88"/>
  <c r="CW88"/>
  <c r="BW88"/>
  <c r="B20" i="28"/>
  <c r="LJ20"/>
  <c r="GJ20"/>
  <c r="DW20"/>
  <c r="JJ20"/>
  <c r="HW20"/>
  <c r="CJ20"/>
  <c r="AW20"/>
  <c r="J20"/>
  <c r="JW20"/>
  <c r="IJ20"/>
  <c r="CW20"/>
  <c r="EW20"/>
  <c r="BJ20"/>
  <c r="IW20"/>
  <c r="GW20"/>
  <c r="FJ20"/>
  <c r="W20"/>
  <c r="EJ20"/>
  <c r="DJ20"/>
  <c r="FW20"/>
  <c r="BW20"/>
  <c r="AJ20"/>
  <c r="HJ20"/>
  <c r="KW20"/>
  <c r="LW20"/>
  <c r="KJ20"/>
  <c r="LY55"/>
  <c r="LL55"/>
  <c r="KL55"/>
  <c r="CY55"/>
  <c r="FY55"/>
  <c r="BL55"/>
  <c r="KY55"/>
  <c r="HY55"/>
  <c r="HL55"/>
  <c r="Y55"/>
  <c r="GL55"/>
  <c r="DL55"/>
  <c r="L55"/>
  <c r="IL55"/>
  <c r="EY55"/>
  <c r="EL55"/>
  <c r="BY55"/>
  <c r="AL55"/>
  <c r="JL55"/>
  <c r="JY55"/>
  <c r="FL55"/>
  <c r="CL55"/>
  <c r="AY55"/>
  <c r="IY55"/>
  <c r="GY55"/>
  <c r="DY55"/>
  <c r="D55"/>
  <c r="KW31"/>
  <c r="DW31"/>
  <c r="CJ31"/>
  <c r="AW31"/>
  <c r="HW31"/>
  <c r="CW31"/>
  <c r="J31"/>
  <c r="BJ31"/>
  <c r="W31"/>
  <c r="EJ31"/>
  <c r="DJ31"/>
  <c r="BW31"/>
  <c r="AJ31"/>
  <c r="FW31"/>
  <c r="JJ31"/>
  <c r="LW31"/>
  <c r="GJ31"/>
  <c r="KJ31"/>
  <c r="IW31"/>
  <c r="LJ31"/>
  <c r="GW31"/>
  <c r="JW31"/>
  <c r="FJ31"/>
  <c r="HJ31"/>
  <c r="B31"/>
  <c r="IJ31"/>
  <c r="EW31"/>
  <c r="B88"/>
  <c r="LW88"/>
  <c r="KJ88"/>
  <c r="W88"/>
  <c r="BJ88"/>
  <c r="AW88"/>
  <c r="AJ88"/>
  <c r="J88"/>
  <c r="JJ88"/>
  <c r="KW88"/>
  <c r="CW88"/>
  <c r="JW88"/>
  <c r="HW88"/>
  <c r="IW88"/>
  <c r="IJ88"/>
  <c r="EW88"/>
  <c r="EJ88"/>
  <c r="GJ88"/>
  <c r="HJ88"/>
  <c r="GW88"/>
  <c r="DW88"/>
  <c r="CJ88"/>
  <c r="BW88"/>
  <c r="FJ88"/>
  <c r="LJ88"/>
  <c r="FW88"/>
  <c r="DJ88"/>
  <c r="AA29" i="70"/>
  <c r="V23"/>
  <c r="U23"/>
  <c r="AA23"/>
  <c r="FJ20" i="47"/>
  <c r="CJ20"/>
  <c r="AW20"/>
  <c r="HJ20"/>
  <c r="DJ20"/>
  <c r="J20"/>
  <c r="BW20"/>
  <c r="FW20"/>
  <c r="AJ20"/>
  <c r="EJ20"/>
  <c r="CW20"/>
  <c r="IW20"/>
  <c r="DW20"/>
  <c r="W20"/>
  <c r="BJ20"/>
  <c r="IJ20"/>
  <c r="JJ20"/>
  <c r="GJ20"/>
  <c r="KJ20"/>
  <c r="KW20"/>
  <c r="HW20"/>
  <c r="GW20"/>
  <c r="EW20"/>
  <c r="LJ20"/>
  <c r="B20"/>
  <c r="LW20"/>
  <c r="JW20"/>
  <c r="IJ14" i="28"/>
  <c r="HJ14"/>
  <c r="JJ14"/>
  <c r="GJ14"/>
  <c r="IW14"/>
  <c r="GW14"/>
  <c r="FJ14"/>
  <c r="EW14"/>
  <c r="FW14"/>
  <c r="DJ14"/>
  <c r="HW14"/>
  <c r="CW14"/>
  <c r="CJ14"/>
  <c r="J14"/>
  <c r="EJ14"/>
  <c r="BW14"/>
  <c r="DW14"/>
  <c r="BJ14"/>
  <c r="AW14"/>
  <c r="JW14"/>
  <c r="AJ14"/>
  <c r="W14"/>
  <c r="LW14"/>
  <c r="KW14"/>
  <c r="LJ14"/>
  <c r="B14"/>
  <c r="KJ14"/>
  <c r="KJ73"/>
  <c r="LJ73"/>
  <c r="JW73"/>
  <c r="HW73"/>
  <c r="GW73"/>
  <c r="FJ73"/>
  <c r="DW73"/>
  <c r="IW73"/>
  <c r="DJ73"/>
  <c r="KW73"/>
  <c r="JJ73"/>
  <c r="IJ73"/>
  <c r="HJ73"/>
  <c r="FW73"/>
  <c r="EW73"/>
  <c r="AJ73"/>
  <c r="W73"/>
  <c r="CW73"/>
  <c r="CJ73"/>
  <c r="GJ73"/>
  <c r="BW73"/>
  <c r="EJ73"/>
  <c r="BJ73"/>
  <c r="AW73"/>
  <c r="J73"/>
  <c r="B73"/>
  <c r="LW73"/>
  <c r="U22" i="71"/>
  <c r="EW55" i="47"/>
  <c r="GW55"/>
  <c r="EJ55"/>
  <c r="KJ55"/>
  <c r="JJ55"/>
  <c r="IJ55"/>
  <c r="GJ55"/>
  <c r="FW55"/>
  <c r="JW55"/>
  <c r="HW55"/>
  <c r="HJ55"/>
  <c r="DJ55"/>
  <c r="J55"/>
  <c r="IW55"/>
  <c r="CW55"/>
  <c r="KW55"/>
  <c r="CJ55"/>
  <c r="BW55"/>
  <c r="FJ55"/>
  <c r="BJ55"/>
  <c r="AW55"/>
  <c r="DW55"/>
  <c r="W55"/>
  <c r="AJ55"/>
  <c r="B55"/>
  <c r="LJ55"/>
  <c r="LW55"/>
  <c r="LY46" i="28"/>
  <c r="KL46"/>
  <c r="JL46"/>
  <c r="JY46"/>
  <c r="HY46"/>
  <c r="GY46"/>
  <c r="FL46"/>
  <c r="EL46"/>
  <c r="IY46"/>
  <c r="DY46"/>
  <c r="IL46"/>
  <c r="HL46"/>
  <c r="FY46"/>
  <c r="LL46"/>
  <c r="KY46"/>
  <c r="AY46"/>
  <c r="AL46"/>
  <c r="Y46"/>
  <c r="DL46"/>
  <c r="CY46"/>
  <c r="GL46"/>
  <c r="EY46"/>
  <c r="CL46"/>
  <c r="L46"/>
  <c r="BY46"/>
  <c r="BL46"/>
  <c r="D46"/>
  <c r="GJ14" i="47"/>
  <c r="GW14"/>
  <c r="FJ14"/>
  <c r="BJ14"/>
  <c r="AW14"/>
  <c r="FW14"/>
  <c r="AJ14"/>
  <c r="EJ14"/>
  <c r="DW14"/>
  <c r="W14"/>
  <c r="DJ14"/>
  <c r="J14"/>
  <c r="EW14"/>
  <c r="CW14"/>
  <c r="BW14"/>
  <c r="CJ14"/>
  <c r="LW14"/>
  <c r="HJ14"/>
  <c r="KW14"/>
  <c r="HW14"/>
  <c r="JW14"/>
  <c r="IJ14"/>
  <c r="IW14"/>
  <c r="KJ14"/>
  <c r="JJ14"/>
  <c r="LJ14"/>
  <c r="B14"/>
  <c r="HW73"/>
  <c r="IW73"/>
  <c r="EW73"/>
  <c r="JW73"/>
  <c r="GW73"/>
  <c r="EJ73"/>
  <c r="LJ73"/>
  <c r="JJ73"/>
  <c r="HJ73"/>
  <c r="GJ73"/>
  <c r="FW73"/>
  <c r="IJ73"/>
  <c r="DJ73"/>
  <c r="J73"/>
  <c r="FJ73"/>
  <c r="CW73"/>
  <c r="CJ73"/>
  <c r="BW73"/>
  <c r="KJ73"/>
  <c r="BJ73"/>
  <c r="AW73"/>
  <c r="DW73"/>
  <c r="W73"/>
  <c r="AJ73"/>
  <c r="LW73"/>
  <c r="KW73"/>
  <c r="B73"/>
  <c r="HY29" i="28"/>
  <c r="EY29"/>
  <c r="JL29"/>
  <c r="EL29"/>
  <c r="Y29"/>
  <c r="CY29"/>
  <c r="LY9"/>
  <c r="JY9"/>
  <c r="JL9"/>
  <c r="GL9"/>
  <c r="IY9"/>
  <c r="HY9"/>
  <c r="EY9"/>
  <c r="IL9"/>
  <c r="HL9"/>
  <c r="DL9"/>
  <c r="L9"/>
  <c r="GY9"/>
  <c r="CY9"/>
  <c r="FL9"/>
  <c r="CL9"/>
  <c r="EL9"/>
  <c r="BY9"/>
  <c r="DY9"/>
  <c r="BL9"/>
  <c r="FY9"/>
  <c r="AY9"/>
  <c r="AL9"/>
  <c r="Y9"/>
  <c r="LL9"/>
  <c r="KY9"/>
  <c r="KL9"/>
  <c r="D9"/>
  <c r="D67"/>
  <c r="KL67"/>
  <c r="KY67"/>
  <c r="JY67"/>
  <c r="HY67"/>
  <c r="GY67"/>
  <c r="FL67"/>
  <c r="DY67"/>
  <c r="JL67"/>
  <c r="IY67"/>
  <c r="DL67"/>
  <c r="IL67"/>
  <c r="HL67"/>
  <c r="FY67"/>
  <c r="EY67"/>
  <c r="AL67"/>
  <c r="Y67"/>
  <c r="CY67"/>
  <c r="GL67"/>
  <c r="CL67"/>
  <c r="LL67"/>
  <c r="BY67"/>
  <c r="L67"/>
  <c r="EL67"/>
  <c r="BL67"/>
  <c r="AY67"/>
  <c r="LY67"/>
  <c r="AA30" i="65"/>
  <c r="V24"/>
  <c r="U24"/>
  <c r="AA24"/>
  <c r="V23" i="64"/>
  <c r="U23"/>
  <c r="AA23"/>
  <c r="AA29"/>
  <c r="IY29" i="47"/>
  <c r="GY29"/>
  <c r="EY29"/>
  <c r="HY29"/>
  <c r="EL29"/>
  <c r="JY29"/>
  <c r="IL29"/>
  <c r="LL29"/>
  <c r="FY29"/>
  <c r="KL29"/>
  <c r="DL29"/>
  <c r="L29"/>
  <c r="CY29"/>
  <c r="CL29"/>
  <c r="BY29"/>
  <c r="BL29"/>
  <c r="JL29"/>
  <c r="FL29"/>
  <c r="AY29"/>
  <c r="DY29"/>
  <c r="Y29"/>
  <c r="HL29"/>
  <c r="AL29"/>
  <c r="GL29"/>
  <c r="D29"/>
  <c r="KY29"/>
  <c r="LY29"/>
  <c r="B53" i="28"/>
  <c r="JW53"/>
  <c r="IJ53"/>
  <c r="HJ53"/>
  <c r="FW53"/>
  <c r="KW53"/>
  <c r="GJ53"/>
  <c r="HW53"/>
  <c r="GW53"/>
  <c r="FJ53"/>
  <c r="DW53"/>
  <c r="CJ53"/>
  <c r="EJ53"/>
  <c r="BW53"/>
  <c r="BJ53"/>
  <c r="AW53"/>
  <c r="EW53"/>
  <c r="AJ53"/>
  <c r="J53"/>
  <c r="IW53"/>
  <c r="W53"/>
  <c r="DJ53"/>
  <c r="CW53"/>
  <c r="JJ53"/>
  <c r="KJ53"/>
  <c r="LJ53"/>
  <c r="LW53"/>
  <c r="D66"/>
  <c r="JY66"/>
  <c r="JL66"/>
  <c r="KY66"/>
  <c r="GL66"/>
  <c r="EY66"/>
  <c r="HY66"/>
  <c r="EL66"/>
  <c r="IY66"/>
  <c r="KL66"/>
  <c r="LL66"/>
  <c r="FY66"/>
  <c r="FL66"/>
  <c r="BL66"/>
  <c r="DY66"/>
  <c r="AY66"/>
  <c r="GY66"/>
  <c r="AL66"/>
  <c r="HL66"/>
  <c r="Y66"/>
  <c r="IL66"/>
  <c r="DL66"/>
  <c r="CY66"/>
  <c r="CL66"/>
  <c r="BY66"/>
  <c r="L66"/>
  <c r="LY66"/>
  <c r="JY67" i="47"/>
  <c r="IL67"/>
  <c r="HY67"/>
  <c r="GY67"/>
  <c r="EL67"/>
  <c r="JL67"/>
  <c r="HL67"/>
  <c r="KL67"/>
  <c r="FL67"/>
  <c r="CY67"/>
  <c r="CL67"/>
  <c r="BY67"/>
  <c r="FY67"/>
  <c r="BL67"/>
  <c r="AY67"/>
  <c r="AL67"/>
  <c r="IY67"/>
  <c r="GL67"/>
  <c r="DL67"/>
  <c r="L67"/>
  <c r="Y67"/>
  <c r="DY67"/>
  <c r="EY67"/>
  <c r="KY67"/>
  <c r="LY67"/>
  <c r="D67"/>
  <c r="LL67"/>
  <c r="LY18" i="28"/>
  <c r="LL18"/>
  <c r="KL18"/>
  <c r="JY18"/>
  <c r="IL18"/>
  <c r="HL18"/>
  <c r="FY18"/>
  <c r="HY18"/>
  <c r="EL18"/>
  <c r="JL18"/>
  <c r="Y18"/>
  <c r="GL18"/>
  <c r="DL18"/>
  <c r="KY18"/>
  <c r="CY18"/>
  <c r="CL18"/>
  <c r="L18"/>
  <c r="D18"/>
  <c r="BY18"/>
  <c r="EY18"/>
  <c r="BL18"/>
  <c r="DY18"/>
  <c r="AY18"/>
  <c r="IY18"/>
  <c r="GY18"/>
  <c r="FL18"/>
  <c r="AL18"/>
  <c r="FW53" i="47"/>
  <c r="FJ53"/>
  <c r="AJ53"/>
  <c r="EJ53"/>
  <c r="DW53"/>
  <c r="W53"/>
  <c r="DJ53"/>
  <c r="J53"/>
  <c r="CW53"/>
  <c r="EW53"/>
  <c r="CJ53"/>
  <c r="BW53"/>
  <c r="AW53"/>
  <c r="BJ53"/>
  <c r="IW53"/>
  <c r="B53"/>
  <c r="IJ53"/>
  <c r="JW53"/>
  <c r="GW53"/>
  <c r="GJ53"/>
  <c r="HJ53"/>
  <c r="KJ53"/>
  <c r="LW53"/>
  <c r="HW53"/>
  <c r="LJ53"/>
  <c r="JJ53"/>
  <c r="KW53"/>
  <c r="KY66"/>
  <c r="EY66"/>
  <c r="IL66"/>
  <c r="HY66"/>
  <c r="GY66"/>
  <c r="EL66"/>
  <c r="LY66"/>
  <c r="KL66"/>
  <c r="IY66"/>
  <c r="GL66"/>
  <c r="FY66"/>
  <c r="DL66"/>
  <c r="L66"/>
  <c r="CY66"/>
  <c r="JY66"/>
  <c r="CL66"/>
  <c r="BY66"/>
  <c r="BL66"/>
  <c r="JL66"/>
  <c r="HL66"/>
  <c r="AY66"/>
  <c r="FL66"/>
  <c r="DY66"/>
  <c r="Y66"/>
  <c r="AL66"/>
  <c r="D66"/>
  <c r="LL66"/>
  <c r="AA31" i="61"/>
  <c r="U25"/>
  <c r="AA25"/>
  <c r="V25"/>
  <c r="HL18" i="47"/>
  <c r="EY18"/>
  <c r="EL18"/>
  <c r="FY18"/>
  <c r="DL18"/>
  <c r="L18"/>
  <c r="CY18"/>
  <c r="CL18"/>
  <c r="BY18"/>
  <c r="GL18"/>
  <c r="BL18"/>
  <c r="FL18"/>
  <c r="AY18"/>
  <c r="DY18"/>
  <c r="Y18"/>
  <c r="AL18"/>
  <c r="KY18"/>
  <c r="JY18"/>
  <c r="D18"/>
  <c r="IL18"/>
  <c r="KL18"/>
  <c r="LL18"/>
  <c r="JL18"/>
  <c r="IY18"/>
  <c r="HY18"/>
  <c r="LY18"/>
  <c r="GY18"/>
  <c r="BL50" i="28"/>
  <c r="AL50"/>
  <c r="CL50"/>
  <c r="KL50"/>
  <c r="HL50"/>
  <c r="FL50"/>
  <c r="IY50"/>
  <c r="V22" i="65"/>
  <c r="U22"/>
  <c r="AA28"/>
  <c r="AA22"/>
  <c r="V27" i="71"/>
  <c r="U27"/>
  <c r="AA33"/>
  <c r="AA27"/>
  <c r="AA23" i="62"/>
  <c r="U23"/>
  <c r="V23"/>
  <c r="AA29"/>
  <c r="U26" i="66"/>
  <c r="AA32"/>
  <c r="AA26"/>
  <c r="V26"/>
  <c r="KW57" i="28"/>
  <c r="HJ57"/>
  <c r="AJ57"/>
  <c r="JY49"/>
  <c r="KY49"/>
  <c r="LL49"/>
  <c r="KL49"/>
  <c r="JL49"/>
  <c r="IL49"/>
  <c r="HL49"/>
  <c r="FY49"/>
  <c r="GL49"/>
  <c r="HY49"/>
  <c r="GY49"/>
  <c r="FL49"/>
  <c r="EL49"/>
  <c r="CY49"/>
  <c r="IY49"/>
  <c r="CL49"/>
  <c r="EY49"/>
  <c r="BY49"/>
  <c r="L49"/>
  <c r="BL49"/>
  <c r="DY49"/>
  <c r="AY49"/>
  <c r="AL49"/>
  <c r="Y49"/>
  <c r="DL49"/>
  <c r="D49"/>
  <c r="LY49"/>
  <c r="LY50" i="47"/>
  <c r="LL50"/>
  <c r="EL50"/>
  <c r="FL50"/>
  <c r="CY50"/>
  <c r="GY50"/>
  <c r="EY50"/>
  <c r="CL50"/>
  <c r="GL50"/>
  <c r="BY50"/>
  <c r="BL50"/>
  <c r="AY50"/>
  <c r="KY50"/>
  <c r="HY50"/>
  <c r="HL50"/>
  <c r="AL50"/>
  <c r="DL50"/>
  <c r="L50"/>
  <c r="Y50"/>
  <c r="JL50"/>
  <c r="FY50"/>
  <c r="DY50"/>
  <c r="IY50"/>
  <c r="KL50"/>
  <c r="D50"/>
  <c r="IL50"/>
  <c r="JY50"/>
  <c r="KL11"/>
  <c r="EY11"/>
  <c r="KY11"/>
  <c r="HL11"/>
  <c r="FY11"/>
  <c r="HY11"/>
  <c r="DL11"/>
  <c r="L11"/>
  <c r="CY11"/>
  <c r="CL11"/>
  <c r="GL11"/>
  <c r="BY11"/>
  <c r="FL11"/>
  <c r="BL11"/>
  <c r="AY11"/>
  <c r="DY11"/>
  <c r="Y11"/>
  <c r="AL11"/>
  <c r="EL11"/>
  <c r="JY11"/>
  <c r="JL11"/>
  <c r="GY11"/>
  <c r="IY11"/>
  <c r="LY11"/>
  <c r="D11"/>
  <c r="IL11"/>
  <c r="LL11"/>
  <c r="IY9"/>
  <c r="GL9"/>
  <c r="GY9"/>
  <c r="FY9"/>
  <c r="EY9"/>
  <c r="HL9"/>
  <c r="AY9"/>
  <c r="HY9"/>
  <c r="EL9"/>
  <c r="AL9"/>
  <c r="DY9"/>
  <c r="Y9"/>
  <c r="DL9"/>
  <c r="L9"/>
  <c r="CY9"/>
  <c r="CL9"/>
  <c r="FL9"/>
  <c r="BL9"/>
  <c r="BY9"/>
  <c r="D9"/>
  <c r="IL9"/>
  <c r="LL9"/>
  <c r="KY9"/>
  <c r="JL9"/>
  <c r="KL9"/>
  <c r="LY9"/>
  <c r="JY9"/>
  <c r="KW57"/>
  <c r="LJ57"/>
  <c r="JJ57"/>
  <c r="IJ57"/>
  <c r="HW57"/>
  <c r="FJ57"/>
  <c r="HJ57"/>
  <c r="IW57"/>
  <c r="EW57"/>
  <c r="BJ57"/>
  <c r="AW57"/>
  <c r="GW57"/>
  <c r="AJ57"/>
  <c r="GJ57"/>
  <c r="DW57"/>
  <c r="W57"/>
  <c r="KJ57"/>
  <c r="DJ57"/>
  <c r="J57"/>
  <c r="CW57"/>
  <c r="JW57"/>
  <c r="FW57"/>
  <c r="BW57"/>
  <c r="EJ57"/>
  <c r="CJ57"/>
  <c r="LW57"/>
  <c r="B57"/>
  <c r="LY49"/>
  <c r="FL49"/>
  <c r="LL49"/>
  <c r="IY49"/>
  <c r="HL49"/>
  <c r="GY49"/>
  <c r="EY49"/>
  <c r="KL49"/>
  <c r="JL49"/>
  <c r="KY49"/>
  <c r="JY49"/>
  <c r="HY49"/>
  <c r="GL49"/>
  <c r="IL49"/>
  <c r="DY49"/>
  <c r="Y49"/>
  <c r="DL49"/>
  <c r="L49"/>
  <c r="CY49"/>
  <c r="CL49"/>
  <c r="BY49"/>
  <c r="EL49"/>
  <c r="BL49"/>
  <c r="FY49"/>
  <c r="AL49"/>
  <c r="AY49"/>
  <c r="D49"/>
  <c r="HW41" i="28"/>
  <c r="IW41"/>
  <c r="DW41"/>
  <c r="D88" i="47"/>
  <c r="KL88"/>
  <c r="IL88"/>
  <c r="GL88"/>
  <c r="EL88"/>
  <c r="CL88"/>
  <c r="AL88"/>
  <c r="LY88"/>
  <c r="JY88"/>
  <c r="HY88"/>
  <c r="FY88"/>
  <c r="DY88"/>
  <c r="BY88"/>
  <c r="Y88"/>
  <c r="LL88"/>
  <c r="JL88"/>
  <c r="HL88"/>
  <c r="FL88"/>
  <c r="DL88"/>
  <c r="BL88"/>
  <c r="L88"/>
  <c r="KY88"/>
  <c r="IY88"/>
  <c r="GY88"/>
  <c r="EY88"/>
  <c r="CY88"/>
  <c r="AY88"/>
  <c r="KW55" i="28"/>
  <c r="LW55"/>
  <c r="LJ55"/>
  <c r="KJ55"/>
  <c r="HW55"/>
  <c r="EJ55"/>
  <c r="JJ55"/>
  <c r="GW55"/>
  <c r="FJ55"/>
  <c r="DW55"/>
  <c r="B55"/>
  <c r="IJ55"/>
  <c r="HJ55"/>
  <c r="FW55"/>
  <c r="JW55"/>
  <c r="GJ55"/>
  <c r="AW55"/>
  <c r="AJ55"/>
  <c r="EW55"/>
  <c r="W55"/>
  <c r="IW55"/>
  <c r="DJ55"/>
  <c r="J55"/>
  <c r="CW55"/>
  <c r="CJ55"/>
  <c r="BW55"/>
  <c r="BJ55"/>
  <c r="LY46" i="47"/>
  <c r="KY46"/>
  <c r="JY46"/>
  <c r="HY46"/>
  <c r="FY46"/>
  <c r="EL46"/>
  <c r="HL46"/>
  <c r="BY46"/>
  <c r="JL46"/>
  <c r="BL46"/>
  <c r="AY46"/>
  <c r="AL46"/>
  <c r="FL46"/>
  <c r="DY46"/>
  <c r="Y46"/>
  <c r="GY46"/>
  <c r="EY46"/>
  <c r="DL46"/>
  <c r="L46"/>
  <c r="CL46"/>
  <c r="GL46"/>
  <c r="CY46"/>
  <c r="D46"/>
  <c r="IL46"/>
  <c r="KL46"/>
  <c r="IY46"/>
  <c r="LL46"/>
  <c r="LW21"/>
  <c r="HJ21"/>
  <c r="HW21"/>
  <c r="JJ21"/>
  <c r="B21"/>
  <c r="IJ21"/>
  <c r="BW21"/>
  <c r="JW21"/>
  <c r="BJ21"/>
  <c r="FW21"/>
  <c r="FJ21"/>
  <c r="AW21"/>
  <c r="KJ21"/>
  <c r="GJ21"/>
  <c r="EW21"/>
  <c r="EJ21"/>
  <c r="AJ21"/>
  <c r="LJ21"/>
  <c r="KW21"/>
  <c r="DW21"/>
  <c r="W21"/>
  <c r="IW21"/>
  <c r="DJ21"/>
  <c r="J21"/>
  <c r="CW21"/>
  <c r="GW21"/>
  <c r="CJ21"/>
  <c r="V27" i="64"/>
  <c r="AA33"/>
  <c r="AA27"/>
  <c r="U27"/>
  <c r="U25"/>
  <c r="AA31"/>
  <c r="V25"/>
  <c r="AA25"/>
  <c r="KY17" i="47"/>
  <c r="IY17"/>
  <c r="IL17"/>
  <c r="GY17"/>
  <c r="LY17"/>
  <c r="HL17"/>
  <c r="KL17"/>
  <c r="JL17"/>
  <c r="HY17"/>
  <c r="GL17"/>
  <c r="EY17"/>
  <c r="EL17"/>
  <c r="AL17"/>
  <c r="DY17"/>
  <c r="Y17"/>
  <c r="DL17"/>
  <c r="L17"/>
  <c r="JY17"/>
  <c r="CY17"/>
  <c r="CL17"/>
  <c r="BY17"/>
  <c r="LL17"/>
  <c r="BL17"/>
  <c r="FY17"/>
  <c r="FL17"/>
  <c r="AY17"/>
  <c r="D17"/>
  <c r="IL64" i="28"/>
  <c r="LL64"/>
  <c r="KL64"/>
  <c r="JL64"/>
  <c r="GL64"/>
  <c r="FY64"/>
  <c r="JY64"/>
  <c r="GY64"/>
  <c r="IY64"/>
  <c r="HL64"/>
  <c r="HY64"/>
  <c r="EL64"/>
  <c r="DL64"/>
  <c r="CL64"/>
  <c r="BL64"/>
  <c r="AL64"/>
  <c r="L64"/>
  <c r="FL64"/>
  <c r="EY64"/>
  <c r="DY64"/>
  <c r="CY64"/>
  <c r="BY64"/>
  <c r="AY64"/>
  <c r="Y64"/>
  <c r="KY64"/>
  <c r="LY64"/>
  <c r="D64"/>
  <c r="JL60"/>
  <c r="HY60"/>
  <c r="AL60"/>
  <c r="Y60"/>
  <c r="D64" i="47"/>
  <c r="HL64"/>
  <c r="HY64"/>
  <c r="LL64"/>
  <c r="IL64"/>
  <c r="LY64"/>
  <c r="JY64"/>
  <c r="JL64"/>
  <c r="KL64"/>
  <c r="BY64"/>
  <c r="KY64"/>
  <c r="BL64"/>
  <c r="GL64"/>
  <c r="AY64"/>
  <c r="FL64"/>
  <c r="EY64"/>
  <c r="AL64"/>
  <c r="FY64"/>
  <c r="EL64"/>
  <c r="DY64"/>
  <c r="Y64"/>
  <c r="GY64"/>
  <c r="DL64"/>
  <c r="L64"/>
  <c r="IY64"/>
  <c r="CY64"/>
  <c r="CL64"/>
  <c r="KY60"/>
  <c r="IY60"/>
  <c r="IL60"/>
  <c r="KL60"/>
  <c r="GY60"/>
  <c r="GL60"/>
  <c r="HL60"/>
  <c r="BL60"/>
  <c r="AY60"/>
  <c r="FL60"/>
  <c r="EY60"/>
  <c r="AL60"/>
  <c r="FY60"/>
  <c r="EL60"/>
  <c r="DY60"/>
  <c r="Y60"/>
  <c r="JL60"/>
  <c r="HY60"/>
  <c r="DL60"/>
  <c r="L60"/>
  <c r="JY60"/>
  <c r="CY60"/>
  <c r="CL60"/>
  <c r="BY60"/>
  <c r="LY60"/>
  <c r="LL60"/>
  <c r="D60"/>
  <c r="D44" i="28"/>
  <c r="IY44"/>
  <c r="HL44"/>
  <c r="HY44"/>
  <c r="KY44"/>
  <c r="JL44"/>
  <c r="IL44"/>
  <c r="LY44"/>
  <c r="JY44"/>
  <c r="LL44"/>
  <c r="KL44"/>
  <c r="GL44"/>
  <c r="FY44"/>
  <c r="GY44"/>
  <c r="FL44"/>
  <c r="EY44"/>
  <c r="DY44"/>
  <c r="CY44"/>
  <c r="BY44"/>
  <c r="AY44"/>
  <c r="Y44"/>
  <c r="L44"/>
  <c r="EL44"/>
  <c r="DL44"/>
  <c r="CL44"/>
  <c r="BL44"/>
  <c r="AL44"/>
  <c r="B48"/>
  <c r="KJ48"/>
  <c r="GW48"/>
  <c r="IW48"/>
  <c r="HJ48"/>
  <c r="LJ48"/>
  <c r="HW48"/>
  <c r="KW48"/>
  <c r="JJ48"/>
  <c r="IJ48"/>
  <c r="JW48"/>
  <c r="GJ48"/>
  <c r="FW48"/>
  <c r="EJ48"/>
  <c r="DJ48"/>
  <c r="CJ48"/>
  <c r="BJ48"/>
  <c r="AJ48"/>
  <c r="J48"/>
  <c r="FJ48"/>
  <c r="EW48"/>
  <c r="DW48"/>
  <c r="CW48"/>
  <c r="BW48"/>
  <c r="AW48"/>
  <c r="W48"/>
  <c r="LW48"/>
  <c r="D44" i="47"/>
  <c r="IY44"/>
  <c r="IL44"/>
  <c r="GL44"/>
  <c r="KY44"/>
  <c r="JL44"/>
  <c r="HY44"/>
  <c r="HL44"/>
  <c r="FY44"/>
  <c r="FL44"/>
  <c r="EY44"/>
  <c r="AL44"/>
  <c r="EL44"/>
  <c r="DY44"/>
  <c r="Y44"/>
  <c r="DL44"/>
  <c r="L44"/>
  <c r="JY44"/>
  <c r="CY44"/>
  <c r="CL44"/>
  <c r="GY44"/>
  <c r="BY44"/>
  <c r="BL44"/>
  <c r="AY44"/>
  <c r="LY44"/>
  <c r="LL44"/>
  <c r="KL44"/>
  <c r="KY53" i="28"/>
  <c r="IL53"/>
  <c r="JY53"/>
  <c r="JL53"/>
  <c r="GL53"/>
  <c r="FY53"/>
  <c r="LL53"/>
  <c r="GY53"/>
  <c r="IY53"/>
  <c r="HL53"/>
  <c r="HY53"/>
  <c r="KL53"/>
  <c r="EL53"/>
  <c r="DL53"/>
  <c r="CL53"/>
  <c r="BL53"/>
  <c r="AL53"/>
  <c r="FL53"/>
  <c r="EY53"/>
  <c r="DY53"/>
  <c r="CY53"/>
  <c r="BY53"/>
  <c r="AY53"/>
  <c r="Y53"/>
  <c r="L53"/>
  <c r="D53"/>
  <c r="LY53"/>
  <c r="JW51"/>
  <c r="GJ51"/>
  <c r="GW51"/>
  <c r="IW51"/>
  <c r="HJ51"/>
  <c r="HW51"/>
  <c r="KW51"/>
  <c r="IJ51"/>
  <c r="EJ51"/>
  <c r="DJ51"/>
  <c r="CJ51"/>
  <c r="BJ51"/>
  <c r="AJ51"/>
  <c r="FW51"/>
  <c r="J51"/>
  <c r="FJ51"/>
  <c r="EW51"/>
  <c r="DW51"/>
  <c r="CW51"/>
  <c r="BW51"/>
  <c r="AW51"/>
  <c r="W51"/>
  <c r="B51"/>
  <c r="LJ51"/>
  <c r="KJ51"/>
  <c r="JJ51"/>
  <c r="LW51"/>
  <c r="LW48" i="47"/>
  <c r="B48"/>
  <c r="JW48"/>
  <c r="KW48"/>
  <c r="IW48"/>
  <c r="IJ48"/>
  <c r="LJ48"/>
  <c r="GW48"/>
  <c r="KJ48"/>
  <c r="HJ48"/>
  <c r="BJ48"/>
  <c r="AW48"/>
  <c r="FJ48"/>
  <c r="EW48"/>
  <c r="AJ48"/>
  <c r="JJ48"/>
  <c r="FW48"/>
  <c r="EJ48"/>
  <c r="DW48"/>
  <c r="W48"/>
  <c r="DJ48"/>
  <c r="J48"/>
  <c r="GJ48"/>
  <c r="CW48"/>
  <c r="HW48"/>
  <c r="CJ48"/>
  <c r="BW48"/>
  <c r="KY53"/>
  <c r="LY53"/>
  <c r="HL53"/>
  <c r="LL53"/>
  <c r="KL53"/>
  <c r="HY53"/>
  <c r="JY53"/>
  <c r="JL53"/>
  <c r="IY53"/>
  <c r="IL53"/>
  <c r="DL53"/>
  <c r="L53"/>
  <c r="CY53"/>
  <c r="CL53"/>
  <c r="GL53"/>
  <c r="BY53"/>
  <c r="BL53"/>
  <c r="AY53"/>
  <c r="GY53"/>
  <c r="FL53"/>
  <c r="EY53"/>
  <c r="AL53"/>
  <c r="FY53"/>
  <c r="EL53"/>
  <c r="DY53"/>
  <c r="Y53"/>
  <c r="D53"/>
  <c r="JW51"/>
  <c r="GW51"/>
  <c r="GJ51"/>
  <c r="HJ51"/>
  <c r="KJ51"/>
  <c r="KW51"/>
  <c r="JJ51"/>
  <c r="HW51"/>
  <c r="CJ51"/>
  <c r="BW51"/>
  <c r="BJ51"/>
  <c r="AW51"/>
  <c r="FJ51"/>
  <c r="EW51"/>
  <c r="AJ51"/>
  <c r="FW51"/>
  <c r="EJ51"/>
  <c r="DW51"/>
  <c r="W51"/>
  <c r="IJ51"/>
  <c r="DJ51"/>
  <c r="J51"/>
  <c r="IW51"/>
  <c r="CW51"/>
  <c r="LW51"/>
  <c r="LJ51"/>
  <c r="B51"/>
  <c r="AA24" i="69"/>
  <c r="V24"/>
  <c r="U24"/>
  <c r="AA30"/>
  <c r="LJ21" i="28"/>
  <c r="GJ21"/>
  <c r="FW21"/>
  <c r="LW21"/>
  <c r="IW21"/>
  <c r="GW21"/>
  <c r="B21"/>
  <c r="KW21"/>
  <c r="HJ21"/>
  <c r="KJ21"/>
  <c r="JJ21"/>
  <c r="HW21"/>
  <c r="JW21"/>
  <c r="IJ21"/>
  <c r="EJ21"/>
  <c r="DJ21"/>
  <c r="CJ21"/>
  <c r="BJ21"/>
  <c r="AJ21"/>
  <c r="J21"/>
  <c r="FJ21"/>
  <c r="EW21"/>
  <c r="DW21"/>
  <c r="CW21"/>
  <c r="BW21"/>
  <c r="AW21"/>
  <c r="W21"/>
  <c r="V25" i="71"/>
  <c r="U25"/>
  <c r="AA25"/>
  <c r="AA31"/>
  <c r="B16" i="28"/>
  <c r="KW16"/>
  <c r="IJ16"/>
  <c r="GJ16"/>
  <c r="IW16"/>
  <c r="GW16"/>
  <c r="HJ16"/>
  <c r="JW16"/>
  <c r="JJ16"/>
  <c r="HW16"/>
  <c r="FW16"/>
  <c r="EW16"/>
  <c r="DW16"/>
  <c r="CW16"/>
  <c r="BW16"/>
  <c r="AW16"/>
  <c r="W16"/>
  <c r="J16"/>
  <c r="EJ16"/>
  <c r="DJ16"/>
  <c r="CJ16"/>
  <c r="BJ16"/>
  <c r="AJ16"/>
  <c r="FJ16"/>
  <c r="LW16"/>
  <c r="LJ16"/>
  <c r="KJ16"/>
  <c r="LY17"/>
  <c r="IY17"/>
  <c r="GY17"/>
  <c r="HL17"/>
  <c r="KL17"/>
  <c r="JL17"/>
  <c r="HY17"/>
  <c r="JY17"/>
  <c r="LL17"/>
  <c r="IL17"/>
  <c r="KY17"/>
  <c r="GL17"/>
  <c r="EL17"/>
  <c r="DL17"/>
  <c r="CL17"/>
  <c r="BL17"/>
  <c r="AL17"/>
  <c r="FL17"/>
  <c r="FY17"/>
  <c r="EY17"/>
  <c r="DY17"/>
  <c r="CY17"/>
  <c r="BY17"/>
  <c r="AY17"/>
  <c r="Y17"/>
  <c r="L17"/>
  <c r="D17"/>
  <c r="JL25"/>
  <c r="IY25"/>
  <c r="LY25"/>
  <c r="IL25"/>
  <c r="GY25"/>
  <c r="JY25"/>
  <c r="HY25"/>
  <c r="KY25"/>
  <c r="KL25"/>
  <c r="HL25"/>
  <c r="GL25"/>
  <c r="BY25"/>
  <c r="FL25"/>
  <c r="DL25"/>
  <c r="EY25"/>
  <c r="AY25"/>
  <c r="CL25"/>
  <c r="FY25"/>
  <c r="DY25"/>
  <c r="BL25"/>
  <c r="EL25"/>
  <c r="AL25"/>
  <c r="CY25"/>
  <c r="Y25"/>
  <c r="L25"/>
  <c r="D25"/>
  <c r="LL25"/>
  <c r="KY32"/>
  <c r="LY32"/>
  <c r="LL32"/>
  <c r="KL32"/>
  <c r="D32"/>
  <c r="HL32"/>
  <c r="GL32"/>
  <c r="JL32"/>
  <c r="IY32"/>
  <c r="GY32"/>
  <c r="JY32"/>
  <c r="IL32"/>
  <c r="HY32"/>
  <c r="BL32"/>
  <c r="CY32"/>
  <c r="EL32"/>
  <c r="AL32"/>
  <c r="BY32"/>
  <c r="FL32"/>
  <c r="DL32"/>
  <c r="EY32"/>
  <c r="AY32"/>
  <c r="FY32"/>
  <c r="DY32"/>
  <c r="L32"/>
  <c r="Y32"/>
  <c r="CL32"/>
  <c r="U27" i="69"/>
  <c r="V27"/>
  <c r="AA27"/>
  <c r="AA33"/>
  <c r="LW65" i="47"/>
  <c r="B65"/>
  <c r="HW65"/>
  <c r="LJ65"/>
  <c r="KW65"/>
  <c r="KJ65"/>
  <c r="FJ65"/>
  <c r="IW65"/>
  <c r="HJ65"/>
  <c r="GW65"/>
  <c r="GJ65"/>
  <c r="JW65"/>
  <c r="FW65"/>
  <c r="CW65"/>
  <c r="IJ65"/>
  <c r="CJ65"/>
  <c r="AJ65"/>
  <c r="EJ65"/>
  <c r="DW65"/>
  <c r="BW65"/>
  <c r="JJ65"/>
  <c r="EW65"/>
  <c r="BJ65"/>
  <c r="J65"/>
  <c r="AW65"/>
  <c r="DJ65"/>
  <c r="W65"/>
  <c r="KW66"/>
  <c r="JW66"/>
  <c r="JJ66"/>
  <c r="IJ66"/>
  <c r="LJ66"/>
  <c r="LW66"/>
  <c r="KJ66"/>
  <c r="EW66"/>
  <c r="HJ66"/>
  <c r="GW66"/>
  <c r="GJ66"/>
  <c r="HW66"/>
  <c r="FW66"/>
  <c r="FJ66"/>
  <c r="IW66"/>
  <c r="CJ66"/>
  <c r="EJ66"/>
  <c r="DW66"/>
  <c r="BW66"/>
  <c r="DJ66"/>
  <c r="BJ66"/>
  <c r="AW66"/>
  <c r="AJ66"/>
  <c r="W66"/>
  <c r="CW66"/>
  <c r="J66"/>
  <c r="B66"/>
  <c r="W83" i="28"/>
  <c r="CJ83"/>
  <c r="DJ83"/>
  <c r="EJ83"/>
  <c r="FJ83"/>
  <c r="GJ83"/>
  <c r="HJ83"/>
  <c r="IJ83"/>
  <c r="JJ83"/>
  <c r="BW83"/>
  <c r="CW83"/>
  <c r="DW83"/>
  <c r="EW83"/>
  <c r="FW83"/>
  <c r="GW83"/>
  <c r="HW83"/>
  <c r="IW83"/>
  <c r="JW83"/>
  <c r="B83"/>
  <c r="J83"/>
  <c r="KW83"/>
  <c r="KJ83"/>
  <c r="LW83"/>
  <c r="AJ83"/>
  <c r="AW83"/>
  <c r="BJ83"/>
  <c r="LJ83"/>
  <c r="J85" i="47"/>
  <c r="BJ85"/>
  <c r="FJ85"/>
  <c r="JJ85"/>
  <c r="BW85"/>
  <c r="FW85"/>
  <c r="JW85"/>
  <c r="CJ85"/>
  <c r="GJ85"/>
  <c r="KJ85"/>
  <c r="CW85"/>
  <c r="GW85"/>
  <c r="KW85"/>
  <c r="AJ85"/>
  <c r="DJ85"/>
  <c r="HJ85"/>
  <c r="LJ85"/>
  <c r="W85"/>
  <c r="DW85"/>
  <c r="HW85"/>
  <c r="LW85"/>
  <c r="EJ85"/>
  <c r="B85"/>
  <c r="AW85"/>
  <c r="EW85"/>
  <c r="IW85"/>
  <c r="IJ85"/>
  <c r="B11" i="28"/>
  <c r="GW11"/>
  <c r="BJ11"/>
  <c r="FJ11"/>
  <c r="CW11"/>
  <c r="EJ11"/>
  <c r="AJ11"/>
  <c r="FW11"/>
  <c r="BW11"/>
  <c r="DJ11"/>
  <c r="EW11"/>
  <c r="AW11"/>
  <c r="GJ11"/>
  <c r="DW11"/>
  <c r="J11"/>
  <c r="W11"/>
  <c r="CJ11"/>
  <c r="IJ11"/>
  <c r="IW11"/>
  <c r="KW11"/>
  <c r="LJ11"/>
  <c r="JJ11"/>
  <c r="LW11"/>
  <c r="HJ11"/>
  <c r="KJ11"/>
  <c r="HW11"/>
  <c r="JW11"/>
  <c r="J86" i="47"/>
  <c r="AJ86"/>
  <c r="EJ86"/>
  <c r="IJ86"/>
  <c r="AW86"/>
  <c r="EW86"/>
  <c r="IW86"/>
  <c r="B86"/>
  <c r="BJ86"/>
  <c r="FJ86"/>
  <c r="JJ86"/>
  <c r="BW86"/>
  <c r="FW86"/>
  <c r="JW86"/>
  <c r="DJ86"/>
  <c r="CJ86"/>
  <c r="GJ86"/>
  <c r="KJ86"/>
  <c r="CW86"/>
  <c r="GW86"/>
  <c r="KW86"/>
  <c r="HJ86"/>
  <c r="W86"/>
  <c r="DW86"/>
  <c r="HW86"/>
  <c r="LW86"/>
  <c r="LJ86"/>
  <c r="LL8"/>
  <c r="KY8"/>
  <c r="KL8"/>
  <c r="JL8"/>
  <c r="IL8"/>
  <c r="HY8"/>
  <c r="IY8"/>
  <c r="GL8"/>
  <c r="EL8"/>
  <c r="FY8"/>
  <c r="GY8"/>
  <c r="EY8"/>
  <c r="DY8"/>
  <c r="JY8"/>
  <c r="FL8"/>
  <c r="DL8"/>
  <c r="BL8"/>
  <c r="HL8"/>
  <c r="CY8"/>
  <c r="AL8"/>
  <c r="CL8"/>
  <c r="Y8"/>
  <c r="AY8"/>
  <c r="L8"/>
  <c r="BY8"/>
  <c r="LY8"/>
  <c r="D8"/>
  <c r="LY72"/>
  <c r="KY72"/>
  <c r="KL72"/>
  <c r="IY72"/>
  <c r="HY72"/>
  <c r="IL72"/>
  <c r="FY72"/>
  <c r="FL72"/>
  <c r="JY72"/>
  <c r="GL72"/>
  <c r="EL72"/>
  <c r="HL72"/>
  <c r="DL72"/>
  <c r="EY72"/>
  <c r="CY72"/>
  <c r="AY72"/>
  <c r="CL72"/>
  <c r="GY72"/>
  <c r="BY72"/>
  <c r="Y72"/>
  <c r="DY72"/>
  <c r="L72"/>
  <c r="BL72"/>
  <c r="JL72"/>
  <c r="AL72"/>
  <c r="LL72"/>
  <c r="D72"/>
  <c r="JY25"/>
  <c r="JL25"/>
  <c r="IL25"/>
  <c r="FL25"/>
  <c r="IY25"/>
  <c r="HY25"/>
  <c r="EY25"/>
  <c r="HL25"/>
  <c r="GY25"/>
  <c r="CY25"/>
  <c r="AY25"/>
  <c r="CL25"/>
  <c r="GL25"/>
  <c r="FY25"/>
  <c r="DY25"/>
  <c r="BY25"/>
  <c r="DL25"/>
  <c r="BL25"/>
  <c r="L25"/>
  <c r="AL25"/>
  <c r="EL25"/>
  <c r="Y25"/>
  <c r="LY25"/>
  <c r="LL25"/>
  <c r="KL25"/>
  <c r="KY25"/>
  <c r="D25"/>
  <c r="D32"/>
  <c r="LY32"/>
  <c r="LL32"/>
  <c r="IY32"/>
  <c r="JY32"/>
  <c r="IL32"/>
  <c r="FY32"/>
  <c r="FL32"/>
  <c r="KL32"/>
  <c r="JL32"/>
  <c r="HY32"/>
  <c r="GL32"/>
  <c r="EL32"/>
  <c r="DL32"/>
  <c r="KY32"/>
  <c r="GY32"/>
  <c r="CY32"/>
  <c r="AY32"/>
  <c r="HL32"/>
  <c r="CL32"/>
  <c r="EY32"/>
  <c r="DY32"/>
  <c r="BL32"/>
  <c r="Y32"/>
  <c r="L32"/>
  <c r="BY32"/>
  <c r="AL32"/>
  <c r="LW11"/>
  <c r="KJ11"/>
  <c r="HJ11"/>
  <c r="GW11"/>
  <c r="EW11"/>
  <c r="GJ11"/>
  <c r="HW11"/>
  <c r="JW11"/>
  <c r="JJ11"/>
  <c r="FW11"/>
  <c r="IW11"/>
  <c r="IJ11"/>
  <c r="FJ11"/>
  <c r="CJ11"/>
  <c r="DW11"/>
  <c r="BW11"/>
  <c r="DJ11"/>
  <c r="BJ11"/>
  <c r="EJ11"/>
  <c r="AJ11"/>
  <c r="W11"/>
  <c r="CW11"/>
  <c r="J11"/>
  <c r="AW11"/>
  <c r="B11"/>
  <c r="KW11"/>
  <c r="LJ11"/>
  <c r="KW32" i="28"/>
  <c r="LW32"/>
  <c r="B32"/>
  <c r="LJ32"/>
  <c r="HJ32"/>
  <c r="GJ32"/>
  <c r="KJ32"/>
  <c r="JJ32"/>
  <c r="IW32"/>
  <c r="IJ32"/>
  <c r="GW32"/>
  <c r="JW32"/>
  <c r="HW32"/>
  <c r="CJ32"/>
  <c r="FW32"/>
  <c r="DW32"/>
  <c r="BJ32"/>
  <c r="CW32"/>
  <c r="EJ32"/>
  <c r="BW32"/>
  <c r="FJ32"/>
  <c r="EW32"/>
  <c r="AW32"/>
  <c r="J32"/>
  <c r="W32"/>
  <c r="DJ32"/>
  <c r="AJ32"/>
  <c r="J87" i="47"/>
  <c r="W87"/>
  <c r="DW87"/>
  <c r="HW87"/>
  <c r="LW87"/>
  <c r="AJ87"/>
  <c r="EJ87"/>
  <c r="IJ87"/>
  <c r="AW87"/>
  <c r="EW87"/>
  <c r="IW87"/>
  <c r="KW87"/>
  <c r="BJ87"/>
  <c r="FJ87"/>
  <c r="JJ87"/>
  <c r="GW87"/>
  <c r="BW87"/>
  <c r="FW87"/>
  <c r="JW87"/>
  <c r="B87"/>
  <c r="CJ87"/>
  <c r="GJ87"/>
  <c r="KJ87"/>
  <c r="CW87"/>
  <c r="DJ87"/>
  <c r="HJ87"/>
  <c r="LJ87"/>
  <c r="AA29" i="67"/>
  <c r="U23"/>
  <c r="V23"/>
  <c r="AA23"/>
  <c r="B23" i="28"/>
  <c r="LJ23"/>
  <c r="KW23"/>
  <c r="LW23"/>
  <c r="GJ23"/>
  <c r="JJ23"/>
  <c r="IW23"/>
  <c r="IJ23"/>
  <c r="GW23"/>
  <c r="JW23"/>
  <c r="HW23"/>
  <c r="KJ23"/>
  <c r="HJ23"/>
  <c r="CW23"/>
  <c r="EJ23"/>
  <c r="AJ23"/>
  <c r="BW23"/>
  <c r="FJ23"/>
  <c r="DJ23"/>
  <c r="EW23"/>
  <c r="CJ23"/>
  <c r="FW23"/>
  <c r="BJ23"/>
  <c r="AW23"/>
  <c r="W23"/>
  <c r="J23"/>
  <c r="DW23"/>
  <c r="LJ62"/>
  <c r="KW62"/>
  <c r="HW62"/>
  <c r="KJ62"/>
  <c r="JW62"/>
  <c r="HJ62"/>
  <c r="GJ62"/>
  <c r="JJ62"/>
  <c r="GW62"/>
  <c r="IW62"/>
  <c r="IJ62"/>
  <c r="CW62"/>
  <c r="FW62"/>
  <c r="EJ62"/>
  <c r="AJ62"/>
  <c r="BW62"/>
  <c r="DJ62"/>
  <c r="EW62"/>
  <c r="AW62"/>
  <c r="CJ62"/>
  <c r="FJ62"/>
  <c r="BJ62"/>
  <c r="DW62"/>
  <c r="W62"/>
  <c r="J62"/>
  <c r="B62"/>
  <c r="LW62"/>
  <c r="AA30" i="67"/>
  <c r="AA24"/>
  <c r="U24"/>
  <c r="V24"/>
  <c r="U24" i="71"/>
  <c r="V24"/>
  <c r="AA24"/>
  <c r="AA30"/>
  <c r="V27" i="70"/>
  <c r="U27"/>
  <c r="AA33"/>
  <c r="AA27"/>
  <c r="AA26" i="67"/>
  <c r="V26"/>
  <c r="U26"/>
  <c r="AA32"/>
  <c r="D84" i="47"/>
  <c r="JL84"/>
  <c r="FL84"/>
  <c r="BL84"/>
  <c r="LY84"/>
  <c r="HY84"/>
  <c r="DY84"/>
  <c r="Y84"/>
  <c r="KL84"/>
  <c r="GL84"/>
  <c r="CL84"/>
  <c r="IY84"/>
  <c r="EY84"/>
  <c r="AY84"/>
  <c r="LL84"/>
  <c r="HL84"/>
  <c r="DL84"/>
  <c r="JY84"/>
  <c r="FY84"/>
  <c r="BY84"/>
  <c r="IL84"/>
  <c r="EL84"/>
  <c r="AL84"/>
  <c r="L84"/>
  <c r="KY84"/>
  <c r="GY84"/>
  <c r="CY84"/>
  <c r="B62"/>
  <c r="LW62"/>
  <c r="LJ62"/>
  <c r="HW62"/>
  <c r="KJ62"/>
  <c r="IW62"/>
  <c r="FW62"/>
  <c r="KW62"/>
  <c r="FJ62"/>
  <c r="JW62"/>
  <c r="HJ62"/>
  <c r="GW62"/>
  <c r="IJ62"/>
  <c r="DJ62"/>
  <c r="BJ62"/>
  <c r="CW62"/>
  <c r="GJ62"/>
  <c r="EJ62"/>
  <c r="CJ62"/>
  <c r="AJ62"/>
  <c r="EW62"/>
  <c r="DW62"/>
  <c r="BW62"/>
  <c r="W62"/>
  <c r="AW62"/>
  <c r="J62"/>
  <c r="JJ62"/>
  <c r="HY76" i="28"/>
  <c r="KY76"/>
  <c r="KL76"/>
  <c r="HL76"/>
  <c r="JY76"/>
  <c r="GL76"/>
  <c r="JL76"/>
  <c r="LL76"/>
  <c r="GY76"/>
  <c r="IY76"/>
  <c r="IL76"/>
  <c r="CY76"/>
  <c r="FY76"/>
  <c r="EL76"/>
  <c r="AL76"/>
  <c r="BY76"/>
  <c r="DL76"/>
  <c r="EY76"/>
  <c r="AY76"/>
  <c r="CL76"/>
  <c r="FL76"/>
  <c r="BL76"/>
  <c r="L76"/>
  <c r="DY76"/>
  <c r="Y76"/>
  <c r="D76"/>
  <c r="LY76"/>
  <c r="LW32" i="47"/>
  <c r="LJ32"/>
  <c r="B32"/>
  <c r="JW32"/>
  <c r="GJ32"/>
  <c r="EJ32"/>
  <c r="KW32"/>
  <c r="IW32"/>
  <c r="FW32"/>
  <c r="KJ32"/>
  <c r="JJ32"/>
  <c r="IJ32"/>
  <c r="EW32"/>
  <c r="FJ32"/>
  <c r="DW32"/>
  <c r="BW32"/>
  <c r="HW32"/>
  <c r="GW32"/>
  <c r="DJ32"/>
  <c r="BJ32"/>
  <c r="CW32"/>
  <c r="HJ32"/>
  <c r="AJ32"/>
  <c r="CJ32"/>
  <c r="W32"/>
  <c r="AW32"/>
  <c r="J32"/>
  <c r="V24" i="61"/>
  <c r="U24"/>
  <c r="AA30"/>
  <c r="AA24"/>
  <c r="Y84" i="28"/>
  <c r="HY84"/>
  <c r="IL84"/>
  <c r="GY84"/>
  <c r="HL84"/>
  <c r="KL84"/>
  <c r="FY84"/>
  <c r="GL84"/>
  <c r="LL84"/>
  <c r="EY84"/>
  <c r="FL84"/>
  <c r="CL84"/>
  <c r="DY84"/>
  <c r="EL84"/>
  <c r="CY84"/>
  <c r="DL84"/>
  <c r="KY84"/>
  <c r="IY84"/>
  <c r="JL84"/>
  <c r="LY84"/>
  <c r="BY84"/>
  <c r="JY84"/>
  <c r="AL84"/>
  <c r="L84"/>
  <c r="D84"/>
  <c r="BL84"/>
  <c r="AY84"/>
  <c r="B81"/>
  <c r="KW81"/>
  <c r="LW81"/>
  <c r="LJ81"/>
  <c r="KJ81"/>
  <c r="GW81"/>
  <c r="IW81"/>
  <c r="IJ81"/>
  <c r="HW81"/>
  <c r="HJ81"/>
  <c r="JW81"/>
  <c r="GJ81"/>
  <c r="JJ81"/>
  <c r="FJ81"/>
  <c r="DW81"/>
  <c r="BJ81"/>
  <c r="CW81"/>
  <c r="FW81"/>
  <c r="EJ81"/>
  <c r="AJ81"/>
  <c r="BW81"/>
  <c r="DJ81"/>
  <c r="EW81"/>
  <c r="CJ81"/>
  <c r="W81"/>
  <c r="AW81"/>
  <c r="J81"/>
  <c r="V25" i="69"/>
  <c r="AA25"/>
  <c r="U25"/>
  <c r="AA31"/>
  <c r="V26"/>
  <c r="U26"/>
  <c r="AA32"/>
  <c r="AA26"/>
  <c r="LY76" i="47"/>
  <c r="LL76"/>
  <c r="KY76"/>
  <c r="KL76"/>
  <c r="HY76"/>
  <c r="HL76"/>
  <c r="FY76"/>
  <c r="DY76"/>
  <c r="FL76"/>
  <c r="IL76"/>
  <c r="JY76"/>
  <c r="GL76"/>
  <c r="EL76"/>
  <c r="IY76"/>
  <c r="DL76"/>
  <c r="JL76"/>
  <c r="CY76"/>
  <c r="AY76"/>
  <c r="EY76"/>
  <c r="CL76"/>
  <c r="Y76"/>
  <c r="BY76"/>
  <c r="L76"/>
  <c r="GY76"/>
  <c r="BL76"/>
  <c r="AL76"/>
  <c r="D76"/>
  <c r="J85" i="28"/>
  <c r="W85"/>
  <c r="BJ85"/>
  <c r="CJ85"/>
  <c r="DJ85"/>
  <c r="EJ85"/>
  <c r="FJ85"/>
  <c r="GJ85"/>
  <c r="HJ85"/>
  <c r="IJ85"/>
  <c r="JJ85"/>
  <c r="AJ85"/>
  <c r="IW85"/>
  <c r="AW85"/>
  <c r="HW85"/>
  <c r="LW85"/>
  <c r="GW85"/>
  <c r="FW85"/>
  <c r="KJ85"/>
  <c r="EW85"/>
  <c r="LJ85"/>
  <c r="B85"/>
  <c r="DW85"/>
  <c r="CW85"/>
  <c r="BW85"/>
  <c r="JW85"/>
  <c r="KW85"/>
  <c r="AA28" i="61"/>
  <c r="U22"/>
  <c r="AA22"/>
  <c r="V22"/>
  <c r="B87" i="28"/>
  <c r="AW87"/>
  <c r="J87"/>
  <c r="CJ87"/>
  <c r="CW87"/>
  <c r="EW87"/>
  <c r="W87"/>
  <c r="AJ87"/>
  <c r="BJ87"/>
  <c r="BW87"/>
  <c r="JJ87"/>
  <c r="JW87"/>
  <c r="IJ87"/>
  <c r="IW87"/>
  <c r="KW87"/>
  <c r="HJ87"/>
  <c r="HW87"/>
  <c r="GJ87"/>
  <c r="GW87"/>
  <c r="LW87"/>
  <c r="FJ87"/>
  <c r="FW87"/>
  <c r="KJ87"/>
  <c r="DJ87"/>
  <c r="DW87"/>
  <c r="LJ87"/>
  <c r="EJ87"/>
  <c r="D36"/>
  <c r="KY36"/>
  <c r="LY36"/>
  <c r="HL36"/>
  <c r="GL36"/>
  <c r="LL36"/>
  <c r="KL36"/>
  <c r="JL36"/>
  <c r="IY36"/>
  <c r="GY36"/>
  <c r="JY36"/>
  <c r="IL36"/>
  <c r="HY36"/>
  <c r="FY36"/>
  <c r="BL36"/>
  <c r="CY36"/>
  <c r="EL36"/>
  <c r="AL36"/>
  <c r="BY36"/>
  <c r="DL36"/>
  <c r="FL36"/>
  <c r="EY36"/>
  <c r="AY36"/>
  <c r="DY36"/>
  <c r="CL36"/>
  <c r="L36"/>
  <c r="Y36"/>
  <c r="D63"/>
  <c r="KY63"/>
  <c r="LL63"/>
  <c r="GY63"/>
  <c r="IY63"/>
  <c r="IL63"/>
  <c r="HY63"/>
  <c r="JY63"/>
  <c r="HL63"/>
  <c r="KL63"/>
  <c r="GL63"/>
  <c r="JL63"/>
  <c r="CL63"/>
  <c r="FL63"/>
  <c r="DY63"/>
  <c r="Y63"/>
  <c r="BL63"/>
  <c r="CY63"/>
  <c r="FY63"/>
  <c r="EL63"/>
  <c r="BY63"/>
  <c r="EY63"/>
  <c r="AY63"/>
  <c r="DL63"/>
  <c r="AL63"/>
  <c r="L63"/>
  <c r="LY63"/>
  <c r="B81" i="47"/>
  <c r="JW81"/>
  <c r="JJ81"/>
  <c r="LW81"/>
  <c r="KW81"/>
  <c r="IW81"/>
  <c r="HW81"/>
  <c r="FW81"/>
  <c r="DW81"/>
  <c r="LJ81"/>
  <c r="FJ81"/>
  <c r="KJ81"/>
  <c r="IJ81"/>
  <c r="GW81"/>
  <c r="GJ81"/>
  <c r="EW81"/>
  <c r="DJ81"/>
  <c r="BJ81"/>
  <c r="CW81"/>
  <c r="AW81"/>
  <c r="HJ81"/>
  <c r="EJ81"/>
  <c r="CJ81"/>
  <c r="AJ81"/>
  <c r="BW81"/>
  <c r="W81"/>
  <c r="J81"/>
  <c r="J83"/>
  <c r="CW83"/>
  <c r="GW83"/>
  <c r="KW83"/>
  <c r="B83"/>
  <c r="DJ83"/>
  <c r="HJ83"/>
  <c r="LJ83"/>
  <c r="BW83"/>
  <c r="W83"/>
  <c r="DW83"/>
  <c r="HW83"/>
  <c r="LW83"/>
  <c r="AJ83"/>
  <c r="EJ83"/>
  <c r="IJ83"/>
  <c r="AW83"/>
  <c r="EW83"/>
  <c r="IW83"/>
  <c r="BJ83"/>
  <c r="FJ83"/>
  <c r="JJ83"/>
  <c r="JW83"/>
  <c r="CJ83"/>
  <c r="GJ83"/>
  <c r="KJ83"/>
  <c r="FW83"/>
  <c r="B43" i="28"/>
  <c r="KW43"/>
  <c r="KJ43"/>
  <c r="LW43"/>
  <c r="HW43"/>
  <c r="HJ43"/>
  <c r="LJ43"/>
  <c r="GJ43"/>
  <c r="JJ43"/>
  <c r="IW43"/>
  <c r="GW43"/>
  <c r="JW43"/>
  <c r="IJ43"/>
  <c r="DW43"/>
  <c r="FW43"/>
  <c r="BJ43"/>
  <c r="CW43"/>
  <c r="EJ43"/>
  <c r="BW43"/>
  <c r="DJ43"/>
  <c r="FJ43"/>
  <c r="EW43"/>
  <c r="CJ43"/>
  <c r="AJ43"/>
  <c r="W43"/>
  <c r="AW43"/>
  <c r="J43"/>
  <c r="EW8"/>
  <c r="CJ8"/>
  <c r="DW8"/>
  <c r="BJ8"/>
  <c r="CW8"/>
  <c r="EJ8"/>
  <c r="AJ8"/>
  <c r="DJ8"/>
  <c r="BW8"/>
  <c r="J8"/>
  <c r="AW8"/>
  <c r="W8"/>
  <c r="IJ8"/>
  <c r="GW8"/>
  <c r="HJ8"/>
  <c r="FW8"/>
  <c r="GJ8"/>
  <c r="LJ8"/>
  <c r="FJ8"/>
  <c r="B8"/>
  <c r="LW8"/>
  <c r="KW8"/>
  <c r="KJ8"/>
  <c r="JW8"/>
  <c r="IW8"/>
  <c r="JJ8"/>
  <c r="HW8"/>
  <c r="KY36" i="47"/>
  <c r="JY36"/>
  <c r="IL36"/>
  <c r="JL36"/>
  <c r="FL36"/>
  <c r="IY36"/>
  <c r="HL36"/>
  <c r="GY36"/>
  <c r="HY36"/>
  <c r="GL36"/>
  <c r="KL36"/>
  <c r="FY36"/>
  <c r="CY36"/>
  <c r="EL36"/>
  <c r="CL36"/>
  <c r="AL36"/>
  <c r="EY36"/>
  <c r="DY36"/>
  <c r="BY36"/>
  <c r="AY36"/>
  <c r="L36"/>
  <c r="DL36"/>
  <c r="BL36"/>
  <c r="Y36"/>
  <c r="LY36"/>
  <c r="D36"/>
  <c r="LL36"/>
  <c r="KY63"/>
  <c r="JY63"/>
  <c r="JL63"/>
  <c r="IL63"/>
  <c r="LY63"/>
  <c r="KL63"/>
  <c r="EY63"/>
  <c r="HL63"/>
  <c r="GY63"/>
  <c r="LL63"/>
  <c r="GL63"/>
  <c r="HY63"/>
  <c r="FY63"/>
  <c r="FL63"/>
  <c r="CL63"/>
  <c r="EL63"/>
  <c r="DY63"/>
  <c r="BY63"/>
  <c r="DL63"/>
  <c r="BL63"/>
  <c r="IY63"/>
  <c r="AL63"/>
  <c r="CY63"/>
  <c r="Y63"/>
  <c r="AY63"/>
  <c r="L63"/>
  <c r="D63"/>
  <c r="LJ67" i="28"/>
  <c r="IW67"/>
  <c r="IJ67"/>
  <c r="HW67"/>
  <c r="JW67"/>
  <c r="HJ67"/>
  <c r="KW67"/>
  <c r="GJ67"/>
  <c r="JJ67"/>
  <c r="KJ67"/>
  <c r="GW67"/>
  <c r="BJ67"/>
  <c r="CW67"/>
  <c r="FW67"/>
  <c r="EJ67"/>
  <c r="AJ67"/>
  <c r="BW67"/>
  <c r="DJ67"/>
  <c r="EW67"/>
  <c r="AW67"/>
  <c r="FJ67"/>
  <c r="DW67"/>
  <c r="W67"/>
  <c r="CJ67"/>
  <c r="J67"/>
  <c r="B67"/>
  <c r="LW67"/>
  <c r="JJ60" i="47"/>
  <c r="HW60"/>
  <c r="IJ60"/>
  <c r="EW60"/>
  <c r="HJ60"/>
  <c r="GW60"/>
  <c r="IW60"/>
  <c r="GJ60"/>
  <c r="EJ60"/>
  <c r="CJ60"/>
  <c r="AJ60"/>
  <c r="FJ60"/>
  <c r="DW60"/>
  <c r="BW60"/>
  <c r="DJ60"/>
  <c r="BJ60"/>
  <c r="FW60"/>
  <c r="CW60"/>
  <c r="AW60"/>
  <c r="W60"/>
  <c r="J60"/>
  <c r="LW60"/>
  <c r="LJ60"/>
  <c r="KJ60"/>
  <c r="KW60"/>
  <c r="JW60"/>
  <c r="B60"/>
  <c r="DW30" i="28"/>
  <c r="AA22" i="69"/>
  <c r="V22"/>
  <c r="U22"/>
  <c r="AA28"/>
  <c r="V22" i="67"/>
  <c r="U22"/>
  <c r="AA22"/>
  <c r="AA28"/>
  <c r="IJ43" i="47"/>
  <c r="JJ43"/>
  <c r="EW43"/>
  <c r="KJ43"/>
  <c r="HJ43"/>
  <c r="GW43"/>
  <c r="LJ43"/>
  <c r="GJ43"/>
  <c r="IW43"/>
  <c r="JW43"/>
  <c r="HW43"/>
  <c r="FW43"/>
  <c r="FJ43"/>
  <c r="CJ43"/>
  <c r="EJ43"/>
  <c r="DW43"/>
  <c r="BW43"/>
  <c r="DJ43"/>
  <c r="BJ43"/>
  <c r="W43"/>
  <c r="AJ43"/>
  <c r="AW43"/>
  <c r="CW43"/>
  <c r="J43"/>
  <c r="B43"/>
  <c r="KW43"/>
  <c r="LW43"/>
  <c r="AA31" i="67"/>
  <c r="U25"/>
  <c r="V25"/>
  <c r="AA25"/>
  <c r="KY6" i="28"/>
  <c r="D6"/>
  <c r="JY6"/>
  <c r="HL6"/>
  <c r="LL6"/>
  <c r="JL6"/>
  <c r="IY6"/>
  <c r="IL6"/>
  <c r="LY6"/>
  <c r="HY6"/>
  <c r="KL6"/>
  <c r="GY6"/>
  <c r="FL6"/>
  <c r="CY6"/>
  <c r="FY6"/>
  <c r="EL6"/>
  <c r="AL6"/>
  <c r="BY6"/>
  <c r="DL6"/>
  <c r="GL6"/>
  <c r="EY6"/>
  <c r="AY6"/>
  <c r="DY6"/>
  <c r="CL6"/>
  <c r="Y6"/>
  <c r="L6"/>
  <c r="BL6"/>
  <c r="Y87"/>
  <c r="L87"/>
  <c r="BY87"/>
  <c r="CY87"/>
  <c r="DY87"/>
  <c r="EY87"/>
  <c r="FY87"/>
  <c r="GY87"/>
  <c r="HY87"/>
  <c r="IY87"/>
  <c r="DL87"/>
  <c r="CL87"/>
  <c r="LL87"/>
  <c r="D87"/>
  <c r="BL87"/>
  <c r="JL87"/>
  <c r="AL87"/>
  <c r="AY87"/>
  <c r="IL87"/>
  <c r="JY87"/>
  <c r="FL87"/>
  <c r="HL87"/>
  <c r="KY87"/>
  <c r="GL87"/>
  <c r="EL87"/>
  <c r="KL87"/>
  <c r="LY87"/>
  <c r="LW8" i="47"/>
  <c r="JJ8"/>
  <c r="IJ8"/>
  <c r="HW8"/>
  <c r="IW8"/>
  <c r="GJ8"/>
  <c r="EJ8"/>
  <c r="FW8"/>
  <c r="HJ8"/>
  <c r="DW8"/>
  <c r="BW8"/>
  <c r="GW8"/>
  <c r="FJ8"/>
  <c r="DJ8"/>
  <c r="BJ8"/>
  <c r="CW8"/>
  <c r="AW8"/>
  <c r="CJ8"/>
  <c r="AJ8"/>
  <c r="W8"/>
  <c r="J8"/>
  <c r="EW8"/>
  <c r="KW8"/>
  <c r="KJ8"/>
  <c r="JW8"/>
  <c r="B8"/>
  <c r="LJ8"/>
  <c r="JW67"/>
  <c r="JJ67"/>
  <c r="LJ67"/>
  <c r="IW67"/>
  <c r="GJ67"/>
  <c r="EJ67"/>
  <c r="KW67"/>
  <c r="IJ67"/>
  <c r="HW67"/>
  <c r="FW67"/>
  <c r="FJ67"/>
  <c r="KJ67"/>
  <c r="EW67"/>
  <c r="DW67"/>
  <c r="BW67"/>
  <c r="HJ67"/>
  <c r="DJ67"/>
  <c r="BJ67"/>
  <c r="CW67"/>
  <c r="AW67"/>
  <c r="AJ67"/>
  <c r="W67"/>
  <c r="CJ67"/>
  <c r="J67"/>
  <c r="GW67"/>
  <c r="B67"/>
  <c r="LW67"/>
  <c r="B30"/>
  <c r="IW30"/>
  <c r="JW30"/>
  <c r="LJ30"/>
  <c r="IJ30"/>
  <c r="FW30"/>
  <c r="JJ30"/>
  <c r="FJ30"/>
  <c r="GJ30"/>
  <c r="EJ30"/>
  <c r="DJ30"/>
  <c r="HJ30"/>
  <c r="CW30"/>
  <c r="AW30"/>
  <c r="EW30"/>
  <c r="CJ30"/>
  <c r="W30"/>
  <c r="HW30"/>
  <c r="GW30"/>
  <c r="BW30"/>
  <c r="J30"/>
  <c r="DW30"/>
  <c r="BJ30"/>
  <c r="AJ30"/>
  <c r="LW30"/>
  <c r="KW30"/>
  <c r="KJ30"/>
  <c r="LJ65" i="28"/>
  <c r="KJ65"/>
  <c r="KW65"/>
  <c r="JW65"/>
  <c r="HJ65"/>
  <c r="GJ65"/>
  <c r="JJ65"/>
  <c r="GW65"/>
  <c r="IW65"/>
  <c r="IJ65"/>
  <c r="HW65"/>
  <c r="FW65"/>
  <c r="EJ65"/>
  <c r="BW65"/>
  <c r="DJ65"/>
  <c r="EW65"/>
  <c r="AW65"/>
  <c r="CJ65"/>
  <c r="FJ65"/>
  <c r="DW65"/>
  <c r="W65"/>
  <c r="CW65"/>
  <c r="BJ65"/>
  <c r="J65"/>
  <c r="AJ65"/>
  <c r="B65"/>
  <c r="LW65"/>
  <c r="KW66"/>
  <c r="LJ66"/>
  <c r="KJ66"/>
  <c r="JJ66"/>
  <c r="GW66"/>
  <c r="IW66"/>
  <c r="IJ66"/>
  <c r="HW66"/>
  <c r="JW66"/>
  <c r="HJ66"/>
  <c r="GJ66"/>
  <c r="EW66"/>
  <c r="CJ66"/>
  <c r="FJ66"/>
  <c r="DW66"/>
  <c r="W66"/>
  <c r="BJ66"/>
  <c r="CW66"/>
  <c r="FW66"/>
  <c r="EJ66"/>
  <c r="AJ66"/>
  <c r="DJ66"/>
  <c r="J66"/>
  <c r="BW66"/>
  <c r="AW66"/>
  <c r="B66"/>
  <c r="LW66"/>
  <c r="B86"/>
  <c r="AJ86"/>
  <c r="W86"/>
  <c r="BJ86"/>
  <c r="BW86"/>
  <c r="JJ86"/>
  <c r="JW86"/>
  <c r="IJ86"/>
  <c r="IW86"/>
  <c r="KW86"/>
  <c r="AW86"/>
  <c r="HJ86"/>
  <c r="HW86"/>
  <c r="DW86"/>
  <c r="GJ86"/>
  <c r="GW86"/>
  <c r="LW86"/>
  <c r="J86"/>
  <c r="FJ86"/>
  <c r="FW86"/>
  <c r="KJ86"/>
  <c r="DJ86"/>
  <c r="EJ86"/>
  <c r="EW86"/>
  <c r="LJ86"/>
  <c r="CJ86"/>
  <c r="CW86"/>
  <c r="D6" i="47"/>
  <c r="LL6"/>
  <c r="HY6"/>
  <c r="JL6"/>
  <c r="FL6"/>
  <c r="HL6"/>
  <c r="KY6"/>
  <c r="GY6"/>
  <c r="IY6"/>
  <c r="IL6"/>
  <c r="GL6"/>
  <c r="FY6"/>
  <c r="CY6"/>
  <c r="EY6"/>
  <c r="KL6"/>
  <c r="CL6"/>
  <c r="JY6"/>
  <c r="EL6"/>
  <c r="DY6"/>
  <c r="BY6"/>
  <c r="L6"/>
  <c r="DL6"/>
  <c r="BL6"/>
  <c r="AL6"/>
  <c r="Y6"/>
  <c r="AY6"/>
  <c r="LY6"/>
  <c r="D87"/>
  <c r="KL87"/>
  <c r="GL87"/>
  <c r="CL87"/>
  <c r="IY87"/>
  <c r="EY87"/>
  <c r="AY87"/>
  <c r="LL87"/>
  <c r="HL87"/>
  <c r="DL87"/>
  <c r="JY87"/>
  <c r="FY87"/>
  <c r="BY87"/>
  <c r="L87"/>
  <c r="IL87"/>
  <c r="EL87"/>
  <c r="AL87"/>
  <c r="KY87"/>
  <c r="GY87"/>
  <c r="CY87"/>
  <c r="JL87"/>
  <c r="FL87"/>
  <c r="BL87"/>
  <c r="LY87"/>
  <c r="HY87"/>
  <c r="DY87"/>
  <c r="Y87"/>
  <c r="LL8" i="28"/>
  <c r="LY8"/>
  <c r="IL8"/>
  <c r="D8"/>
  <c r="HY8"/>
  <c r="GY8"/>
  <c r="KY8"/>
  <c r="KL8"/>
  <c r="HL8"/>
  <c r="JY8"/>
  <c r="IY8"/>
  <c r="JL8"/>
  <c r="DY8"/>
  <c r="BL8"/>
  <c r="FL8"/>
  <c r="CY8"/>
  <c r="EL8"/>
  <c r="FY8"/>
  <c r="BY8"/>
  <c r="DL8"/>
  <c r="EY8"/>
  <c r="GL8"/>
  <c r="CL8"/>
  <c r="AY8"/>
  <c r="Y8"/>
  <c r="AL8"/>
  <c r="L8"/>
  <c r="KY72"/>
  <c r="LY72"/>
  <c r="D72"/>
  <c r="LL72"/>
  <c r="KL72"/>
  <c r="GY72"/>
  <c r="IY72"/>
  <c r="IL72"/>
  <c r="HY72"/>
  <c r="HL72"/>
  <c r="JY72"/>
  <c r="GL72"/>
  <c r="JL72"/>
  <c r="FL72"/>
  <c r="DY72"/>
  <c r="BL72"/>
  <c r="CY72"/>
  <c r="FY72"/>
  <c r="EL72"/>
  <c r="BY72"/>
  <c r="DL72"/>
  <c r="EY72"/>
  <c r="CL72"/>
  <c r="AL72"/>
  <c r="L72"/>
  <c r="AY72"/>
  <c r="Y72"/>
  <c r="D70" i="47"/>
  <c r="LY70"/>
  <c r="KY70"/>
  <c r="LL70"/>
  <c r="KL70"/>
  <c r="JY70"/>
  <c r="IY70"/>
  <c r="JL70"/>
  <c r="HY70"/>
  <c r="GY70"/>
  <c r="IL70"/>
  <c r="FL70"/>
  <c r="EL70"/>
  <c r="DL70"/>
  <c r="GL70"/>
  <c r="FY70"/>
  <c r="EY70"/>
  <c r="HL70"/>
  <c r="DY70"/>
  <c r="CL70"/>
  <c r="BL70"/>
  <c r="AL70"/>
  <c r="L70"/>
  <c r="BY70"/>
  <c r="Y70"/>
  <c r="AY70"/>
  <c r="CY70"/>
  <c r="V26" i="70"/>
  <c r="U26"/>
  <c r="AA32"/>
  <c r="AA26"/>
  <c r="LW39" i="47"/>
  <c r="LJ39"/>
  <c r="KJ39"/>
  <c r="B39"/>
  <c r="KW39"/>
  <c r="JJ39"/>
  <c r="JW39"/>
  <c r="IW39"/>
  <c r="HW39"/>
  <c r="GW39"/>
  <c r="IJ39"/>
  <c r="GJ39"/>
  <c r="HJ39"/>
  <c r="FW39"/>
  <c r="FJ39"/>
  <c r="EW39"/>
  <c r="DJ39"/>
  <c r="CW39"/>
  <c r="BW39"/>
  <c r="AW39"/>
  <c r="W39"/>
  <c r="DW39"/>
  <c r="AJ39"/>
  <c r="EJ39"/>
  <c r="BJ39"/>
  <c r="CJ39"/>
  <c r="J39"/>
  <c r="AA23" i="66"/>
  <c r="V23"/>
  <c r="U23"/>
  <c r="AA29"/>
  <c r="B79" i="28"/>
  <c r="LW79"/>
  <c r="KW79"/>
  <c r="JW79"/>
  <c r="KJ79"/>
  <c r="IJ79"/>
  <c r="HJ79"/>
  <c r="GJ79"/>
  <c r="FJ79"/>
  <c r="JJ79"/>
  <c r="IW79"/>
  <c r="HW79"/>
  <c r="GW79"/>
  <c r="FW79"/>
  <c r="EW79"/>
  <c r="DW79"/>
  <c r="CW79"/>
  <c r="BW79"/>
  <c r="AW79"/>
  <c r="LJ79"/>
  <c r="CJ79"/>
  <c r="W79"/>
  <c r="J79"/>
  <c r="BJ79"/>
  <c r="EJ79"/>
  <c r="DJ79"/>
  <c r="AJ79"/>
  <c r="D79"/>
  <c r="LY79"/>
  <c r="LL79"/>
  <c r="IL79"/>
  <c r="HL79"/>
  <c r="GL79"/>
  <c r="FL79"/>
  <c r="JL79"/>
  <c r="JY79"/>
  <c r="IY79"/>
  <c r="HY79"/>
  <c r="GY79"/>
  <c r="FY79"/>
  <c r="EY79"/>
  <c r="KY79"/>
  <c r="KL79"/>
  <c r="EL79"/>
  <c r="DL79"/>
  <c r="CL79"/>
  <c r="DY79"/>
  <c r="BY79"/>
  <c r="Y79"/>
  <c r="AY79"/>
  <c r="L79"/>
  <c r="CY79"/>
  <c r="BL79"/>
  <c r="AL79"/>
  <c r="LY22" i="47"/>
  <c r="KY22"/>
  <c r="LL22"/>
  <c r="KL22"/>
  <c r="JY22"/>
  <c r="JL22"/>
  <c r="IY22"/>
  <c r="IL22"/>
  <c r="HL22"/>
  <c r="D22"/>
  <c r="HY22"/>
  <c r="GL22"/>
  <c r="FL22"/>
  <c r="GY22"/>
  <c r="EL22"/>
  <c r="CY22"/>
  <c r="EY22"/>
  <c r="DL22"/>
  <c r="CL22"/>
  <c r="BL22"/>
  <c r="AL22"/>
  <c r="L22"/>
  <c r="FY22"/>
  <c r="DY22"/>
  <c r="BY22"/>
  <c r="Y22"/>
  <c r="AY22"/>
  <c r="AA25" i="72"/>
  <c r="U25"/>
  <c r="V25"/>
  <c r="AA31"/>
  <c r="V22" i="63"/>
  <c r="U22"/>
  <c r="AA22"/>
  <c r="AA28"/>
  <c r="LY20" i="47"/>
  <c r="D20"/>
  <c r="KY20"/>
  <c r="LL20"/>
  <c r="KL20"/>
  <c r="JY20"/>
  <c r="JL20"/>
  <c r="IL20"/>
  <c r="HL20"/>
  <c r="GY20"/>
  <c r="GL20"/>
  <c r="HY20"/>
  <c r="FL20"/>
  <c r="IY20"/>
  <c r="EY20"/>
  <c r="CY20"/>
  <c r="FY20"/>
  <c r="DY20"/>
  <c r="EL20"/>
  <c r="DL20"/>
  <c r="CL20"/>
  <c r="BL20"/>
  <c r="AL20"/>
  <c r="L20"/>
  <c r="Y20"/>
  <c r="BY20"/>
  <c r="AY20"/>
  <c r="V26" i="72"/>
  <c r="U26"/>
  <c r="AA32"/>
  <c r="AA26"/>
  <c r="D31" i="47"/>
  <c r="KY31"/>
  <c r="JY31"/>
  <c r="IY31"/>
  <c r="KL31"/>
  <c r="LY31"/>
  <c r="LL31"/>
  <c r="JL31"/>
  <c r="IL31"/>
  <c r="HL31"/>
  <c r="GL31"/>
  <c r="HY31"/>
  <c r="GY31"/>
  <c r="FY31"/>
  <c r="EY31"/>
  <c r="DY31"/>
  <c r="FL31"/>
  <c r="EL31"/>
  <c r="DL31"/>
  <c r="CY31"/>
  <c r="BY31"/>
  <c r="AY31"/>
  <c r="Y31"/>
  <c r="CL31"/>
  <c r="BL31"/>
  <c r="AL31"/>
  <c r="L31"/>
  <c r="B39" i="28"/>
  <c r="LW39"/>
  <c r="LJ39"/>
  <c r="JJ39"/>
  <c r="IJ39"/>
  <c r="HJ39"/>
  <c r="GJ39"/>
  <c r="FJ39"/>
  <c r="KW39"/>
  <c r="KJ39"/>
  <c r="JW39"/>
  <c r="IW39"/>
  <c r="HW39"/>
  <c r="GW39"/>
  <c r="FW39"/>
  <c r="EJ39"/>
  <c r="DJ39"/>
  <c r="CJ39"/>
  <c r="AW39"/>
  <c r="W39"/>
  <c r="EW39"/>
  <c r="J39"/>
  <c r="DW39"/>
  <c r="AJ39"/>
  <c r="CW39"/>
  <c r="BW39"/>
  <c r="BJ39"/>
  <c r="B79" i="47"/>
  <c r="LW79"/>
  <c r="LJ79"/>
  <c r="KW79"/>
  <c r="KJ79"/>
  <c r="JW79"/>
  <c r="IW79"/>
  <c r="HJ79"/>
  <c r="GJ79"/>
  <c r="HW79"/>
  <c r="GW79"/>
  <c r="JJ79"/>
  <c r="IJ79"/>
  <c r="EW79"/>
  <c r="DW79"/>
  <c r="FJ79"/>
  <c r="DJ79"/>
  <c r="EJ79"/>
  <c r="FW79"/>
  <c r="CW79"/>
  <c r="BW79"/>
  <c r="AW79"/>
  <c r="W79"/>
  <c r="BJ79"/>
  <c r="CJ79"/>
  <c r="AJ79"/>
  <c r="J79"/>
  <c r="LY79"/>
  <c r="LL79"/>
  <c r="KL79"/>
  <c r="KY79"/>
  <c r="JL79"/>
  <c r="JY79"/>
  <c r="IY79"/>
  <c r="D79"/>
  <c r="HY79"/>
  <c r="GY79"/>
  <c r="IL79"/>
  <c r="GL79"/>
  <c r="HL79"/>
  <c r="FY79"/>
  <c r="EL79"/>
  <c r="CL79"/>
  <c r="CY79"/>
  <c r="BY79"/>
  <c r="AY79"/>
  <c r="Y79"/>
  <c r="FL79"/>
  <c r="EY79"/>
  <c r="DL79"/>
  <c r="DY79"/>
  <c r="L79"/>
  <c r="AL79"/>
  <c r="BL79"/>
  <c r="D81" i="28"/>
  <c r="LY81"/>
  <c r="LL81"/>
  <c r="KY81"/>
  <c r="KL81"/>
  <c r="IL81"/>
  <c r="HL81"/>
  <c r="GL81"/>
  <c r="FL81"/>
  <c r="JL81"/>
  <c r="IY81"/>
  <c r="HY81"/>
  <c r="GY81"/>
  <c r="FY81"/>
  <c r="EY81"/>
  <c r="JY81"/>
  <c r="EL81"/>
  <c r="DL81"/>
  <c r="CL81"/>
  <c r="Y81"/>
  <c r="DY81"/>
  <c r="BY81"/>
  <c r="L81"/>
  <c r="AY81"/>
  <c r="AL81"/>
  <c r="CY81"/>
  <c r="BL81"/>
  <c r="V23" i="72"/>
  <c r="AA23"/>
  <c r="U23"/>
  <c r="AA29"/>
  <c r="LW25" i="28"/>
  <c r="KW25"/>
  <c r="JW25"/>
  <c r="B25"/>
  <c r="JJ25"/>
  <c r="IJ25"/>
  <c r="HJ25"/>
  <c r="GJ25"/>
  <c r="FJ25"/>
  <c r="LJ25"/>
  <c r="KJ25"/>
  <c r="IW25"/>
  <c r="HW25"/>
  <c r="GW25"/>
  <c r="FW25"/>
  <c r="EW25"/>
  <c r="DW25"/>
  <c r="CW25"/>
  <c r="BW25"/>
  <c r="DJ25"/>
  <c r="AW25"/>
  <c r="W25"/>
  <c r="BJ25"/>
  <c r="CJ25"/>
  <c r="J25"/>
  <c r="EJ25"/>
  <c r="AJ25"/>
  <c r="LW24"/>
  <c r="LJ24"/>
  <c r="KJ24"/>
  <c r="B24"/>
  <c r="KW24"/>
  <c r="IW24"/>
  <c r="HW24"/>
  <c r="GW24"/>
  <c r="FW24"/>
  <c r="JW24"/>
  <c r="JJ24"/>
  <c r="IJ24"/>
  <c r="HJ24"/>
  <c r="GJ24"/>
  <c r="FJ24"/>
  <c r="EJ24"/>
  <c r="DJ24"/>
  <c r="CJ24"/>
  <c r="BJ24"/>
  <c r="DW24"/>
  <c r="BW24"/>
  <c r="J24"/>
  <c r="CW24"/>
  <c r="AJ24"/>
  <c r="AW24"/>
  <c r="W24"/>
  <c r="EW24"/>
  <c r="LY81" i="47"/>
  <c r="D81"/>
  <c r="LL81"/>
  <c r="KL81"/>
  <c r="KY81"/>
  <c r="JL81"/>
  <c r="JY81"/>
  <c r="IY81"/>
  <c r="HY81"/>
  <c r="GY81"/>
  <c r="IL81"/>
  <c r="HL81"/>
  <c r="FY81"/>
  <c r="GL81"/>
  <c r="CL81"/>
  <c r="EY81"/>
  <c r="DL81"/>
  <c r="EL81"/>
  <c r="DY81"/>
  <c r="CY81"/>
  <c r="BY81"/>
  <c r="AY81"/>
  <c r="Y81"/>
  <c r="AL81"/>
  <c r="FL81"/>
  <c r="BL81"/>
  <c r="L81"/>
  <c r="B80" i="28"/>
  <c r="LJ80"/>
  <c r="KJ80"/>
  <c r="JJ80"/>
  <c r="LW80"/>
  <c r="IW80"/>
  <c r="HW80"/>
  <c r="GW80"/>
  <c r="FW80"/>
  <c r="EW80"/>
  <c r="JW80"/>
  <c r="KW80"/>
  <c r="IJ80"/>
  <c r="HJ80"/>
  <c r="GJ80"/>
  <c r="FJ80"/>
  <c r="EJ80"/>
  <c r="DJ80"/>
  <c r="CJ80"/>
  <c r="BJ80"/>
  <c r="AW80"/>
  <c r="J80"/>
  <c r="CW80"/>
  <c r="AJ80"/>
  <c r="DW80"/>
  <c r="BW80"/>
  <c r="W80"/>
  <c r="KY70"/>
  <c r="JY70"/>
  <c r="LY70"/>
  <c r="LL70"/>
  <c r="IY70"/>
  <c r="HY70"/>
  <c r="GY70"/>
  <c r="FY70"/>
  <c r="D70"/>
  <c r="JL70"/>
  <c r="DY70"/>
  <c r="CY70"/>
  <c r="BY70"/>
  <c r="AY70"/>
  <c r="HL70"/>
  <c r="GL70"/>
  <c r="EY70"/>
  <c r="KL70"/>
  <c r="FL70"/>
  <c r="EL70"/>
  <c r="DL70"/>
  <c r="CL70"/>
  <c r="BL70"/>
  <c r="Y70"/>
  <c r="L70"/>
  <c r="IL70"/>
  <c r="AL70"/>
  <c r="LW25" i="47"/>
  <c r="B25"/>
  <c r="KJ25"/>
  <c r="LJ25"/>
  <c r="HJ25"/>
  <c r="JW25"/>
  <c r="IW25"/>
  <c r="KW25"/>
  <c r="JJ25"/>
  <c r="IJ25"/>
  <c r="HW25"/>
  <c r="GW25"/>
  <c r="GJ25"/>
  <c r="FW25"/>
  <c r="EW25"/>
  <c r="DW25"/>
  <c r="FJ25"/>
  <c r="EJ25"/>
  <c r="DJ25"/>
  <c r="CW25"/>
  <c r="BW25"/>
  <c r="AW25"/>
  <c r="W25"/>
  <c r="CJ25"/>
  <c r="J25"/>
  <c r="BJ25"/>
  <c r="AJ25"/>
  <c r="AA25" i="68"/>
  <c r="V25"/>
  <c r="U25"/>
  <c r="AA31"/>
  <c r="B80" i="47"/>
  <c r="LW80"/>
  <c r="KW80"/>
  <c r="KJ80"/>
  <c r="LJ80"/>
  <c r="HW80"/>
  <c r="GW80"/>
  <c r="IJ80"/>
  <c r="JJ80"/>
  <c r="HJ80"/>
  <c r="GJ80"/>
  <c r="JW80"/>
  <c r="IW80"/>
  <c r="FW80"/>
  <c r="FJ80"/>
  <c r="EJ80"/>
  <c r="DJ80"/>
  <c r="DW80"/>
  <c r="CJ80"/>
  <c r="BJ80"/>
  <c r="AJ80"/>
  <c r="J80"/>
  <c r="CW80"/>
  <c r="AW80"/>
  <c r="BW80"/>
  <c r="EW80"/>
  <c r="W80"/>
  <c r="D78" i="28"/>
  <c r="LY78"/>
  <c r="KY78"/>
  <c r="IY78"/>
  <c r="HY78"/>
  <c r="GY78"/>
  <c r="FY78"/>
  <c r="EY78"/>
  <c r="LL78"/>
  <c r="IL78"/>
  <c r="HL78"/>
  <c r="GL78"/>
  <c r="FL78"/>
  <c r="JL78"/>
  <c r="JY78"/>
  <c r="DY78"/>
  <c r="CY78"/>
  <c r="BY78"/>
  <c r="DL78"/>
  <c r="AL78"/>
  <c r="CL78"/>
  <c r="AY78"/>
  <c r="KL78"/>
  <c r="Y78"/>
  <c r="L78"/>
  <c r="BL78"/>
  <c r="EL78"/>
  <c r="B37"/>
  <c r="LW37"/>
  <c r="LJ37"/>
  <c r="KW37"/>
  <c r="JJ37"/>
  <c r="IJ37"/>
  <c r="HJ37"/>
  <c r="GJ37"/>
  <c r="FJ37"/>
  <c r="JW37"/>
  <c r="IW37"/>
  <c r="HW37"/>
  <c r="GW37"/>
  <c r="FW37"/>
  <c r="EJ37"/>
  <c r="DJ37"/>
  <c r="CJ37"/>
  <c r="KJ37"/>
  <c r="AW37"/>
  <c r="W37"/>
  <c r="CW37"/>
  <c r="BW37"/>
  <c r="BJ37"/>
  <c r="AJ37"/>
  <c r="EW37"/>
  <c r="DW37"/>
  <c r="J37"/>
  <c r="B77"/>
  <c r="KW77"/>
  <c r="JW77"/>
  <c r="LJ77"/>
  <c r="IJ77"/>
  <c r="HJ77"/>
  <c r="GJ77"/>
  <c r="FJ77"/>
  <c r="LW77"/>
  <c r="JJ77"/>
  <c r="KJ77"/>
  <c r="IW77"/>
  <c r="HW77"/>
  <c r="GW77"/>
  <c r="FW77"/>
  <c r="EW77"/>
  <c r="DW77"/>
  <c r="CW77"/>
  <c r="BW77"/>
  <c r="AW77"/>
  <c r="BJ77"/>
  <c r="J77"/>
  <c r="EJ77"/>
  <c r="W77"/>
  <c r="DJ77"/>
  <c r="AJ77"/>
  <c r="CJ77"/>
  <c r="V23" i="63"/>
  <c r="U23"/>
  <c r="AA23"/>
  <c r="AA29"/>
  <c r="LY31" i="28"/>
  <c r="LL31"/>
  <c r="KL31"/>
  <c r="KY31"/>
  <c r="JL31"/>
  <c r="IL31"/>
  <c r="HL31"/>
  <c r="GL31"/>
  <c r="JY31"/>
  <c r="D31"/>
  <c r="HY31"/>
  <c r="EL31"/>
  <c r="DL31"/>
  <c r="CL31"/>
  <c r="BL31"/>
  <c r="EY31"/>
  <c r="DY31"/>
  <c r="CY31"/>
  <c r="GY31"/>
  <c r="IY31"/>
  <c r="BY31"/>
  <c r="AY31"/>
  <c r="Y31"/>
  <c r="L31"/>
  <c r="FY31"/>
  <c r="FL31"/>
  <c r="AL31"/>
  <c r="LW74"/>
  <c r="B74"/>
  <c r="LJ74"/>
  <c r="KJ74"/>
  <c r="JJ74"/>
  <c r="JW74"/>
  <c r="IJ74"/>
  <c r="HJ74"/>
  <c r="GJ74"/>
  <c r="FJ74"/>
  <c r="KW74"/>
  <c r="EJ74"/>
  <c r="DJ74"/>
  <c r="CJ74"/>
  <c r="BJ74"/>
  <c r="IW74"/>
  <c r="HW74"/>
  <c r="DW74"/>
  <c r="CW74"/>
  <c r="GW74"/>
  <c r="W74"/>
  <c r="BW74"/>
  <c r="FW74"/>
  <c r="EW74"/>
  <c r="AJ74"/>
  <c r="J74"/>
  <c r="AW74"/>
  <c r="D24"/>
  <c r="IY24"/>
  <c r="HY24"/>
  <c r="GY24"/>
  <c r="FY24"/>
  <c r="JY24"/>
  <c r="JL24"/>
  <c r="IL24"/>
  <c r="HL24"/>
  <c r="GL24"/>
  <c r="FL24"/>
  <c r="LY24"/>
  <c r="LL24"/>
  <c r="KY24"/>
  <c r="KL24"/>
  <c r="EY24"/>
  <c r="DY24"/>
  <c r="CY24"/>
  <c r="EL24"/>
  <c r="AL24"/>
  <c r="DL24"/>
  <c r="AY24"/>
  <c r="Y24"/>
  <c r="BL24"/>
  <c r="BY24"/>
  <c r="CL24"/>
  <c r="L24"/>
  <c r="D37"/>
  <c r="LL37"/>
  <c r="KL37"/>
  <c r="KY37"/>
  <c r="IY37"/>
  <c r="HY37"/>
  <c r="GY37"/>
  <c r="FY37"/>
  <c r="LY37"/>
  <c r="JL37"/>
  <c r="IL37"/>
  <c r="HL37"/>
  <c r="GL37"/>
  <c r="FL37"/>
  <c r="JY37"/>
  <c r="EL37"/>
  <c r="DL37"/>
  <c r="CL37"/>
  <c r="BL37"/>
  <c r="CY37"/>
  <c r="BY37"/>
  <c r="AL37"/>
  <c r="EY37"/>
  <c r="L37"/>
  <c r="DY37"/>
  <c r="Y37"/>
  <c r="AY37"/>
  <c r="D78" i="47"/>
  <c r="KY78"/>
  <c r="LL78"/>
  <c r="KL78"/>
  <c r="LY78"/>
  <c r="JY78"/>
  <c r="IY78"/>
  <c r="JL78"/>
  <c r="IL78"/>
  <c r="HL78"/>
  <c r="GL78"/>
  <c r="GY78"/>
  <c r="FY78"/>
  <c r="HY78"/>
  <c r="FL78"/>
  <c r="EY78"/>
  <c r="DL78"/>
  <c r="CY78"/>
  <c r="EL78"/>
  <c r="DY78"/>
  <c r="CL78"/>
  <c r="BL78"/>
  <c r="AL78"/>
  <c r="L78"/>
  <c r="Y78"/>
  <c r="AY78"/>
  <c r="BY78"/>
  <c r="B77"/>
  <c r="LW77"/>
  <c r="LJ77"/>
  <c r="KJ77"/>
  <c r="KW77"/>
  <c r="HJ77"/>
  <c r="GJ77"/>
  <c r="JJ77"/>
  <c r="IJ77"/>
  <c r="HW77"/>
  <c r="GW77"/>
  <c r="JW77"/>
  <c r="IW77"/>
  <c r="FW77"/>
  <c r="EW77"/>
  <c r="DW77"/>
  <c r="FJ77"/>
  <c r="EJ77"/>
  <c r="DJ77"/>
  <c r="CW77"/>
  <c r="BW77"/>
  <c r="AW77"/>
  <c r="W77"/>
  <c r="CJ77"/>
  <c r="J77"/>
  <c r="BJ77"/>
  <c r="AJ77"/>
  <c r="B74"/>
  <c r="KW74"/>
  <c r="LW74"/>
  <c r="LJ74"/>
  <c r="KJ74"/>
  <c r="JW74"/>
  <c r="IW74"/>
  <c r="JJ74"/>
  <c r="IJ74"/>
  <c r="HJ74"/>
  <c r="GJ74"/>
  <c r="HW74"/>
  <c r="GW74"/>
  <c r="FW74"/>
  <c r="EW74"/>
  <c r="DW74"/>
  <c r="FJ74"/>
  <c r="EJ74"/>
  <c r="DJ74"/>
  <c r="CW74"/>
  <c r="BW74"/>
  <c r="AW74"/>
  <c r="W74"/>
  <c r="CJ74"/>
  <c r="BJ74"/>
  <c r="AJ74"/>
  <c r="J74"/>
  <c r="LY24"/>
  <c r="KY24"/>
  <c r="D24"/>
  <c r="LL24"/>
  <c r="KL24"/>
  <c r="JY24"/>
  <c r="JL24"/>
  <c r="IY24"/>
  <c r="HL24"/>
  <c r="IL24"/>
  <c r="GY24"/>
  <c r="HY24"/>
  <c r="FL24"/>
  <c r="GL24"/>
  <c r="FY24"/>
  <c r="DY24"/>
  <c r="CY24"/>
  <c r="DL24"/>
  <c r="CL24"/>
  <c r="BL24"/>
  <c r="AL24"/>
  <c r="L24"/>
  <c r="EY24"/>
  <c r="Y24"/>
  <c r="EL24"/>
  <c r="AY24"/>
  <c r="BY24"/>
  <c r="LY37"/>
  <c r="D37"/>
  <c r="KY37"/>
  <c r="KL37"/>
  <c r="LL37"/>
  <c r="HY37"/>
  <c r="GY37"/>
  <c r="JY37"/>
  <c r="IY37"/>
  <c r="IL37"/>
  <c r="HL37"/>
  <c r="JL37"/>
  <c r="GL37"/>
  <c r="FL37"/>
  <c r="EL37"/>
  <c r="DL37"/>
  <c r="FY37"/>
  <c r="EY37"/>
  <c r="DY37"/>
  <c r="CL37"/>
  <c r="BL37"/>
  <c r="AL37"/>
  <c r="L37"/>
  <c r="BY37"/>
  <c r="CY37"/>
  <c r="Y37"/>
  <c r="AY37"/>
  <c r="LW37"/>
  <c r="LJ37"/>
  <c r="KJ37"/>
  <c r="B37"/>
  <c r="KW37"/>
  <c r="JJ37"/>
  <c r="JW37"/>
  <c r="IW37"/>
  <c r="HW37"/>
  <c r="GW37"/>
  <c r="IJ37"/>
  <c r="FW37"/>
  <c r="HJ37"/>
  <c r="GJ37"/>
  <c r="EJ37"/>
  <c r="DJ37"/>
  <c r="EW37"/>
  <c r="DW37"/>
  <c r="CW37"/>
  <c r="BW37"/>
  <c r="AW37"/>
  <c r="W37"/>
  <c r="CJ37"/>
  <c r="FJ37"/>
  <c r="J37"/>
  <c r="AJ37"/>
  <c r="BJ37"/>
  <c r="U27" i="68"/>
  <c r="V27"/>
  <c r="AA33"/>
  <c r="AA27"/>
  <c r="B29" i="28"/>
  <c r="LJ29"/>
  <c r="KJ29"/>
  <c r="LW29"/>
  <c r="KW29"/>
  <c r="JJ29"/>
  <c r="IJ29"/>
  <c r="HJ29"/>
  <c r="GJ29"/>
  <c r="JW29"/>
  <c r="IW29"/>
  <c r="FJ29"/>
  <c r="FW29"/>
  <c r="EJ29"/>
  <c r="DJ29"/>
  <c r="CJ29"/>
  <c r="BJ29"/>
  <c r="EW29"/>
  <c r="DW29"/>
  <c r="CW29"/>
  <c r="BW29"/>
  <c r="AJ29"/>
  <c r="HW29"/>
  <c r="J29"/>
  <c r="AW29"/>
  <c r="W29"/>
  <c r="GW29"/>
  <c r="B38"/>
  <c r="LW38"/>
  <c r="LJ38"/>
  <c r="KJ38"/>
  <c r="JW38"/>
  <c r="IW38"/>
  <c r="HW38"/>
  <c r="GW38"/>
  <c r="FW38"/>
  <c r="JJ38"/>
  <c r="IJ38"/>
  <c r="HJ38"/>
  <c r="GJ38"/>
  <c r="FJ38"/>
  <c r="KW38"/>
  <c r="EW38"/>
  <c r="DW38"/>
  <c r="CW38"/>
  <c r="BW38"/>
  <c r="AJ38"/>
  <c r="DJ38"/>
  <c r="BJ38"/>
  <c r="CJ38"/>
  <c r="AW38"/>
  <c r="W38"/>
  <c r="J38"/>
  <c r="EJ38"/>
  <c r="D35"/>
  <c r="LL35"/>
  <c r="KL35"/>
  <c r="LY35"/>
  <c r="JY35"/>
  <c r="IY35"/>
  <c r="HY35"/>
  <c r="GY35"/>
  <c r="FY35"/>
  <c r="KY35"/>
  <c r="JL35"/>
  <c r="IL35"/>
  <c r="HL35"/>
  <c r="GL35"/>
  <c r="FL35"/>
  <c r="EL35"/>
  <c r="DL35"/>
  <c r="CL35"/>
  <c r="BL35"/>
  <c r="EY35"/>
  <c r="AL35"/>
  <c r="DY35"/>
  <c r="L35"/>
  <c r="CY35"/>
  <c r="BY35"/>
  <c r="AY35"/>
  <c r="Y35"/>
  <c r="LL21"/>
  <c r="D21"/>
  <c r="KY21"/>
  <c r="JL21"/>
  <c r="IL21"/>
  <c r="HL21"/>
  <c r="GL21"/>
  <c r="FL21"/>
  <c r="LY21"/>
  <c r="IY21"/>
  <c r="HY21"/>
  <c r="GY21"/>
  <c r="FY21"/>
  <c r="KL21"/>
  <c r="JY21"/>
  <c r="EL21"/>
  <c r="DL21"/>
  <c r="CL21"/>
  <c r="AY21"/>
  <c r="Y21"/>
  <c r="EY21"/>
  <c r="BL21"/>
  <c r="AL21"/>
  <c r="DY21"/>
  <c r="CY21"/>
  <c r="L21"/>
  <c r="BY21"/>
  <c r="U27" i="63"/>
  <c r="V27"/>
  <c r="AA33"/>
  <c r="AA27"/>
  <c r="U27" i="66"/>
  <c r="V27"/>
  <c r="AA33"/>
  <c r="AA27"/>
  <c r="LJ22" i="47"/>
  <c r="KW22"/>
  <c r="HJ22"/>
  <c r="GJ22"/>
  <c r="DJ22"/>
  <c r="BJ22"/>
  <c r="W22"/>
  <c r="D22" i="28"/>
  <c r="LY22"/>
  <c r="IY22"/>
  <c r="HY22"/>
  <c r="GY22"/>
  <c r="FY22"/>
  <c r="LL22"/>
  <c r="KL22"/>
  <c r="JY22"/>
  <c r="KY22"/>
  <c r="JL22"/>
  <c r="IL22"/>
  <c r="HL22"/>
  <c r="GL22"/>
  <c r="FL22"/>
  <c r="EY22"/>
  <c r="DY22"/>
  <c r="CY22"/>
  <c r="AL22"/>
  <c r="BL22"/>
  <c r="CL22"/>
  <c r="EL22"/>
  <c r="BY22"/>
  <c r="AY22"/>
  <c r="Y22"/>
  <c r="L22"/>
  <c r="DL22"/>
  <c r="B29" i="47"/>
  <c r="EJ29"/>
  <c r="D20" i="28"/>
  <c r="KL20"/>
  <c r="IY20"/>
  <c r="HY20"/>
  <c r="GY20"/>
  <c r="FY20"/>
  <c r="KY20"/>
  <c r="JY20"/>
  <c r="JL20"/>
  <c r="IL20"/>
  <c r="HL20"/>
  <c r="GL20"/>
  <c r="FL20"/>
  <c r="LL20"/>
  <c r="LY20"/>
  <c r="EY20"/>
  <c r="DY20"/>
  <c r="CY20"/>
  <c r="AL20"/>
  <c r="DL20"/>
  <c r="BY20"/>
  <c r="L20"/>
  <c r="AY20"/>
  <c r="Y20"/>
  <c r="EL20"/>
  <c r="CL20"/>
  <c r="BL20"/>
  <c r="LW38" i="47"/>
  <c r="B38"/>
  <c r="KW38"/>
  <c r="LJ38"/>
  <c r="KJ38"/>
  <c r="JW38"/>
  <c r="JJ38"/>
  <c r="IW38"/>
  <c r="IJ38"/>
  <c r="HJ38"/>
  <c r="GJ38"/>
  <c r="GW38"/>
  <c r="HW38"/>
  <c r="FJ38"/>
  <c r="CW38"/>
  <c r="CJ38"/>
  <c r="BJ38"/>
  <c r="AJ38"/>
  <c r="J38"/>
  <c r="FW38"/>
  <c r="DJ38"/>
  <c r="DW38"/>
  <c r="BW38"/>
  <c r="EW38"/>
  <c r="EJ38"/>
  <c r="AW38"/>
  <c r="W38"/>
  <c r="LY35"/>
  <c r="LL35"/>
  <c r="D35"/>
  <c r="KY35"/>
  <c r="KL35"/>
  <c r="IY35"/>
  <c r="HY35"/>
  <c r="GY35"/>
  <c r="IL35"/>
  <c r="JL35"/>
  <c r="HL35"/>
  <c r="JY35"/>
  <c r="GL35"/>
  <c r="FL35"/>
  <c r="EL35"/>
  <c r="DL35"/>
  <c r="EY35"/>
  <c r="DY35"/>
  <c r="FY35"/>
  <c r="CL35"/>
  <c r="BL35"/>
  <c r="AL35"/>
  <c r="L35"/>
  <c r="CY35"/>
  <c r="Y35"/>
  <c r="BY35"/>
  <c r="AY35"/>
  <c r="LY21"/>
  <c r="LL21"/>
  <c r="KL21"/>
  <c r="KY21"/>
  <c r="D21"/>
  <c r="JL21"/>
  <c r="JY21"/>
  <c r="IY21"/>
  <c r="HY21"/>
  <c r="GY21"/>
  <c r="HL21"/>
  <c r="GL21"/>
  <c r="IL21"/>
  <c r="FY21"/>
  <c r="DY21"/>
  <c r="DL21"/>
  <c r="EL21"/>
  <c r="FL21"/>
  <c r="CY21"/>
  <c r="BY21"/>
  <c r="AY21"/>
  <c r="Y21"/>
  <c r="L21"/>
  <c r="EY21"/>
  <c r="AL21"/>
  <c r="CL21"/>
  <c r="BL21"/>
  <c r="IL14" l="1"/>
  <c r="BW29"/>
  <c r="KW29"/>
  <c r="D50" i="28"/>
  <c r="KY50"/>
  <c r="GY50"/>
  <c r="BY50"/>
  <c r="Y50"/>
  <c r="L50"/>
  <c r="CL29"/>
  <c r="KL29"/>
  <c r="AY29"/>
  <c r="GL29"/>
  <c r="IL29"/>
  <c r="IY29"/>
  <c r="LL29"/>
  <c r="JJ10"/>
  <c r="KJ10"/>
  <c r="BJ10"/>
  <c r="JL43"/>
  <c r="LY43"/>
  <c r="GL43"/>
  <c r="IL43"/>
  <c r="L43"/>
  <c r="CL43"/>
  <c r="CY43"/>
  <c r="JL14" i="47"/>
  <c r="BJ29"/>
  <c r="GW29"/>
  <c r="JJ30" i="28"/>
  <c r="JL50"/>
  <c r="GL50"/>
  <c r="IL50"/>
  <c r="LL50"/>
  <c r="DL50"/>
  <c r="AY50"/>
  <c r="EY50"/>
  <c r="KY29"/>
  <c r="DY29"/>
  <c r="AL29"/>
  <c r="BY29"/>
  <c r="HL29"/>
  <c r="GY29"/>
  <c r="D29"/>
  <c r="KW10"/>
  <c r="GW10"/>
  <c r="W10"/>
  <c r="D43"/>
  <c r="JY43"/>
  <c r="EY43"/>
  <c r="GY43"/>
  <c r="FL43"/>
  <c r="HL43"/>
  <c r="AY43"/>
  <c r="EW29" i="47"/>
  <c r="V24" i="63"/>
  <c r="EJ30" i="28"/>
  <c r="LY50"/>
  <c r="JY50"/>
  <c r="FY50"/>
  <c r="HY50"/>
  <c r="CY50"/>
  <c r="DY50"/>
  <c r="LY29"/>
  <c r="DL29"/>
  <c r="L29"/>
  <c r="BL29"/>
  <c r="FY29"/>
  <c r="FL29"/>
  <c r="IW10"/>
  <c r="EW10"/>
  <c r="JW10"/>
  <c r="AW10"/>
  <c r="LL43"/>
  <c r="BL43"/>
  <c r="BY43"/>
  <c r="AL43"/>
  <c r="EL43"/>
  <c r="CL14" i="47"/>
  <c r="CY14"/>
  <c r="AY14"/>
  <c r="FY14"/>
  <c r="BL14"/>
  <c r="H5" i="68"/>
  <c r="LJ10" i="28"/>
  <c r="HW10"/>
  <c r="CW10"/>
  <c r="GJ10"/>
  <c r="DJ10"/>
  <c r="BW10"/>
  <c r="JY14" i="47"/>
  <c r="GL14"/>
  <c r="LL14"/>
  <c r="D14"/>
  <c r="IX14" s="1"/>
  <c r="L14"/>
  <c r="EY14"/>
  <c r="EL14"/>
  <c r="FW10" i="28"/>
  <c r="IJ10"/>
  <c r="HJ10"/>
  <c r="EJ10"/>
  <c r="FJ10"/>
  <c r="AJ10"/>
  <c r="AL14" i="47"/>
  <c r="LY14"/>
  <c r="FL14"/>
  <c r="Y14"/>
  <c r="HL14"/>
  <c r="DY14"/>
  <c r="BY14"/>
  <c r="HY14"/>
  <c r="DL14"/>
  <c r="GY14"/>
  <c r="I8" i="68"/>
  <c r="IY14" i="47"/>
  <c r="CJ22"/>
  <c r="JW22"/>
  <c r="KJ22"/>
  <c r="BW22"/>
  <c r="DW22"/>
  <c r="IJ22"/>
  <c r="B22"/>
  <c r="LV22" s="1"/>
  <c r="CW22"/>
  <c r="FW22"/>
  <c r="IW22"/>
  <c r="LW22"/>
  <c r="AW22"/>
  <c r="EW22"/>
  <c r="JJ22"/>
  <c r="J22"/>
  <c r="GW22"/>
  <c r="EJ22"/>
  <c r="AJ22"/>
  <c r="FJ22"/>
  <c r="CW29"/>
  <c r="FW29"/>
  <c r="KJ29"/>
  <c r="DJ41" i="28"/>
  <c r="JW41"/>
  <c r="KJ41"/>
  <c r="CJ57"/>
  <c r="LJ57"/>
  <c r="IJ57"/>
  <c r="JW57"/>
  <c r="AA28" i="71"/>
  <c r="FL34" i="47"/>
  <c r="CL34"/>
  <c r="GL34"/>
  <c r="CJ29"/>
  <c r="DJ29"/>
  <c r="GJ29"/>
  <c r="LJ29"/>
  <c r="FW41" i="28"/>
  <c r="BJ41"/>
  <c r="GJ41"/>
  <c r="JJ57"/>
  <c r="AW57"/>
  <c r="LW57"/>
  <c r="KJ57"/>
  <c r="AA22" i="71"/>
  <c r="KY34" i="47"/>
  <c r="FY34"/>
  <c r="IL34"/>
  <c r="AL34"/>
  <c r="J5" i="69"/>
  <c r="W41" i="28"/>
  <c r="FJ41"/>
  <c r="B41"/>
  <c r="J57"/>
  <c r="EJ57"/>
  <c r="IW57"/>
  <c r="B57"/>
  <c r="JL34" i="47"/>
  <c r="EY34"/>
  <c r="Y34"/>
  <c r="HL34"/>
  <c r="AJ29"/>
  <c r="FJ29"/>
  <c r="JJ29"/>
  <c r="LW29"/>
  <c r="LW41" i="28"/>
  <c r="AJ41"/>
  <c r="IJ41"/>
  <c r="LJ41"/>
  <c r="CW57"/>
  <c r="BJ57"/>
  <c r="FJ57"/>
  <c r="D34" i="47"/>
  <c r="GY34"/>
  <c r="DY34"/>
  <c r="BY34"/>
  <c r="CJ41" i="28"/>
  <c r="EJ41"/>
  <c r="BW41"/>
  <c r="JJ41"/>
  <c r="DJ57"/>
  <c r="BW57"/>
  <c r="GW57"/>
  <c r="LL34" i="47"/>
  <c r="AY34"/>
  <c r="JY34"/>
  <c r="J41" i="28"/>
  <c r="AW41"/>
  <c r="HJ41"/>
  <c r="KW41"/>
  <c r="HW57"/>
  <c r="DW57"/>
  <c r="EW57"/>
  <c r="LY34" i="47"/>
  <c r="IY34"/>
  <c r="BL34"/>
  <c r="J29"/>
  <c r="IJ29"/>
  <c r="IW29"/>
  <c r="W29"/>
  <c r="HW29"/>
  <c r="HJ29"/>
  <c r="AW29"/>
  <c r="DW29"/>
  <c r="CW41" i="28"/>
  <c r="GW41"/>
  <c r="W57"/>
  <c r="FW57"/>
  <c r="HY34" i="47"/>
  <c r="L34"/>
  <c r="M8" i="68"/>
  <c r="M6"/>
  <c r="H8"/>
  <c r="H6"/>
  <c r="I7"/>
  <c r="M5"/>
  <c r="O5"/>
  <c r="I5"/>
  <c r="O6"/>
  <c r="H7"/>
  <c r="I6"/>
  <c r="O7"/>
  <c r="N6"/>
  <c r="M7"/>
  <c r="N7"/>
  <c r="O8"/>
  <c r="N5"/>
  <c r="N8"/>
  <c r="Z28"/>
  <c r="T22"/>
  <c r="Z22"/>
  <c r="C76" i="28"/>
  <c r="C76" i="47"/>
  <c r="C78" i="28"/>
  <c r="Z24" i="68"/>
  <c r="Z30"/>
  <c r="T24"/>
  <c r="C78" i="47"/>
  <c r="E80" i="28"/>
  <c r="Z32" i="68"/>
  <c r="Z26"/>
  <c r="T26"/>
  <c r="E80" i="47"/>
  <c r="EW22" i="28"/>
  <c r="D48"/>
  <c r="KK48" s="1"/>
  <c r="IJ22"/>
  <c r="GY48"/>
  <c r="B22"/>
  <c r="EY48"/>
  <c r="KW46" i="47"/>
  <c r="IL45" i="28"/>
  <c r="KL48"/>
  <c r="IL7" i="47"/>
  <c r="N5" i="61"/>
  <c r="AA27" i="65"/>
  <c r="LL7" i="47"/>
  <c r="Z23" i="61"/>
  <c r="H8"/>
  <c r="I6"/>
  <c r="EL7" i="47"/>
  <c r="J22" i="28"/>
  <c r="CJ22"/>
  <c r="KW22"/>
  <c r="LJ22"/>
  <c r="HL48"/>
  <c r="FL48"/>
  <c r="L48"/>
  <c r="BJ22"/>
  <c r="CW22"/>
  <c r="DJ22"/>
  <c r="JW22"/>
  <c r="LW22"/>
  <c r="CY48"/>
  <c r="AL48"/>
  <c r="Y48"/>
  <c r="JJ22"/>
  <c r="W22"/>
  <c r="EJ22"/>
  <c r="FW22"/>
  <c r="FY48"/>
  <c r="BY48"/>
  <c r="GL48"/>
  <c r="JK14" i="47"/>
  <c r="BW22" i="28"/>
  <c r="GW22"/>
  <c r="AY48"/>
  <c r="EL48"/>
  <c r="HY48"/>
  <c r="FJ22"/>
  <c r="DW22"/>
  <c r="GJ22"/>
  <c r="HW22"/>
  <c r="LW72"/>
  <c r="L45"/>
  <c r="LL48"/>
  <c r="CL48"/>
  <c r="JL48"/>
  <c r="JY48"/>
  <c r="AJ22"/>
  <c r="HJ22"/>
  <c r="IW22"/>
  <c r="DL45"/>
  <c r="LY48"/>
  <c r="DY48"/>
  <c r="DL48"/>
  <c r="KY48"/>
  <c r="EW46" i="47"/>
  <c r="AW22" i="28"/>
  <c r="KL45"/>
  <c r="BL48"/>
  <c r="IY48"/>
  <c r="JW46" i="47"/>
  <c r="V26" i="63"/>
  <c r="AA33" i="65"/>
  <c r="LY7" i="47"/>
  <c r="KL7"/>
  <c r="DL7"/>
  <c r="DY7"/>
  <c r="M5" i="61"/>
  <c r="Z29"/>
  <c r="V27" i="65"/>
  <c r="JL7" i="47"/>
  <c r="BY7"/>
  <c r="GL7"/>
  <c r="EY7"/>
  <c r="H6" i="61"/>
  <c r="O6"/>
  <c r="M8"/>
  <c r="AA25" i="62"/>
  <c r="GY7" i="47"/>
  <c r="IY7"/>
  <c r="FL7"/>
  <c r="N7" i="61"/>
  <c r="M6"/>
  <c r="AA31" i="62"/>
  <c r="HL7" i="47"/>
  <c r="JY7"/>
  <c r="BL7"/>
  <c r="O5" i="61"/>
  <c r="N6"/>
  <c r="H5"/>
  <c r="U25" i="62"/>
  <c r="Y7" i="47"/>
  <c r="FY7"/>
  <c r="KY7"/>
  <c r="I7" i="61"/>
  <c r="O7"/>
  <c r="CL7" i="47"/>
  <c r="AY7"/>
  <c r="HY7"/>
  <c r="H7" i="61"/>
  <c r="M7"/>
  <c r="N8"/>
  <c r="E7" i="28"/>
  <c r="BY7" s="1"/>
  <c r="D7" i="47"/>
  <c r="GX7" s="1"/>
  <c r="L7"/>
  <c r="I5" i="61"/>
  <c r="O8"/>
  <c r="I8"/>
  <c r="FY45" i="47"/>
  <c r="AA31" i="70"/>
  <c r="V22" i="64"/>
  <c r="U26" i="63"/>
  <c r="AA22" i="64"/>
  <c r="CY45" i="47"/>
  <c r="U22" i="64"/>
  <c r="U25" i="70"/>
  <c r="LL45" i="47"/>
  <c r="AA26" i="63"/>
  <c r="AA25" i="70"/>
  <c r="AA30" i="63"/>
  <c r="AA24"/>
  <c r="K5" i="70"/>
  <c r="E22" i="26" s="1"/>
  <c r="FL45" i="47"/>
  <c r="EL45"/>
  <c r="KL45"/>
  <c r="L45"/>
  <c r="BL45"/>
  <c r="GL45"/>
  <c r="D45"/>
  <c r="KK45" s="1"/>
  <c r="Y45"/>
  <c r="DL45"/>
  <c r="GY45"/>
  <c r="JY45"/>
  <c r="EY45"/>
  <c r="BY45"/>
  <c r="HL45"/>
  <c r="LY45"/>
  <c r="AL45"/>
  <c r="DY45"/>
  <c r="KY45"/>
  <c r="CL45"/>
  <c r="HY45"/>
  <c r="IY45"/>
  <c r="AY45"/>
  <c r="IL45"/>
  <c r="EW72" i="28"/>
  <c r="DK14" i="47"/>
  <c r="T23" i="61"/>
  <c r="V23" s="1"/>
  <c r="IJ60" i="28"/>
  <c r="IJ46"/>
  <c r="IW46"/>
  <c r="W30"/>
  <c r="AJ30"/>
  <c r="IW30"/>
  <c r="LJ30"/>
  <c r="D60"/>
  <c r="JK60" s="1"/>
  <c r="L60"/>
  <c r="LL60"/>
  <c r="GL60"/>
  <c r="FW30"/>
  <c r="CW30"/>
  <c r="GJ30"/>
  <c r="AY60"/>
  <c r="BL60"/>
  <c r="HL60"/>
  <c r="LY60"/>
  <c r="Y88"/>
  <c r="AW30"/>
  <c r="BJ30"/>
  <c r="HJ30"/>
  <c r="BY60"/>
  <c r="CL60"/>
  <c r="IY60"/>
  <c r="EW30"/>
  <c r="HW30"/>
  <c r="KW30"/>
  <c r="CY60"/>
  <c r="DL60"/>
  <c r="KY60"/>
  <c r="DJ30"/>
  <c r="JW30"/>
  <c r="B30"/>
  <c r="LV30" s="1"/>
  <c r="DY60"/>
  <c r="EL60"/>
  <c r="GY60"/>
  <c r="J30"/>
  <c r="FJ30"/>
  <c r="GW30"/>
  <c r="KJ30"/>
  <c r="EY60"/>
  <c r="KL60"/>
  <c r="JY60"/>
  <c r="CJ30"/>
  <c r="BW30"/>
  <c r="IJ30"/>
  <c r="FL60"/>
  <c r="IL60"/>
  <c r="CJ46"/>
  <c r="KJ46"/>
  <c r="K6" i="70"/>
  <c r="E23" i="26" s="1"/>
  <c r="FW46" i="28"/>
  <c r="DJ46"/>
  <c r="AW16" i="47"/>
  <c r="W16"/>
  <c r="LW16"/>
  <c r="CJ16"/>
  <c r="CW16"/>
  <c r="DJ16"/>
  <c r="DW16"/>
  <c r="JW16"/>
  <c r="JJ16"/>
  <c r="FW16"/>
  <c r="GJ16"/>
  <c r="LJ16"/>
  <c r="KW16"/>
  <c r="GW16"/>
  <c r="IJ16"/>
  <c r="AJ16"/>
  <c r="J16"/>
  <c r="HJ16"/>
  <c r="EJ16"/>
  <c r="BJ16"/>
  <c r="HW16"/>
  <c r="KJ16"/>
  <c r="FJ16"/>
  <c r="BW16"/>
  <c r="IW16"/>
  <c r="B16"/>
  <c r="JI16" s="1"/>
  <c r="L5" i="70"/>
  <c r="AV5" s="1"/>
  <c r="K7"/>
  <c r="E24" i="26" s="1"/>
  <c r="FJ46" i="47"/>
  <c r="LJ46"/>
  <c r="EJ46"/>
  <c r="AA30" i="70"/>
  <c r="J46" i="47"/>
  <c r="DW46"/>
  <c r="HJ46"/>
  <c r="GW46"/>
  <c r="AA24" i="70"/>
  <c r="KJ46" i="47"/>
  <c r="CJ46"/>
  <c r="W46"/>
  <c r="LW46"/>
  <c r="U24" i="70"/>
  <c r="HW46" i="47"/>
  <c r="FW46"/>
  <c r="AW46"/>
  <c r="B46"/>
  <c r="LV46" s="1"/>
  <c r="CW46"/>
  <c r="GJ46"/>
  <c r="BW46"/>
  <c r="AJ46"/>
  <c r="JJ46"/>
  <c r="DJ46"/>
  <c r="K5" i="71"/>
  <c r="E32" i="26" s="1"/>
  <c r="IW46" i="47"/>
  <c r="IJ46"/>
  <c r="BJ46" i="28"/>
  <c r="FJ46"/>
  <c r="LW46"/>
  <c r="CW24" i="47"/>
  <c r="EW46" i="28"/>
  <c r="GW46"/>
  <c r="LJ46"/>
  <c r="DW24" i="47"/>
  <c r="AJ46" i="28"/>
  <c r="DW46"/>
  <c r="EJ46"/>
  <c r="B46"/>
  <c r="EV46" s="1"/>
  <c r="IW24" i="47"/>
  <c r="W46" i="28"/>
  <c r="BW46"/>
  <c r="CW46"/>
  <c r="JW46"/>
  <c r="B24" i="47"/>
  <c r="HV24" s="1"/>
  <c r="JJ46" i="28"/>
  <c r="HJ46"/>
  <c r="GJ46"/>
  <c r="KW46"/>
  <c r="AW46"/>
  <c r="HW46"/>
  <c r="J8" i="63"/>
  <c r="B23" i="47"/>
  <c r="I23" s="1"/>
  <c r="U27" i="72"/>
  <c r="IW23" i="47"/>
  <c r="DW23"/>
  <c r="FJ41"/>
  <c r="JW23"/>
  <c r="J41"/>
  <c r="IJ41"/>
  <c r="DJ60" i="28"/>
  <c r="FJ60"/>
  <c r="BJ24" i="47"/>
  <c r="HW24"/>
  <c r="BW24"/>
  <c r="DJ24"/>
  <c r="HJ24"/>
  <c r="KW24"/>
  <c r="AW24"/>
  <c r="FW24"/>
  <c r="JJ24"/>
  <c r="LW24"/>
  <c r="W24"/>
  <c r="EW24"/>
  <c r="LJ24"/>
  <c r="L6" i="70"/>
  <c r="AV6" s="1"/>
  <c r="J24" i="47"/>
  <c r="EJ24"/>
  <c r="JW24"/>
  <c r="AJ24"/>
  <c r="FJ24"/>
  <c r="GW24"/>
  <c r="IJ24"/>
  <c r="CJ24"/>
  <c r="GJ24"/>
  <c r="J6" i="63"/>
  <c r="K7"/>
  <c r="E19" i="26" s="1"/>
  <c r="J6" i="66"/>
  <c r="K8" i="70"/>
  <c r="E25" i="26" s="1"/>
  <c r="V27" i="72"/>
  <c r="AW60" i="28"/>
  <c r="DW60"/>
  <c r="HW60"/>
  <c r="KW60"/>
  <c r="AJ23" i="47"/>
  <c r="BW23"/>
  <c r="GJ23"/>
  <c r="CJ41"/>
  <c r="JJ41"/>
  <c r="EW41"/>
  <c r="AJ60" i="28"/>
  <c r="CJ60"/>
  <c r="IW60"/>
  <c r="LW23" i="47"/>
  <c r="GW23"/>
  <c r="HJ23"/>
  <c r="KJ23"/>
  <c r="DW41"/>
  <c r="LJ41"/>
  <c r="BJ41"/>
  <c r="LW41"/>
  <c r="EJ60" i="28"/>
  <c r="EW60"/>
  <c r="GW60"/>
  <c r="KW23" i="47"/>
  <c r="HW23"/>
  <c r="EW23"/>
  <c r="LJ23"/>
  <c r="GW41"/>
  <c r="GJ41"/>
  <c r="FW41"/>
  <c r="KW41"/>
  <c r="J6" i="70"/>
  <c r="FW60" i="28"/>
  <c r="GJ60"/>
  <c r="JJ60"/>
  <c r="AW23" i="47"/>
  <c r="CW23"/>
  <c r="IJ23"/>
  <c r="JW41"/>
  <c r="EJ41"/>
  <c r="W41"/>
  <c r="B41"/>
  <c r="IV41" s="1"/>
  <c r="V25" i="63"/>
  <c r="CW60" i="28"/>
  <c r="HJ60"/>
  <c r="KJ60"/>
  <c r="J23" i="47"/>
  <c r="FJ23"/>
  <c r="FW23"/>
  <c r="AJ41"/>
  <c r="KJ41"/>
  <c r="DJ41"/>
  <c r="J8" i="70"/>
  <c r="L7"/>
  <c r="AV7" s="1"/>
  <c r="AA27" i="72"/>
  <c r="J60" i="28"/>
  <c r="BJ60"/>
  <c r="JW60"/>
  <c r="B60"/>
  <c r="II60" s="1"/>
  <c r="CJ23" i="47"/>
  <c r="BJ23"/>
  <c r="JJ23"/>
  <c r="HJ41"/>
  <c r="AW41"/>
  <c r="HW41"/>
  <c r="BW60" i="28"/>
  <c r="W60"/>
  <c r="LJ60"/>
  <c r="W23" i="47"/>
  <c r="DJ23"/>
  <c r="IW41"/>
  <c r="CW41"/>
  <c r="K8" i="63"/>
  <c r="U26" i="71"/>
  <c r="V26"/>
  <c r="IY11" i="28"/>
  <c r="AA26" i="71"/>
  <c r="K5" i="63"/>
  <c r="E17" i="26" s="1"/>
  <c r="J5" i="70"/>
  <c r="L8"/>
  <c r="AV8" s="1"/>
  <c r="KL11" i="28"/>
  <c r="FY11"/>
  <c r="Y45"/>
  <c r="BY45"/>
  <c r="IY45"/>
  <c r="KY45"/>
  <c r="DY45"/>
  <c r="AL45"/>
  <c r="JL45"/>
  <c r="D45"/>
  <c r="GK45" s="1"/>
  <c r="BL45"/>
  <c r="EL45"/>
  <c r="LL45"/>
  <c r="CL45"/>
  <c r="CY45"/>
  <c r="GY45"/>
  <c r="FL45"/>
  <c r="FY45"/>
  <c r="GL45"/>
  <c r="J5" i="67"/>
  <c r="J5" i="63"/>
  <c r="J7" i="70"/>
  <c r="AY45" i="28"/>
  <c r="HY45"/>
  <c r="HL45"/>
  <c r="EY45"/>
  <c r="JY45"/>
  <c r="K6" i="63"/>
  <c r="E18" i="26" s="1"/>
  <c r="L7" i="63"/>
  <c r="AV7" s="1"/>
  <c r="AW72" i="47"/>
  <c r="FW72"/>
  <c r="L5" i="63"/>
  <c r="AV5" s="1"/>
  <c r="JJ72" i="47"/>
  <c r="GL88" i="28"/>
  <c r="AA31" i="66"/>
  <c r="KY88" i="28"/>
  <c r="EL88"/>
  <c r="IY88"/>
  <c r="LL88"/>
  <c r="D88"/>
  <c r="CK88" s="1"/>
  <c r="J6" i="72"/>
  <c r="U25" i="66"/>
  <c r="IL88" i="28"/>
  <c r="L88"/>
  <c r="BY88"/>
  <c r="V25" i="66"/>
  <c r="KL88" i="28"/>
  <c r="BL88"/>
  <c r="DY88"/>
  <c r="AY88"/>
  <c r="DL88"/>
  <c r="FY88"/>
  <c r="CY88"/>
  <c r="FL88"/>
  <c r="HY88"/>
  <c r="J8" i="67"/>
  <c r="L6" i="63"/>
  <c r="AV6" s="1"/>
  <c r="AL88" i="28"/>
  <c r="EY88"/>
  <c r="HL88"/>
  <c r="JY88"/>
  <c r="CL88"/>
  <c r="GY88"/>
  <c r="JL88"/>
  <c r="AA25" i="63"/>
  <c r="AA31"/>
  <c r="AA22" i="72"/>
  <c r="U22"/>
  <c r="V22"/>
  <c r="J6" i="65"/>
  <c r="L8" i="63"/>
  <c r="AV8" s="1"/>
  <c r="AA33" i="61"/>
  <c r="AA27"/>
  <c r="V27"/>
  <c r="CL11" i="28"/>
  <c r="BL11"/>
  <c r="HL11"/>
  <c r="CY11"/>
  <c r="DY11"/>
  <c r="IL11"/>
  <c r="L11"/>
  <c r="GL11"/>
  <c r="EY11"/>
  <c r="DL11"/>
  <c r="BY11"/>
  <c r="FL11"/>
  <c r="LY11"/>
  <c r="Y11"/>
  <c r="EL11"/>
  <c r="GY11"/>
  <c r="KY11"/>
  <c r="AL11"/>
  <c r="JL11"/>
  <c r="JY11"/>
  <c r="D11"/>
  <c r="LK11" s="1"/>
  <c r="AY11"/>
  <c r="HY11"/>
  <c r="AA33" i="67"/>
  <c r="AA29" i="68"/>
  <c r="U23"/>
  <c r="V23"/>
  <c r="V27" i="67"/>
  <c r="U27"/>
  <c r="U24" i="64"/>
  <c r="K6" i="66"/>
  <c r="E53" i="26" s="1"/>
  <c r="L6" i="67"/>
  <c r="AV6" s="1"/>
  <c r="L5" i="72"/>
  <c r="AV5" s="1"/>
  <c r="W72" i="47"/>
  <c r="EW72"/>
  <c r="IJ72"/>
  <c r="BW72"/>
  <c r="GW72"/>
  <c r="IW72"/>
  <c r="CW72"/>
  <c r="HW72"/>
  <c r="JW72"/>
  <c r="GJ72"/>
  <c r="AJ72"/>
  <c r="EJ72"/>
  <c r="HJ72"/>
  <c r="B72"/>
  <c r="II72" s="1"/>
  <c r="DJ72"/>
  <c r="BJ72"/>
  <c r="FJ72"/>
  <c r="KJ72"/>
  <c r="LW72"/>
  <c r="J72"/>
  <c r="KW72"/>
  <c r="CJ72"/>
  <c r="DW72"/>
  <c r="GW72" i="28"/>
  <c r="DW72"/>
  <c r="FW72"/>
  <c r="FJ72"/>
  <c r="HJ72"/>
  <c r="K6" i="67"/>
  <c r="E63" i="26" s="1"/>
  <c r="AW72" i="28"/>
  <c r="KJ72"/>
  <c r="J72"/>
  <c r="LJ72"/>
  <c r="W72"/>
  <c r="BJ72"/>
  <c r="IJ72"/>
  <c r="BW72"/>
  <c r="CJ72"/>
  <c r="KW72"/>
  <c r="HW72"/>
  <c r="DJ72"/>
  <c r="JW72"/>
  <c r="IW72"/>
  <c r="EJ72"/>
  <c r="JJ72"/>
  <c r="K7" i="67"/>
  <c r="E64" i="26" s="1"/>
  <c r="AJ72" i="28"/>
  <c r="CW72"/>
  <c r="GJ72"/>
  <c r="J5" i="72"/>
  <c r="K5" i="67"/>
  <c r="E62" i="26" s="1"/>
  <c r="J6" i="67"/>
  <c r="L8" i="69"/>
  <c r="AV8" s="1"/>
  <c r="K5" i="66"/>
  <c r="E52" i="26" s="1"/>
  <c r="L8" i="67"/>
  <c r="AV8" s="1"/>
  <c r="V24" i="72"/>
  <c r="K8" i="69"/>
  <c r="E50" i="26" s="1"/>
  <c r="K8" i="72"/>
  <c r="E30" i="26" s="1"/>
  <c r="J5" i="66"/>
  <c r="J8" i="69"/>
  <c r="K7"/>
  <c r="E49" i="26" s="1"/>
  <c r="J7" i="69"/>
  <c r="L5" i="66"/>
  <c r="AV5" s="1"/>
  <c r="O7" i="62"/>
  <c r="K8" i="67"/>
  <c r="I7" i="62"/>
  <c r="N8"/>
  <c r="J8" i="72"/>
  <c r="L5" i="67"/>
  <c r="AV5" s="1"/>
  <c r="L6" i="72"/>
  <c r="AV6" s="1"/>
  <c r="J7" i="67"/>
  <c r="K6" i="72"/>
  <c r="K6" i="69"/>
  <c r="E48" i="26" s="1"/>
  <c r="J8" i="64"/>
  <c r="O6" i="62"/>
  <c r="L7" i="67"/>
  <c r="AV7" s="1"/>
  <c r="K8" i="65"/>
  <c r="E45" i="26" s="1"/>
  <c r="L8" i="72"/>
  <c r="AV8" s="1"/>
  <c r="AA23" i="71"/>
  <c r="V23"/>
  <c r="U23"/>
  <c r="K8" i="64"/>
  <c r="E40" i="26" s="1"/>
  <c r="J5" i="65"/>
  <c r="K5" i="72"/>
  <c r="E27" i="26" s="1"/>
  <c r="I5" i="62"/>
  <c r="O8"/>
  <c r="N5"/>
  <c r="N6"/>
  <c r="I6"/>
  <c r="K6" i="71"/>
  <c r="E33" i="26" s="1"/>
  <c r="L7" i="71"/>
  <c r="AV7" s="1"/>
  <c r="K6" i="65"/>
  <c r="E43" i="26" s="1"/>
  <c r="L7" i="72"/>
  <c r="AV7" s="1"/>
  <c r="J7"/>
  <c r="J8" i="65"/>
  <c r="J7" i="71"/>
  <c r="H6" i="62"/>
  <c r="J6" s="1"/>
  <c r="H7"/>
  <c r="N7"/>
  <c r="M5"/>
  <c r="O5"/>
  <c r="L8" i="65"/>
  <c r="AV8" s="1"/>
  <c r="H5" i="62"/>
  <c r="M7"/>
  <c r="K5" i="69"/>
  <c r="E47" i="26" s="1"/>
  <c r="H8" i="62"/>
  <c r="K7" i="72"/>
  <c r="E29" i="26" s="1"/>
  <c r="U24" i="72"/>
  <c r="L6" i="65"/>
  <c r="AV6" s="1"/>
  <c r="AA30" i="72"/>
  <c r="E15" i="47"/>
  <c r="E15" i="28"/>
  <c r="Z30" i="62"/>
  <c r="T24"/>
  <c r="Z24"/>
  <c r="L5" i="71"/>
  <c r="AV5" s="1"/>
  <c r="L6" i="66"/>
  <c r="AV6" s="1"/>
  <c r="C18" i="28"/>
  <c r="I8" i="62"/>
  <c r="C18" i="47"/>
  <c r="Z27" i="62"/>
  <c r="Z33"/>
  <c r="M8"/>
  <c r="T27"/>
  <c r="K7" i="71"/>
  <c r="M6" i="62"/>
  <c r="L6" i="64"/>
  <c r="AV6" s="1"/>
  <c r="J5" i="68"/>
  <c r="L6" i="71"/>
  <c r="AV6" s="1"/>
  <c r="K7" i="66"/>
  <c r="E54" i="26" s="1"/>
  <c r="J5" i="71"/>
  <c r="E13" i="47"/>
  <c r="E13" i="28"/>
  <c r="Z28" i="62"/>
  <c r="T22"/>
  <c r="Z22"/>
  <c r="V25" i="65"/>
  <c r="JB132" i="28"/>
  <c r="IV2" s="1"/>
  <c r="J8" i="71"/>
  <c r="K8"/>
  <c r="E35" i="26" s="1"/>
  <c r="L6" i="69"/>
  <c r="AV6" s="1"/>
  <c r="J8" i="66"/>
  <c r="J6" i="71"/>
  <c r="AA25" i="65"/>
  <c r="GB132" i="28"/>
  <c r="FV2" s="1"/>
  <c r="K6" i="64"/>
  <c r="E38" i="26" s="1"/>
  <c r="J5" i="64"/>
  <c r="J7"/>
  <c r="L5" i="65"/>
  <c r="AV5" s="1"/>
  <c r="K7"/>
  <c r="J7" i="66"/>
  <c r="J6" i="69"/>
  <c r="K8" i="66"/>
  <c r="AA31" i="65"/>
  <c r="K7" i="64"/>
  <c r="E39" i="26" s="1"/>
  <c r="L7" i="66"/>
  <c r="AV7" s="1"/>
  <c r="L7" i="64"/>
  <c r="AV7" s="1"/>
  <c r="L7" i="69"/>
  <c r="AV7" s="1"/>
  <c r="J7" i="65"/>
  <c r="U23" i="69"/>
  <c r="AA24" i="64"/>
  <c r="V24"/>
  <c r="L7" i="65"/>
  <c r="AV7" s="1"/>
  <c r="L8" i="71"/>
  <c r="AV8" s="1"/>
  <c r="L8" i="66"/>
  <c r="AV8" s="1"/>
  <c r="AA32" i="62"/>
  <c r="V23" i="69"/>
  <c r="V26" i="62"/>
  <c r="AA23" i="69"/>
  <c r="U26" i="62"/>
  <c r="L8" i="64"/>
  <c r="AV8" s="1"/>
  <c r="J6"/>
  <c r="L5" i="69"/>
  <c r="AV5" s="1"/>
  <c r="L5" i="64"/>
  <c r="AV5" s="1"/>
  <c r="K5" i="68"/>
  <c r="K5" i="65"/>
  <c r="E42" i="26" s="1"/>
  <c r="K5" i="64"/>
  <c r="E37" i="26" s="1"/>
  <c r="AJ17" i="28"/>
  <c r="B17"/>
  <c r="GW17"/>
  <c r="KW17"/>
  <c r="J17"/>
  <c r="DJ17"/>
  <c r="HW17"/>
  <c r="BW17"/>
  <c r="LJ17"/>
  <c r="EW17"/>
  <c r="AW17"/>
  <c r="IJ17"/>
  <c r="LW17"/>
  <c r="BJ17"/>
  <c r="KJ17"/>
  <c r="IW17"/>
  <c r="W17"/>
  <c r="FW17"/>
  <c r="HJ17"/>
  <c r="GJ17"/>
  <c r="CW17"/>
  <c r="JJ17"/>
  <c r="JW17"/>
  <c r="CJ17"/>
  <c r="DW17"/>
  <c r="EJ17"/>
  <c r="FJ17"/>
  <c r="AJ17" i="47"/>
  <c r="JW17"/>
  <c r="FJ17"/>
  <c r="LW17"/>
  <c r="BJ17"/>
  <c r="HW17"/>
  <c r="EJ17"/>
  <c r="CJ17"/>
  <c r="HJ17"/>
  <c r="DW17"/>
  <c r="IW17"/>
  <c r="KW17"/>
  <c r="GW17"/>
  <c r="J17"/>
  <c r="CW17"/>
  <c r="GJ17"/>
  <c r="W17"/>
  <c r="IJ17"/>
  <c r="FW17"/>
  <c r="BW17"/>
  <c r="LJ17"/>
  <c r="EW17"/>
  <c r="B17"/>
  <c r="AW17"/>
  <c r="DJ17"/>
  <c r="JJ17"/>
  <c r="KJ17"/>
  <c r="AO132" i="28"/>
  <c r="AI2" s="1"/>
  <c r="EB132"/>
  <c r="DV2" s="1"/>
  <c r="KV27"/>
  <c r="EI27"/>
  <c r="FI27"/>
  <c r="EV27"/>
  <c r="DV27"/>
  <c r="AI27"/>
  <c r="BI27"/>
  <c r="LV27"/>
  <c r="JI27"/>
  <c r="V27"/>
  <c r="I27"/>
  <c r="GI27"/>
  <c r="DI27"/>
  <c r="JV27"/>
  <c r="HV27"/>
  <c r="CV27"/>
  <c r="LI27"/>
  <c r="KI27"/>
  <c r="HI27"/>
  <c r="FV27"/>
  <c r="IV27"/>
  <c r="AV27"/>
  <c r="CI27"/>
  <c r="GV27"/>
  <c r="II27"/>
  <c r="BV27"/>
  <c r="HV27" i="47"/>
  <c r="FI27"/>
  <c r="I27"/>
  <c r="GV27"/>
  <c r="EI27"/>
  <c r="BV27"/>
  <c r="JV27"/>
  <c r="HI27"/>
  <c r="DI27"/>
  <c r="CV27"/>
  <c r="IV27"/>
  <c r="EV27"/>
  <c r="FV27"/>
  <c r="JI27"/>
  <c r="LI27"/>
  <c r="LV27"/>
  <c r="GI27"/>
  <c r="DV27"/>
  <c r="AV27"/>
  <c r="KV27"/>
  <c r="II27"/>
  <c r="CI27"/>
  <c r="V27"/>
  <c r="BI27"/>
  <c r="KI27"/>
  <c r="AI27"/>
  <c r="LO132" i="28"/>
  <c r="LI2" s="1"/>
  <c r="JO132"/>
  <c r="JI2" s="1"/>
  <c r="LJ63" i="47"/>
  <c r="JW63"/>
  <c r="IJ63"/>
  <c r="GW63"/>
  <c r="KJ63"/>
  <c r="HW63"/>
  <c r="HJ63"/>
  <c r="FJ63"/>
  <c r="DW63"/>
  <c r="BW63"/>
  <c r="GJ63"/>
  <c r="CJ63"/>
  <c r="W63"/>
  <c r="LW63"/>
  <c r="JJ63"/>
  <c r="KW63"/>
  <c r="IW63"/>
  <c r="AJ63"/>
  <c r="BJ63"/>
  <c r="EJ63"/>
  <c r="EW63"/>
  <c r="DJ63"/>
  <c r="AW63"/>
  <c r="J63"/>
  <c r="FW63"/>
  <c r="CW63"/>
  <c r="B63"/>
  <c r="L85" i="28"/>
  <c r="FL85"/>
  <c r="D85"/>
  <c r="IY85"/>
  <c r="EY85"/>
  <c r="AY85"/>
  <c r="IL85"/>
  <c r="EL85"/>
  <c r="AL85"/>
  <c r="LY85"/>
  <c r="HY85"/>
  <c r="DY85"/>
  <c r="Y85"/>
  <c r="LL85"/>
  <c r="HL85"/>
  <c r="DL85"/>
  <c r="KY85"/>
  <c r="GY85"/>
  <c r="CY85"/>
  <c r="KL85"/>
  <c r="GL85"/>
  <c r="CL85"/>
  <c r="JY85"/>
  <c r="FY85"/>
  <c r="BY85"/>
  <c r="JL85"/>
  <c r="BL85"/>
  <c r="HW50" i="47"/>
  <c r="CW50"/>
  <c r="EW50"/>
  <c r="FJ50"/>
  <c r="BJ50"/>
  <c r="EJ50"/>
  <c r="KJ50"/>
  <c r="JW50"/>
  <c r="BW50"/>
  <c r="JJ50"/>
  <c r="LJ50"/>
  <c r="J50"/>
  <c r="DJ50"/>
  <c r="CJ50"/>
  <c r="KW50"/>
  <c r="IJ50"/>
  <c r="AJ50"/>
  <c r="IW50"/>
  <c r="FW50"/>
  <c r="DW50"/>
  <c r="W50"/>
  <c r="GJ50"/>
  <c r="HJ50"/>
  <c r="LW50"/>
  <c r="AW50"/>
  <c r="GW50"/>
  <c r="B50"/>
  <c r="LX73" i="28"/>
  <c r="EK73"/>
  <c r="CK73"/>
  <c r="DK73"/>
  <c r="HX73"/>
  <c r="IX73"/>
  <c r="AX73"/>
  <c r="DX73"/>
  <c r="JK73"/>
  <c r="GK73"/>
  <c r="BX73"/>
  <c r="CX73"/>
  <c r="KX73"/>
  <c r="KK73"/>
  <c r="AK73"/>
  <c r="BK73"/>
  <c r="GX73"/>
  <c r="LK73"/>
  <c r="IK73"/>
  <c r="FX73"/>
  <c r="JX73"/>
  <c r="FK73"/>
  <c r="K73"/>
  <c r="X73"/>
  <c r="EX73"/>
  <c r="HK73"/>
  <c r="KV15"/>
  <c r="LV15"/>
  <c r="CI15"/>
  <c r="AI15"/>
  <c r="JV15"/>
  <c r="EV15"/>
  <c r="KI15"/>
  <c r="LI15"/>
  <c r="IV15"/>
  <c r="AV15"/>
  <c r="I15"/>
  <c r="JI15"/>
  <c r="HV15"/>
  <c r="V15"/>
  <c r="II15"/>
  <c r="GV15"/>
  <c r="DV15"/>
  <c r="HI15"/>
  <c r="FV15"/>
  <c r="BI15"/>
  <c r="GI15"/>
  <c r="EI15"/>
  <c r="CV15"/>
  <c r="FI15"/>
  <c r="DI15"/>
  <c r="BV15"/>
  <c r="BY77" i="47"/>
  <c r="D77"/>
  <c r="AL77"/>
  <c r="GL77"/>
  <c r="GY77"/>
  <c r="KY77"/>
  <c r="FY77"/>
  <c r="KL77"/>
  <c r="JY77"/>
  <c r="LY77"/>
  <c r="IY77"/>
  <c r="CL77"/>
  <c r="HL77"/>
  <c r="BL77"/>
  <c r="EL77"/>
  <c r="DL77"/>
  <c r="Y77"/>
  <c r="AY77"/>
  <c r="IL77"/>
  <c r="JL77"/>
  <c r="HY77"/>
  <c r="L77"/>
  <c r="FL77"/>
  <c r="LL77"/>
  <c r="CY77"/>
  <c r="EY77"/>
  <c r="DY77"/>
  <c r="AK73"/>
  <c r="HX73"/>
  <c r="FK73"/>
  <c r="K73"/>
  <c r="EK73"/>
  <c r="JK73"/>
  <c r="DK73"/>
  <c r="CX73"/>
  <c r="JX73"/>
  <c r="DX73"/>
  <c r="X73"/>
  <c r="LX73"/>
  <c r="IK73"/>
  <c r="EX73"/>
  <c r="FX73"/>
  <c r="KX73"/>
  <c r="GX73"/>
  <c r="BX73"/>
  <c r="BK73"/>
  <c r="LK73"/>
  <c r="HK73"/>
  <c r="CK73"/>
  <c r="AX73"/>
  <c r="KK73"/>
  <c r="GK73"/>
  <c r="IX73"/>
  <c r="CJ42" i="28"/>
  <c r="J42"/>
  <c r="LJ42"/>
  <c r="EJ42"/>
  <c r="AJ42"/>
  <c r="DW42"/>
  <c r="GJ42"/>
  <c r="FW42"/>
  <c r="FJ42"/>
  <c r="KJ42"/>
  <c r="JW42"/>
  <c r="B42"/>
  <c r="HW42"/>
  <c r="BW42"/>
  <c r="DJ42"/>
  <c r="KW42"/>
  <c r="AW42"/>
  <c r="LW42"/>
  <c r="EW42"/>
  <c r="JJ42"/>
  <c r="BJ42"/>
  <c r="W42"/>
  <c r="IW42"/>
  <c r="IJ42"/>
  <c r="GW42"/>
  <c r="HJ42"/>
  <c r="CW42"/>
  <c r="FJ42" i="47"/>
  <c r="DW42"/>
  <c r="GW42"/>
  <c r="CJ42"/>
  <c r="DJ42"/>
  <c r="AW42"/>
  <c r="HW42"/>
  <c r="FW42"/>
  <c r="CW42"/>
  <c r="GJ42"/>
  <c r="J42"/>
  <c r="BW42"/>
  <c r="W42"/>
  <c r="EW42"/>
  <c r="HJ42"/>
  <c r="EJ42"/>
  <c r="BJ42"/>
  <c r="AJ42"/>
  <c r="JJ42"/>
  <c r="IJ42"/>
  <c r="JW42"/>
  <c r="B42"/>
  <c r="IW42"/>
  <c r="LW42"/>
  <c r="KJ42"/>
  <c r="LJ42"/>
  <c r="KW42"/>
  <c r="KV15"/>
  <c r="HI15"/>
  <c r="AV15"/>
  <c r="FV15"/>
  <c r="JI15"/>
  <c r="II15"/>
  <c r="BI15"/>
  <c r="JV15"/>
  <c r="FI15"/>
  <c r="CI15"/>
  <c r="EI15"/>
  <c r="EV15"/>
  <c r="CV15"/>
  <c r="LI15"/>
  <c r="BV15"/>
  <c r="KI15"/>
  <c r="V15"/>
  <c r="IV15"/>
  <c r="GV15"/>
  <c r="HV15"/>
  <c r="DI15"/>
  <c r="I15"/>
  <c r="LV15"/>
  <c r="DV15"/>
  <c r="GI15"/>
  <c r="AI15"/>
  <c r="FL77" i="28"/>
  <c r="LL77"/>
  <c r="L77"/>
  <c r="KY77"/>
  <c r="BL77"/>
  <c r="EL77"/>
  <c r="BY77"/>
  <c r="IY77"/>
  <c r="AY77"/>
  <c r="EY77"/>
  <c r="GL77"/>
  <c r="DY77"/>
  <c r="AL77"/>
  <c r="CL77"/>
  <c r="GY77"/>
  <c r="Y77"/>
  <c r="DL77"/>
  <c r="JL77"/>
  <c r="D77"/>
  <c r="HY77"/>
  <c r="HL77"/>
  <c r="KL77"/>
  <c r="LY77"/>
  <c r="JY77"/>
  <c r="CY77"/>
  <c r="IL77"/>
  <c r="FY77"/>
  <c r="LX71"/>
  <c r="LK71"/>
  <c r="JX71"/>
  <c r="BX71"/>
  <c r="AK71"/>
  <c r="GX71"/>
  <c r="AX71"/>
  <c r="HX71"/>
  <c r="IX71"/>
  <c r="X71"/>
  <c r="IK71"/>
  <c r="HK71"/>
  <c r="K71"/>
  <c r="JK71"/>
  <c r="FK71"/>
  <c r="EK71"/>
  <c r="GK71"/>
  <c r="EX71"/>
  <c r="DK71"/>
  <c r="FX71"/>
  <c r="DX71"/>
  <c r="CK71"/>
  <c r="KX71"/>
  <c r="KK71"/>
  <c r="CX71"/>
  <c r="BK71"/>
  <c r="AA23" i="65"/>
  <c r="V23"/>
  <c r="U23"/>
  <c r="AA29"/>
  <c r="JY56" i="28"/>
  <c r="LY56"/>
  <c r="D56"/>
  <c r="IY56"/>
  <c r="EY56"/>
  <c r="DY56"/>
  <c r="CY56"/>
  <c r="AL56"/>
  <c r="HY56"/>
  <c r="KY56"/>
  <c r="KL56"/>
  <c r="GY56"/>
  <c r="FL56"/>
  <c r="LL56"/>
  <c r="AY56"/>
  <c r="EL56"/>
  <c r="HL56"/>
  <c r="JL56"/>
  <c r="Y56"/>
  <c r="DL56"/>
  <c r="FY56"/>
  <c r="L56"/>
  <c r="BY56"/>
  <c r="CL56"/>
  <c r="GL56"/>
  <c r="IL56"/>
  <c r="BL56"/>
  <c r="AA22" i="66"/>
  <c r="V22"/>
  <c r="U22"/>
  <c r="AA28"/>
  <c r="KY39" i="28"/>
  <c r="LY39"/>
  <c r="FY39"/>
  <c r="CL39"/>
  <c r="L39"/>
  <c r="D39"/>
  <c r="EY39"/>
  <c r="BY39"/>
  <c r="IY39"/>
  <c r="GY39"/>
  <c r="BL39"/>
  <c r="GL39"/>
  <c r="JL39"/>
  <c r="AY39"/>
  <c r="DL39"/>
  <c r="HY39"/>
  <c r="AL39"/>
  <c r="KL39"/>
  <c r="FL39"/>
  <c r="Y39"/>
  <c r="HL39"/>
  <c r="CY39"/>
  <c r="DY39"/>
  <c r="LL39"/>
  <c r="IL39"/>
  <c r="JY39"/>
  <c r="EL39"/>
  <c r="KJ36"/>
  <c r="DW36"/>
  <c r="J36"/>
  <c r="AJ36"/>
  <c r="KW36"/>
  <c r="JW36"/>
  <c r="CJ36"/>
  <c r="JJ36"/>
  <c r="LJ36"/>
  <c r="AW36"/>
  <c r="W36"/>
  <c r="HJ36"/>
  <c r="IJ36"/>
  <c r="B36"/>
  <c r="IW36"/>
  <c r="CW36"/>
  <c r="EW36"/>
  <c r="GW36"/>
  <c r="HW36"/>
  <c r="EJ36"/>
  <c r="LW36"/>
  <c r="FJ36"/>
  <c r="GJ36"/>
  <c r="DJ36"/>
  <c r="FW36"/>
  <c r="BJ36"/>
  <c r="BW36"/>
  <c r="CW69"/>
  <c r="DJ69"/>
  <c r="GW69"/>
  <c r="FW69"/>
  <c r="J69"/>
  <c r="GJ69"/>
  <c r="CJ69"/>
  <c r="JW69"/>
  <c r="FJ69"/>
  <c r="LJ69"/>
  <c r="B69"/>
  <c r="BW69"/>
  <c r="BJ69"/>
  <c r="IW69"/>
  <c r="JJ69"/>
  <c r="AW69"/>
  <c r="EJ69"/>
  <c r="HJ69"/>
  <c r="LW69"/>
  <c r="DW69"/>
  <c r="KW69"/>
  <c r="EW69"/>
  <c r="W69"/>
  <c r="IJ69"/>
  <c r="HW69"/>
  <c r="AJ69"/>
  <c r="KJ69"/>
  <c r="KJ56"/>
  <c r="J56"/>
  <c r="BW56"/>
  <c r="IW56"/>
  <c r="LJ56"/>
  <c r="CW56"/>
  <c r="CJ56"/>
  <c r="EJ56"/>
  <c r="FW56"/>
  <c r="JW56"/>
  <c r="EW56"/>
  <c r="AJ56"/>
  <c r="BJ56"/>
  <c r="IJ56"/>
  <c r="HJ56"/>
  <c r="HW56"/>
  <c r="B56"/>
  <c r="GJ56"/>
  <c r="AW56"/>
  <c r="DW56"/>
  <c r="GW56"/>
  <c r="KW56"/>
  <c r="DJ56"/>
  <c r="W56"/>
  <c r="LW56"/>
  <c r="FJ56"/>
  <c r="JJ56"/>
  <c r="CY56" i="47"/>
  <c r="FL56"/>
  <c r="AL56"/>
  <c r="KL56"/>
  <c r="CL56"/>
  <c r="GL56"/>
  <c r="BY56"/>
  <c r="FY56"/>
  <c r="HY56"/>
  <c r="JL56"/>
  <c r="EY56"/>
  <c r="IL56"/>
  <c r="L56"/>
  <c r="HL56"/>
  <c r="BL56"/>
  <c r="LL56"/>
  <c r="GY56"/>
  <c r="D56"/>
  <c r="DL56"/>
  <c r="AY56"/>
  <c r="JY56"/>
  <c r="EL56"/>
  <c r="KY56"/>
  <c r="Y56"/>
  <c r="DY56"/>
  <c r="IY56"/>
  <c r="LY56"/>
  <c r="LY39"/>
  <c r="LL39"/>
  <c r="IL39"/>
  <c r="JL39"/>
  <c r="KL39"/>
  <c r="JY39"/>
  <c r="D39"/>
  <c r="GL39"/>
  <c r="FY39"/>
  <c r="FL39"/>
  <c r="CL39"/>
  <c r="IY39"/>
  <c r="DL39"/>
  <c r="HY39"/>
  <c r="KY39"/>
  <c r="Y39"/>
  <c r="GY39"/>
  <c r="BL39"/>
  <c r="HL39"/>
  <c r="BY39"/>
  <c r="EL39"/>
  <c r="EY39"/>
  <c r="AY39"/>
  <c r="DY39"/>
  <c r="CY39"/>
  <c r="AL39"/>
  <c r="L39"/>
  <c r="B36"/>
  <c r="FW36"/>
  <c r="IJ36"/>
  <c r="J36"/>
  <c r="KW36"/>
  <c r="BJ36"/>
  <c r="FJ36"/>
  <c r="AJ36"/>
  <c r="HJ36"/>
  <c r="DW36"/>
  <c r="EW36"/>
  <c r="BW36"/>
  <c r="GJ36"/>
  <c r="W36"/>
  <c r="AW36"/>
  <c r="EJ36"/>
  <c r="JW36"/>
  <c r="JJ36"/>
  <c r="CW36"/>
  <c r="CJ36"/>
  <c r="IW36"/>
  <c r="LW36"/>
  <c r="LJ36"/>
  <c r="GW36"/>
  <c r="HW36"/>
  <c r="KJ36"/>
  <c r="DJ36"/>
  <c r="EW69"/>
  <c r="GJ69"/>
  <c r="LJ69"/>
  <c r="EJ69"/>
  <c r="HW69"/>
  <c r="W69"/>
  <c r="IW69"/>
  <c r="KJ69"/>
  <c r="AW69"/>
  <c r="CW69"/>
  <c r="BW69"/>
  <c r="IJ69"/>
  <c r="AJ69"/>
  <c r="BJ69"/>
  <c r="DW69"/>
  <c r="LW69"/>
  <c r="J69"/>
  <c r="DJ69"/>
  <c r="JW69"/>
  <c r="HJ69"/>
  <c r="FW69"/>
  <c r="JJ69"/>
  <c r="GW69"/>
  <c r="FJ69"/>
  <c r="CJ69"/>
  <c r="KW69"/>
  <c r="B69"/>
  <c r="CW34" i="28"/>
  <c r="BW34"/>
  <c r="EJ34"/>
  <c r="JJ34"/>
  <c r="J34"/>
  <c r="HW34"/>
  <c r="LW34"/>
  <c r="BJ34"/>
  <c r="FJ34"/>
  <c r="AW34"/>
  <c r="GJ34"/>
  <c r="LJ34"/>
  <c r="DW34"/>
  <c r="KJ34"/>
  <c r="JW34"/>
  <c r="EW34"/>
  <c r="GW34"/>
  <c r="HJ34"/>
  <c r="W34"/>
  <c r="CJ34"/>
  <c r="FW34"/>
  <c r="IW34"/>
  <c r="B34"/>
  <c r="DJ34"/>
  <c r="KW34"/>
  <c r="IJ34"/>
  <c r="AJ34"/>
  <c r="DJ56" i="47"/>
  <c r="AW56"/>
  <c r="GJ56"/>
  <c r="HW56"/>
  <c r="FW56"/>
  <c r="CW56"/>
  <c r="J56"/>
  <c r="CJ56"/>
  <c r="GW56"/>
  <c r="W56"/>
  <c r="BW56"/>
  <c r="AJ56"/>
  <c r="EJ56"/>
  <c r="BJ56"/>
  <c r="FJ56"/>
  <c r="DW56"/>
  <c r="KW56"/>
  <c r="HJ56"/>
  <c r="IW56"/>
  <c r="KJ56"/>
  <c r="JJ56"/>
  <c r="EW56"/>
  <c r="B56"/>
  <c r="LW56"/>
  <c r="LJ56"/>
  <c r="JW56"/>
  <c r="IJ56"/>
  <c r="LW58" i="28"/>
  <c r="W58"/>
  <c r="FJ58"/>
  <c r="FW58"/>
  <c r="CJ58"/>
  <c r="BJ58"/>
  <c r="EJ58"/>
  <c r="IJ58"/>
  <c r="GJ58"/>
  <c r="EW58"/>
  <c r="AJ58"/>
  <c r="GW58"/>
  <c r="J58"/>
  <c r="IW58"/>
  <c r="CW58"/>
  <c r="BW58"/>
  <c r="HW58"/>
  <c r="DW58"/>
  <c r="JW58"/>
  <c r="HJ58"/>
  <c r="JJ58"/>
  <c r="KW58"/>
  <c r="DJ58"/>
  <c r="KJ58"/>
  <c r="AW58"/>
  <c r="LJ58"/>
  <c r="B58"/>
  <c r="AB132"/>
  <c r="V2" s="1"/>
  <c r="I5" i="29" s="1"/>
  <c r="IO132" i="28"/>
  <c r="II2" s="1"/>
  <c r="KK71" i="47"/>
  <c r="HK71"/>
  <c r="DX71"/>
  <c r="BX71"/>
  <c r="KX71"/>
  <c r="GK71"/>
  <c r="CK71"/>
  <c r="LK71"/>
  <c r="IX71"/>
  <c r="BK71"/>
  <c r="AK71"/>
  <c r="GX71"/>
  <c r="EK71"/>
  <c r="K71"/>
  <c r="JK71"/>
  <c r="DK71"/>
  <c r="CX71"/>
  <c r="FK71"/>
  <c r="JX71"/>
  <c r="FX71"/>
  <c r="X71"/>
  <c r="LX71"/>
  <c r="IK71"/>
  <c r="EX71"/>
  <c r="AX71"/>
  <c r="HX71"/>
  <c r="CJ63" i="28"/>
  <c r="FJ63"/>
  <c r="JW63"/>
  <c r="W63"/>
  <c r="KW63"/>
  <c r="AJ63"/>
  <c r="JJ63"/>
  <c r="B63"/>
  <c r="DJ63"/>
  <c r="CW63"/>
  <c r="LW63"/>
  <c r="J63"/>
  <c r="FW63"/>
  <c r="GJ63"/>
  <c r="AW63"/>
  <c r="GW63"/>
  <c r="DW63"/>
  <c r="IW63"/>
  <c r="BJ63"/>
  <c r="HJ63"/>
  <c r="EW63"/>
  <c r="EJ63"/>
  <c r="HW63"/>
  <c r="IJ63"/>
  <c r="KJ63"/>
  <c r="BW63"/>
  <c r="LJ63"/>
  <c r="KW34" i="47"/>
  <c r="AW34"/>
  <c r="JJ34"/>
  <c r="BJ34"/>
  <c r="IW34"/>
  <c r="AJ34"/>
  <c r="W34"/>
  <c r="HJ34"/>
  <c r="GW34"/>
  <c r="DW34"/>
  <c r="J34"/>
  <c r="GJ34"/>
  <c r="DJ34"/>
  <c r="IJ34"/>
  <c r="EW34"/>
  <c r="LW34"/>
  <c r="FW34"/>
  <c r="BW34"/>
  <c r="B34"/>
  <c r="FJ34"/>
  <c r="CJ34"/>
  <c r="HW34"/>
  <c r="LJ34"/>
  <c r="JW34"/>
  <c r="CW34"/>
  <c r="KJ34"/>
  <c r="EJ34"/>
  <c r="KL85"/>
  <c r="HY85"/>
  <c r="FL85"/>
  <c r="D85"/>
  <c r="IL85"/>
  <c r="FY85"/>
  <c r="DL85"/>
  <c r="KY85"/>
  <c r="GL85"/>
  <c r="DY85"/>
  <c r="BL85"/>
  <c r="IY85"/>
  <c r="EL85"/>
  <c r="BY85"/>
  <c r="L85"/>
  <c r="GY85"/>
  <c r="CL85"/>
  <c r="Y85"/>
  <c r="EY85"/>
  <c r="AL85"/>
  <c r="LL85"/>
  <c r="CY85"/>
  <c r="LY85"/>
  <c r="JL85"/>
  <c r="AY85"/>
  <c r="JY85"/>
  <c r="HL85"/>
  <c r="KJ50" i="28"/>
  <c r="GW50"/>
  <c r="CJ50"/>
  <c r="GJ50"/>
  <c r="HW50"/>
  <c r="BW50"/>
  <c r="B50"/>
  <c r="LJ50"/>
  <c r="BJ50"/>
  <c r="JJ50"/>
  <c r="IJ50"/>
  <c r="W50"/>
  <c r="AJ50"/>
  <c r="KW50"/>
  <c r="DW50"/>
  <c r="HJ50"/>
  <c r="DJ50"/>
  <c r="FJ50"/>
  <c r="AW50"/>
  <c r="LW50"/>
  <c r="EW50"/>
  <c r="CW50"/>
  <c r="J50"/>
  <c r="IW50"/>
  <c r="JW50"/>
  <c r="EJ50"/>
  <c r="FW50"/>
  <c r="CW58" i="47"/>
  <c r="KJ58"/>
  <c r="DJ58"/>
  <c r="FJ58"/>
  <c r="EW58"/>
  <c r="JJ58"/>
  <c r="HW58"/>
  <c r="FW58"/>
  <c r="IW58"/>
  <c r="J58"/>
  <c r="EJ58"/>
  <c r="AJ58"/>
  <c r="IJ58"/>
  <c r="HJ58"/>
  <c r="CJ58"/>
  <c r="KW58"/>
  <c r="LW58"/>
  <c r="GW58"/>
  <c r="BW58"/>
  <c r="DW58"/>
  <c r="W58"/>
  <c r="BJ58"/>
  <c r="GJ58"/>
  <c r="B58"/>
  <c r="JW58"/>
  <c r="AW58"/>
  <c r="LJ58"/>
  <c r="FB132" i="28"/>
  <c r="EV2" s="1"/>
  <c r="CO132"/>
  <c r="CI2" s="1"/>
  <c r="DO132"/>
  <c r="DI2" s="1"/>
  <c r="HB132"/>
  <c r="GV2" s="1"/>
  <c r="BB132"/>
  <c r="AV2" s="1"/>
  <c r="CB132"/>
  <c r="BV2" s="1"/>
  <c r="LB132"/>
  <c r="KV2" s="1"/>
  <c r="GO132"/>
  <c r="GI2" s="1"/>
  <c r="DB132"/>
  <c r="CV2" s="1"/>
  <c r="JX23"/>
  <c r="EX23"/>
  <c r="DK23"/>
  <c r="GK23"/>
  <c r="LX23"/>
  <c r="DX23"/>
  <c r="CK23"/>
  <c r="IX23"/>
  <c r="CX23"/>
  <c r="BK23"/>
  <c r="K23"/>
  <c r="HX23"/>
  <c r="BX23"/>
  <c r="AX23"/>
  <c r="KX23"/>
  <c r="GX23"/>
  <c r="JK23"/>
  <c r="X23"/>
  <c r="HK23"/>
  <c r="IK23"/>
  <c r="FX23"/>
  <c r="KK23"/>
  <c r="LK23"/>
  <c r="FK23"/>
  <c r="EK23"/>
  <c r="AK23"/>
  <c r="LX23" i="47"/>
  <c r="KX23"/>
  <c r="LK23"/>
  <c r="KK23"/>
  <c r="CK23"/>
  <c r="FK23"/>
  <c r="AK23"/>
  <c r="IX23"/>
  <c r="HK23"/>
  <c r="DX23"/>
  <c r="IK23"/>
  <c r="GX23"/>
  <c r="BX23"/>
  <c r="HX23"/>
  <c r="EK23"/>
  <c r="X23"/>
  <c r="EX23"/>
  <c r="JK23"/>
  <c r="DK23"/>
  <c r="GK23"/>
  <c r="FX23"/>
  <c r="BK23"/>
  <c r="K23"/>
  <c r="JX23"/>
  <c r="CX23"/>
  <c r="AX23"/>
  <c r="O132" i="28"/>
  <c r="I2" s="1"/>
  <c r="I4" i="29" s="1"/>
  <c r="KB132" i="28"/>
  <c r="JV2" s="1"/>
  <c r="EO132"/>
  <c r="EI2" s="1"/>
  <c r="HK30"/>
  <c r="K30"/>
  <c r="GX30"/>
  <c r="KX30"/>
  <c r="GK30"/>
  <c r="IK30"/>
  <c r="FK30"/>
  <c r="LK30"/>
  <c r="DX30"/>
  <c r="BK30"/>
  <c r="EK30"/>
  <c r="CK30"/>
  <c r="KK30"/>
  <c r="DK30"/>
  <c r="HX30"/>
  <c r="AX30"/>
  <c r="JX30"/>
  <c r="BX30"/>
  <c r="X30"/>
  <c r="JK30"/>
  <c r="EX30"/>
  <c r="AK30"/>
  <c r="LX30"/>
  <c r="FX30"/>
  <c r="CX30"/>
  <c r="IX30"/>
  <c r="KV64"/>
  <c r="LV64"/>
  <c r="FI64"/>
  <c r="AI64"/>
  <c r="JV64"/>
  <c r="HI64"/>
  <c r="II64"/>
  <c r="I64"/>
  <c r="CI64"/>
  <c r="KI64"/>
  <c r="GI64"/>
  <c r="EI64"/>
  <c r="IV64"/>
  <c r="GV64"/>
  <c r="JI64"/>
  <c r="LI64"/>
  <c r="EV64"/>
  <c r="DI64"/>
  <c r="BV64"/>
  <c r="HV64"/>
  <c r="CV64"/>
  <c r="BI64"/>
  <c r="FV64"/>
  <c r="AV64"/>
  <c r="V64"/>
  <c r="DV64"/>
  <c r="JK30" i="47"/>
  <c r="CX30"/>
  <c r="BK30"/>
  <c r="FK30"/>
  <c r="AX30"/>
  <c r="K30"/>
  <c r="GX30"/>
  <c r="IK30"/>
  <c r="CK30"/>
  <c r="AK30"/>
  <c r="LX30"/>
  <c r="EX30"/>
  <c r="GK30"/>
  <c r="FX30"/>
  <c r="LK30"/>
  <c r="HX30"/>
  <c r="DX30"/>
  <c r="X30"/>
  <c r="JX30"/>
  <c r="HK30"/>
  <c r="BX30"/>
  <c r="KX30"/>
  <c r="EK30"/>
  <c r="KK30"/>
  <c r="IX30"/>
  <c r="DK30"/>
  <c r="LI64"/>
  <c r="JV64"/>
  <c r="DI64"/>
  <c r="I64"/>
  <c r="KV64"/>
  <c r="HV64"/>
  <c r="BI64"/>
  <c r="AI64"/>
  <c r="IV64"/>
  <c r="JI64"/>
  <c r="FI64"/>
  <c r="HI64"/>
  <c r="FV64"/>
  <c r="CV64"/>
  <c r="GV64"/>
  <c r="KI64"/>
  <c r="AV64"/>
  <c r="GI64"/>
  <c r="II64"/>
  <c r="DV64"/>
  <c r="CI64"/>
  <c r="BV64"/>
  <c r="LV64"/>
  <c r="EI64"/>
  <c r="EV64"/>
  <c r="V64"/>
  <c r="JK74"/>
  <c r="EX74"/>
  <c r="DK74"/>
  <c r="KK74"/>
  <c r="DX74"/>
  <c r="K74"/>
  <c r="JX74"/>
  <c r="EK74"/>
  <c r="AK74"/>
  <c r="BX74"/>
  <c r="GX74"/>
  <c r="LK74"/>
  <c r="IK74"/>
  <c r="CX74"/>
  <c r="BK74"/>
  <c r="IX74"/>
  <c r="FK74"/>
  <c r="KX74"/>
  <c r="HX74"/>
  <c r="AX74"/>
  <c r="HK74"/>
  <c r="GK74"/>
  <c r="FX74"/>
  <c r="CK74"/>
  <c r="LX74"/>
  <c r="X74"/>
  <c r="KO132" i="28"/>
  <c r="KI2" s="1"/>
  <c r="EK7" i="47"/>
  <c r="MB132" i="28"/>
  <c r="LV2" s="1"/>
  <c r="JX74"/>
  <c r="HK74"/>
  <c r="CX74"/>
  <c r="KK74"/>
  <c r="GK74"/>
  <c r="DK74"/>
  <c r="FX74"/>
  <c r="JK74"/>
  <c r="EX74"/>
  <c r="EK74"/>
  <c r="K74"/>
  <c r="GX74"/>
  <c r="AX74"/>
  <c r="BX74"/>
  <c r="IX74"/>
  <c r="CK74"/>
  <c r="X74"/>
  <c r="LK74"/>
  <c r="IK74"/>
  <c r="FK74"/>
  <c r="AK74"/>
  <c r="HX74"/>
  <c r="DX74"/>
  <c r="LX74"/>
  <c r="KX74"/>
  <c r="BK74"/>
  <c r="JV7" i="47"/>
  <c r="EV7"/>
  <c r="V7"/>
  <c r="LV7"/>
  <c r="DV7"/>
  <c r="GI7"/>
  <c r="KI7"/>
  <c r="IV7"/>
  <c r="EI7"/>
  <c r="JI7"/>
  <c r="FI7"/>
  <c r="CI7"/>
  <c r="HV7"/>
  <c r="II7"/>
  <c r="GV7"/>
  <c r="I7"/>
  <c r="HI7"/>
  <c r="CV7"/>
  <c r="AI7"/>
  <c r="LI7"/>
  <c r="BV7"/>
  <c r="BI7"/>
  <c r="KV7"/>
  <c r="FV7"/>
  <c r="AV7"/>
  <c r="DI7"/>
  <c r="FI7" i="28"/>
  <c r="IV7"/>
  <c r="CI7"/>
  <c r="HV7"/>
  <c r="EV7"/>
  <c r="HI7"/>
  <c r="I7"/>
  <c r="KV7"/>
  <c r="BV7"/>
  <c r="AI7"/>
  <c r="LV7"/>
  <c r="FV7"/>
  <c r="V7"/>
  <c r="II7"/>
  <c r="LI7"/>
  <c r="DV7"/>
  <c r="DI7"/>
  <c r="JI7"/>
  <c r="GI7"/>
  <c r="BI7"/>
  <c r="CV7"/>
  <c r="JV7"/>
  <c r="GV7"/>
  <c r="AV7"/>
  <c r="EI7"/>
  <c r="KI7"/>
  <c r="BO132"/>
  <c r="BI2" s="1"/>
  <c r="KX38"/>
  <c r="LX38"/>
  <c r="KK38"/>
  <c r="GK38"/>
  <c r="DK38"/>
  <c r="FK38"/>
  <c r="FX38"/>
  <c r="BK38"/>
  <c r="BX38"/>
  <c r="EK38"/>
  <c r="DX38"/>
  <c r="K38"/>
  <c r="AK38"/>
  <c r="CK38"/>
  <c r="JK38"/>
  <c r="JX38"/>
  <c r="EX38"/>
  <c r="AX38"/>
  <c r="X38"/>
  <c r="IX38"/>
  <c r="HX38"/>
  <c r="HK38"/>
  <c r="IK38"/>
  <c r="GX38"/>
  <c r="CX38"/>
  <c r="LK38"/>
  <c r="KK42"/>
  <c r="GK42"/>
  <c r="EX42"/>
  <c r="DK42"/>
  <c r="IK42"/>
  <c r="HX42"/>
  <c r="FX42"/>
  <c r="DX42"/>
  <c r="CK42"/>
  <c r="IX42"/>
  <c r="CX42"/>
  <c r="BK42"/>
  <c r="GX42"/>
  <c r="BX42"/>
  <c r="AK42"/>
  <c r="JK42"/>
  <c r="LX42"/>
  <c r="LK42"/>
  <c r="HK42"/>
  <c r="AX42"/>
  <c r="FK42"/>
  <c r="EK42"/>
  <c r="JX42"/>
  <c r="KX42"/>
  <c r="X42"/>
  <c r="K42"/>
  <c r="FO132"/>
  <c r="FI2" s="1"/>
  <c r="HX38" i="47"/>
  <c r="EK38"/>
  <c r="DK38"/>
  <c r="KX38"/>
  <c r="FK38"/>
  <c r="BK38"/>
  <c r="BX38"/>
  <c r="IX38"/>
  <c r="CK38"/>
  <c r="CX38"/>
  <c r="KK38"/>
  <c r="EX38"/>
  <c r="AK38"/>
  <c r="AX38"/>
  <c r="JX38"/>
  <c r="IK38"/>
  <c r="LX38"/>
  <c r="HK38"/>
  <c r="JK38"/>
  <c r="X38"/>
  <c r="DX38"/>
  <c r="LK38"/>
  <c r="GX38"/>
  <c r="FX38"/>
  <c r="K38"/>
  <c r="GK38"/>
  <c r="KI44"/>
  <c r="EV44"/>
  <c r="CI44"/>
  <c r="LI44"/>
  <c r="JV44"/>
  <c r="II44"/>
  <c r="DV44"/>
  <c r="V44"/>
  <c r="GI44"/>
  <c r="BV44"/>
  <c r="AI44"/>
  <c r="LV44"/>
  <c r="EI44"/>
  <c r="GV44"/>
  <c r="I44"/>
  <c r="IV44"/>
  <c r="KV44"/>
  <c r="HV44"/>
  <c r="DI44"/>
  <c r="AV44"/>
  <c r="CV44"/>
  <c r="JI44"/>
  <c r="FV44"/>
  <c r="BI44"/>
  <c r="FI44"/>
  <c r="HI44"/>
  <c r="KV44" i="28"/>
  <c r="JV44"/>
  <c r="AV44"/>
  <c r="I44"/>
  <c r="FI44"/>
  <c r="KI44"/>
  <c r="HV44"/>
  <c r="CI44"/>
  <c r="BI44"/>
  <c r="GI44"/>
  <c r="HI44"/>
  <c r="DV44"/>
  <c r="LI44"/>
  <c r="EI44"/>
  <c r="FV44"/>
  <c r="GV44"/>
  <c r="BV44"/>
  <c r="CV44"/>
  <c r="II44"/>
  <c r="AI44"/>
  <c r="JI44"/>
  <c r="DI44"/>
  <c r="V44"/>
  <c r="IV44"/>
  <c r="LV44"/>
  <c r="EV44"/>
  <c r="JX42" i="47"/>
  <c r="EK42"/>
  <c r="X42"/>
  <c r="GK42"/>
  <c r="K42"/>
  <c r="KX42"/>
  <c r="DK42"/>
  <c r="CX42"/>
  <c r="FK42"/>
  <c r="HK42"/>
  <c r="FX42"/>
  <c r="AX42"/>
  <c r="LX42"/>
  <c r="JK42"/>
  <c r="EX42"/>
  <c r="BX42"/>
  <c r="HX42"/>
  <c r="KK42"/>
  <c r="IK42"/>
  <c r="CK42"/>
  <c r="DX42"/>
  <c r="LK42"/>
  <c r="IX42"/>
  <c r="BK42"/>
  <c r="GX42"/>
  <c r="AK42"/>
  <c r="IB132" i="28"/>
  <c r="HV2" s="1"/>
  <c r="HO132"/>
  <c r="HI2" s="1"/>
  <c r="KI35"/>
  <c r="CV35"/>
  <c r="BI35"/>
  <c r="JV35"/>
  <c r="BV35"/>
  <c r="AV35"/>
  <c r="IV35"/>
  <c r="HI35"/>
  <c r="V35"/>
  <c r="HV35"/>
  <c r="GI35"/>
  <c r="JI35"/>
  <c r="EV35"/>
  <c r="GV35"/>
  <c r="FI35"/>
  <c r="II35"/>
  <c r="DI35"/>
  <c r="I35"/>
  <c r="KV35"/>
  <c r="FV35"/>
  <c r="EI35"/>
  <c r="AI35"/>
  <c r="LI35"/>
  <c r="DV35"/>
  <c r="CI35"/>
  <c r="LV35"/>
  <c r="KI35" i="47"/>
  <c r="HI35"/>
  <c r="BV35"/>
  <c r="AI35"/>
  <c r="HV35"/>
  <c r="BI35"/>
  <c r="DV35"/>
  <c r="IV35"/>
  <c r="EV35"/>
  <c r="DI35"/>
  <c r="FV35"/>
  <c r="V35"/>
  <c r="KV35"/>
  <c r="I35"/>
  <c r="FI35"/>
  <c r="JV35"/>
  <c r="CV35"/>
  <c r="AV35"/>
  <c r="GV35"/>
  <c r="LI35"/>
  <c r="LV35"/>
  <c r="II35"/>
  <c r="GI35"/>
  <c r="JI35"/>
  <c r="CI35"/>
  <c r="EI35"/>
  <c r="KX52"/>
  <c r="JX52"/>
  <c r="LX52"/>
  <c r="LK52"/>
  <c r="HK52"/>
  <c r="HX52"/>
  <c r="JK52"/>
  <c r="FK52"/>
  <c r="FX52"/>
  <c r="BK52"/>
  <c r="DK52"/>
  <c r="X52"/>
  <c r="EX52"/>
  <c r="AX52"/>
  <c r="K52"/>
  <c r="AK52"/>
  <c r="CX52"/>
  <c r="EK52"/>
  <c r="BX52"/>
  <c r="KK52"/>
  <c r="DX52"/>
  <c r="CK52"/>
  <c r="IK52"/>
  <c r="GK52"/>
  <c r="IX52"/>
  <c r="GX52"/>
  <c r="LX62"/>
  <c r="LK62"/>
  <c r="KK62"/>
  <c r="JX62"/>
  <c r="HK62"/>
  <c r="DX62"/>
  <c r="JK62"/>
  <c r="CX62"/>
  <c r="AK62"/>
  <c r="IX62"/>
  <c r="BX62"/>
  <c r="IK62"/>
  <c r="AX62"/>
  <c r="EX62"/>
  <c r="EK62"/>
  <c r="FX62"/>
  <c r="CK62"/>
  <c r="BK62"/>
  <c r="FK62"/>
  <c r="GX62"/>
  <c r="KX62"/>
  <c r="GK62"/>
  <c r="X62"/>
  <c r="HX62"/>
  <c r="DK62"/>
  <c r="K62"/>
  <c r="LX62" i="28"/>
  <c r="DX62"/>
  <c r="IX62"/>
  <c r="K62"/>
  <c r="KK62"/>
  <c r="JX62"/>
  <c r="AK62"/>
  <c r="BK62"/>
  <c r="GK62"/>
  <c r="LK62"/>
  <c r="IK62"/>
  <c r="X62"/>
  <c r="JK62"/>
  <c r="HK62"/>
  <c r="DK62"/>
  <c r="HX62"/>
  <c r="FX62"/>
  <c r="CX62"/>
  <c r="EK62"/>
  <c r="KX62"/>
  <c r="CK62"/>
  <c r="GX62"/>
  <c r="EX62"/>
  <c r="FK62"/>
  <c r="AX62"/>
  <c r="BX62"/>
  <c r="JX52"/>
  <c r="DX52"/>
  <c r="GK52"/>
  <c r="KK52"/>
  <c r="CX52"/>
  <c r="EK52"/>
  <c r="FK52"/>
  <c r="JK52"/>
  <c r="BX52"/>
  <c r="DK52"/>
  <c r="IX52"/>
  <c r="AX52"/>
  <c r="CK52"/>
  <c r="HX52"/>
  <c r="LK52"/>
  <c r="BK52"/>
  <c r="LX52"/>
  <c r="AK52"/>
  <c r="GX52"/>
  <c r="IK52"/>
  <c r="X52"/>
  <c r="FX52"/>
  <c r="KX52"/>
  <c r="EX52"/>
  <c r="HK52"/>
  <c r="K52"/>
  <c r="JI71"/>
  <c r="BV71"/>
  <c r="CV71"/>
  <c r="KV71"/>
  <c r="DI71"/>
  <c r="BI71"/>
  <c r="LV71"/>
  <c r="GV71"/>
  <c r="EV71"/>
  <c r="AI71"/>
  <c r="LI71"/>
  <c r="IV71"/>
  <c r="AV71"/>
  <c r="I71"/>
  <c r="KI71"/>
  <c r="II71"/>
  <c r="CI71"/>
  <c r="JV71"/>
  <c r="HV71"/>
  <c r="FI71"/>
  <c r="HI71"/>
  <c r="FV71"/>
  <c r="DV71"/>
  <c r="GI71"/>
  <c r="EI71"/>
  <c r="V71"/>
  <c r="GK27"/>
  <c r="FX27"/>
  <c r="EX27"/>
  <c r="JK27"/>
  <c r="DX27"/>
  <c r="CK27"/>
  <c r="IX27"/>
  <c r="BK27"/>
  <c r="AK27"/>
  <c r="LX27"/>
  <c r="CX27"/>
  <c r="X27"/>
  <c r="KK27"/>
  <c r="IK27"/>
  <c r="EK27"/>
  <c r="AX27"/>
  <c r="LK27"/>
  <c r="GX27"/>
  <c r="BX27"/>
  <c r="K27"/>
  <c r="KX27"/>
  <c r="JX27"/>
  <c r="FK27"/>
  <c r="HK27"/>
  <c r="HX27"/>
  <c r="DK27"/>
  <c r="JV10" i="47"/>
  <c r="GI10"/>
  <c r="BV10"/>
  <c r="KV10"/>
  <c r="IV10"/>
  <c r="DI10"/>
  <c r="DV10"/>
  <c r="GV10"/>
  <c r="EV10"/>
  <c r="AV10"/>
  <c r="LV10"/>
  <c r="HI10"/>
  <c r="CI10"/>
  <c r="V10"/>
  <c r="KI10"/>
  <c r="FI10"/>
  <c r="BI10"/>
  <c r="LI10"/>
  <c r="EI10"/>
  <c r="AI10"/>
  <c r="JI10"/>
  <c r="II10"/>
  <c r="I10"/>
  <c r="HV10"/>
  <c r="FV10"/>
  <c r="CV10"/>
  <c r="JV10" i="28"/>
  <c r="BV10"/>
  <c r="JI10"/>
  <c r="IV10"/>
  <c r="HI10"/>
  <c r="II10"/>
  <c r="KI10"/>
  <c r="CV10"/>
  <c r="LI10"/>
  <c r="HV10"/>
  <c r="GI10"/>
  <c r="AV10"/>
  <c r="GV10"/>
  <c r="EI10"/>
  <c r="V10"/>
  <c r="FI10"/>
  <c r="DI10"/>
  <c r="FV10"/>
  <c r="KV10"/>
  <c r="EV10"/>
  <c r="CI10"/>
  <c r="AI10"/>
  <c r="LV10"/>
  <c r="DV10"/>
  <c r="BI10"/>
  <c r="I10"/>
  <c r="IK43" i="47"/>
  <c r="DX43"/>
  <c r="BK43"/>
  <c r="JK43"/>
  <c r="DK43"/>
  <c r="CK43"/>
  <c r="LX43"/>
  <c r="IX43"/>
  <c r="EK43"/>
  <c r="K43"/>
  <c r="LK43"/>
  <c r="HX43"/>
  <c r="CX43"/>
  <c r="AK43"/>
  <c r="FK43"/>
  <c r="KX43"/>
  <c r="GX43"/>
  <c r="BX43"/>
  <c r="KK43"/>
  <c r="JX43"/>
  <c r="AX43"/>
  <c r="EX43"/>
  <c r="HK43"/>
  <c r="FX43"/>
  <c r="X43"/>
  <c r="GK43"/>
  <c r="LV13" i="28"/>
  <c r="AI13"/>
  <c r="GI13"/>
  <c r="CV13"/>
  <c r="V13"/>
  <c r="FI13"/>
  <c r="EI13"/>
  <c r="JI13"/>
  <c r="KV13"/>
  <c r="CI13"/>
  <c r="HV13"/>
  <c r="LI13"/>
  <c r="BV13"/>
  <c r="II13"/>
  <c r="JV13"/>
  <c r="DV13"/>
  <c r="BI13"/>
  <c r="GV13"/>
  <c r="KI13"/>
  <c r="DI13"/>
  <c r="AV13"/>
  <c r="HI13"/>
  <c r="IV13"/>
  <c r="EV13"/>
  <c r="I13"/>
  <c r="FV13"/>
  <c r="LI13" i="47"/>
  <c r="GI13"/>
  <c r="DV13"/>
  <c r="I13"/>
  <c r="KV13"/>
  <c r="HI13"/>
  <c r="CV13"/>
  <c r="LV13"/>
  <c r="GV13"/>
  <c r="EV13"/>
  <c r="AI13"/>
  <c r="KI13"/>
  <c r="II13"/>
  <c r="BV13"/>
  <c r="JI13"/>
  <c r="FV13"/>
  <c r="AV13"/>
  <c r="JV13"/>
  <c r="FI13"/>
  <c r="V13"/>
  <c r="IV13"/>
  <c r="EI13"/>
  <c r="BI13"/>
  <c r="HV13"/>
  <c r="DI13"/>
  <c r="CI13"/>
  <c r="HV71"/>
  <c r="CI71"/>
  <c r="AI71"/>
  <c r="LV71"/>
  <c r="GV71"/>
  <c r="EV71"/>
  <c r="BI71"/>
  <c r="LI71"/>
  <c r="II71"/>
  <c r="CV71"/>
  <c r="FI71"/>
  <c r="KI71"/>
  <c r="GI71"/>
  <c r="BV71"/>
  <c r="KV71"/>
  <c r="FV71"/>
  <c r="AV71"/>
  <c r="JI71"/>
  <c r="HI71"/>
  <c r="V71"/>
  <c r="JV71"/>
  <c r="DI71"/>
  <c r="EI71"/>
  <c r="IV71"/>
  <c r="DV71"/>
  <c r="I71"/>
  <c r="IX43" i="28"/>
  <c r="KK43"/>
  <c r="LK43"/>
  <c r="KX43"/>
  <c r="JK43"/>
  <c r="JX43"/>
  <c r="HX43"/>
  <c r="BX43"/>
  <c r="EX43"/>
  <c r="BK43"/>
  <c r="DX43"/>
  <c r="FK43"/>
  <c r="DK43"/>
  <c r="AX43"/>
  <c r="LX43"/>
  <c r="CX43"/>
  <c r="AK43"/>
  <c r="IK43"/>
  <c r="GK43"/>
  <c r="GX43"/>
  <c r="HK43"/>
  <c r="CK43"/>
  <c r="EK43"/>
  <c r="FX43"/>
  <c r="K43"/>
  <c r="X43"/>
  <c r="JX27" i="47"/>
  <c r="FK27"/>
  <c r="DK27"/>
  <c r="JK27"/>
  <c r="CX27"/>
  <c r="X27"/>
  <c r="HK27"/>
  <c r="DX27"/>
  <c r="EX27"/>
  <c r="IX27"/>
  <c r="FX27"/>
  <c r="AX27"/>
  <c r="LX27"/>
  <c r="IK27"/>
  <c r="CK27"/>
  <c r="EK27"/>
  <c r="KX27"/>
  <c r="HX27"/>
  <c r="BK27"/>
  <c r="BX27"/>
  <c r="LK27"/>
  <c r="GK27"/>
  <c r="AK27"/>
  <c r="KK27"/>
  <c r="GX27"/>
  <c r="K27"/>
  <c r="LV6" i="28"/>
  <c r="KV6"/>
  <c r="HI6"/>
  <c r="DV6"/>
  <c r="I6"/>
  <c r="JV6"/>
  <c r="FV6"/>
  <c r="BI6"/>
  <c r="IV6"/>
  <c r="EI6"/>
  <c r="AV6"/>
  <c r="HV6"/>
  <c r="LI6"/>
  <c r="EV6"/>
  <c r="GI6"/>
  <c r="FI6"/>
  <c r="AI6"/>
  <c r="KI6"/>
  <c r="CV6"/>
  <c r="JI6"/>
  <c r="GV6"/>
  <c r="CI6"/>
  <c r="V6"/>
  <c r="II6"/>
  <c r="BV6"/>
  <c r="DI6"/>
  <c r="LK57" i="47"/>
  <c r="JX57"/>
  <c r="BX57"/>
  <c r="FK57"/>
  <c r="EX57"/>
  <c r="K57"/>
  <c r="HX57"/>
  <c r="EK57"/>
  <c r="DK57"/>
  <c r="IX57"/>
  <c r="CX57"/>
  <c r="AX57"/>
  <c r="LX57"/>
  <c r="HK57"/>
  <c r="IK57"/>
  <c r="BK57"/>
  <c r="KX57"/>
  <c r="GX57"/>
  <c r="CK57"/>
  <c r="X57"/>
  <c r="KK57"/>
  <c r="GK57"/>
  <c r="AK57"/>
  <c r="JK57"/>
  <c r="FX57"/>
  <c r="DX57"/>
  <c r="EK57" i="28"/>
  <c r="KK57"/>
  <c r="KX57"/>
  <c r="LK57"/>
  <c r="IX57"/>
  <c r="JX57"/>
  <c r="JK57"/>
  <c r="GK57"/>
  <c r="EX57"/>
  <c r="HX57"/>
  <c r="LX57"/>
  <c r="IK57"/>
  <c r="CX57"/>
  <c r="BX57"/>
  <c r="FX57"/>
  <c r="AK57"/>
  <c r="BK57"/>
  <c r="FK57"/>
  <c r="HK57"/>
  <c r="CK57"/>
  <c r="X57"/>
  <c r="AX57"/>
  <c r="DK57"/>
  <c r="GX57"/>
  <c r="K57"/>
  <c r="DX57"/>
  <c r="HX10" i="47"/>
  <c r="EX10"/>
  <c r="BX10"/>
  <c r="LX10"/>
  <c r="GX10"/>
  <c r="DX10"/>
  <c r="AX10"/>
  <c r="LK10"/>
  <c r="IK10"/>
  <c r="DK10"/>
  <c r="X10"/>
  <c r="KK10"/>
  <c r="HK10"/>
  <c r="CK10"/>
  <c r="JK10"/>
  <c r="GK10"/>
  <c r="BK10"/>
  <c r="KX10"/>
  <c r="FK10"/>
  <c r="AK10"/>
  <c r="JX10"/>
  <c r="EK10"/>
  <c r="K10"/>
  <c r="IX10"/>
  <c r="FX10"/>
  <c r="CX10"/>
  <c r="LX10" i="28"/>
  <c r="KX10"/>
  <c r="JX10"/>
  <c r="LK10"/>
  <c r="KK10"/>
  <c r="CX10"/>
  <c r="X10"/>
  <c r="HK10"/>
  <c r="EK10"/>
  <c r="EX10"/>
  <c r="AK10"/>
  <c r="IX10"/>
  <c r="GK10"/>
  <c r="FX10"/>
  <c r="JK10"/>
  <c r="CK10"/>
  <c r="DK10"/>
  <c r="IK10"/>
  <c r="DX10"/>
  <c r="K10"/>
  <c r="HX10"/>
  <c r="BK10"/>
  <c r="BX10"/>
  <c r="GX10"/>
  <c r="FK10"/>
  <c r="AX10"/>
  <c r="GK59"/>
  <c r="DK59"/>
  <c r="AK59"/>
  <c r="LX59"/>
  <c r="GX59"/>
  <c r="EX59"/>
  <c r="K59"/>
  <c r="LK59"/>
  <c r="IX59"/>
  <c r="AX59"/>
  <c r="BK59"/>
  <c r="KK59"/>
  <c r="IK59"/>
  <c r="CK59"/>
  <c r="JX59"/>
  <c r="HX59"/>
  <c r="FK59"/>
  <c r="HK59"/>
  <c r="FX59"/>
  <c r="DX59"/>
  <c r="KX59"/>
  <c r="EK59"/>
  <c r="X59"/>
  <c r="JK59"/>
  <c r="BX59"/>
  <c r="CX59"/>
  <c r="LX59" i="47"/>
  <c r="JK59"/>
  <c r="CX59"/>
  <c r="K59"/>
  <c r="LK59"/>
  <c r="HX59"/>
  <c r="AX59"/>
  <c r="X59"/>
  <c r="IX59"/>
  <c r="EX59"/>
  <c r="CK59"/>
  <c r="KX59"/>
  <c r="HK59"/>
  <c r="DX59"/>
  <c r="JX59"/>
  <c r="GX59"/>
  <c r="BX59"/>
  <c r="KK59"/>
  <c r="GK59"/>
  <c r="DK59"/>
  <c r="IK59"/>
  <c r="FX59"/>
  <c r="BK59"/>
  <c r="FK59"/>
  <c r="EK59"/>
  <c r="AK59"/>
  <c r="IV6"/>
  <c r="GI6"/>
  <c r="I6"/>
  <c r="HV6"/>
  <c r="II6"/>
  <c r="DV6"/>
  <c r="GV6"/>
  <c r="FV6"/>
  <c r="V6"/>
  <c r="JV6"/>
  <c r="EV6"/>
  <c r="AV6"/>
  <c r="LV6"/>
  <c r="FI6"/>
  <c r="DI6"/>
  <c r="CV6"/>
  <c r="KV6"/>
  <c r="EI6"/>
  <c r="CI6"/>
  <c r="BV6"/>
  <c r="KI6"/>
  <c r="HI6"/>
  <c r="BI6"/>
  <c r="LI6"/>
  <c r="JI6"/>
  <c r="AI6"/>
  <c r="JV31" i="28"/>
  <c r="FI31"/>
  <c r="EI31"/>
  <c r="HV31"/>
  <c r="DI31"/>
  <c r="AI31"/>
  <c r="LI31"/>
  <c r="EV31"/>
  <c r="CV31"/>
  <c r="LV31"/>
  <c r="KV31"/>
  <c r="AV31"/>
  <c r="V31"/>
  <c r="JI31"/>
  <c r="HI31"/>
  <c r="CI31"/>
  <c r="I31"/>
  <c r="IV31"/>
  <c r="GI31"/>
  <c r="FV31"/>
  <c r="II31"/>
  <c r="KI31"/>
  <c r="DV31"/>
  <c r="GV31"/>
  <c r="BV31"/>
  <c r="BI31"/>
  <c r="LI59" i="47"/>
  <c r="FV59"/>
  <c r="GI59"/>
  <c r="AV59"/>
  <c r="II59"/>
  <c r="EI59"/>
  <c r="V59"/>
  <c r="LV59"/>
  <c r="FI59"/>
  <c r="CV59"/>
  <c r="I59"/>
  <c r="KV59"/>
  <c r="IV59"/>
  <c r="EV59"/>
  <c r="JV59"/>
  <c r="HI59"/>
  <c r="CI59"/>
  <c r="KI59"/>
  <c r="GV59"/>
  <c r="AI59"/>
  <c r="JI59"/>
  <c r="DI59"/>
  <c r="DV59"/>
  <c r="HV59"/>
  <c r="BI59"/>
  <c r="BV59"/>
  <c r="EX34"/>
  <c r="LK34"/>
  <c r="AK34"/>
  <c r="HK34"/>
  <c r="FK34"/>
  <c r="CX34"/>
  <c r="GX34"/>
  <c r="CK34"/>
  <c r="X34"/>
  <c r="LX34"/>
  <c r="HX34"/>
  <c r="DX34"/>
  <c r="AX34"/>
  <c r="JX34"/>
  <c r="GK34"/>
  <c r="BX34"/>
  <c r="K34"/>
  <c r="JK34"/>
  <c r="IK34"/>
  <c r="DK34"/>
  <c r="KK34"/>
  <c r="FX34"/>
  <c r="BK34"/>
  <c r="IX34"/>
  <c r="KX34"/>
  <c r="EK34"/>
  <c r="EX55"/>
  <c r="AK55"/>
  <c r="AX55"/>
  <c r="LX55"/>
  <c r="JX55"/>
  <c r="FX55"/>
  <c r="X55"/>
  <c r="KX55"/>
  <c r="HK55"/>
  <c r="DX55"/>
  <c r="K55"/>
  <c r="LK55"/>
  <c r="GX55"/>
  <c r="BX55"/>
  <c r="JK55"/>
  <c r="GK55"/>
  <c r="FK55"/>
  <c r="HX55"/>
  <c r="EK55"/>
  <c r="DK55"/>
  <c r="IK55"/>
  <c r="KK55"/>
  <c r="BK55"/>
  <c r="IX55"/>
  <c r="CK55"/>
  <c r="CX55"/>
  <c r="GK51"/>
  <c r="BX51"/>
  <c r="CK51"/>
  <c r="LX51"/>
  <c r="EK51"/>
  <c r="HK51"/>
  <c r="X51"/>
  <c r="JK51"/>
  <c r="FX51"/>
  <c r="DK51"/>
  <c r="K51"/>
  <c r="LK51"/>
  <c r="HX51"/>
  <c r="BK51"/>
  <c r="KX51"/>
  <c r="FK51"/>
  <c r="CX51"/>
  <c r="JX51"/>
  <c r="IK51"/>
  <c r="AX51"/>
  <c r="KK51"/>
  <c r="EX51"/>
  <c r="GX51"/>
  <c r="IX51"/>
  <c r="DX51"/>
  <c r="AK51"/>
  <c r="HK48"/>
  <c r="DK48"/>
  <c r="AK48"/>
  <c r="LX48"/>
  <c r="GX48"/>
  <c r="BK48"/>
  <c r="X48"/>
  <c r="LK48"/>
  <c r="GK48"/>
  <c r="IK48"/>
  <c r="K48"/>
  <c r="JX48"/>
  <c r="EK48"/>
  <c r="FK48"/>
  <c r="KX48"/>
  <c r="FX48"/>
  <c r="CX48"/>
  <c r="KK48"/>
  <c r="HX48"/>
  <c r="AX48"/>
  <c r="JK48"/>
  <c r="DX48"/>
  <c r="EX48"/>
  <c r="IX48"/>
  <c r="BX48"/>
  <c r="CK48"/>
  <c r="LK28"/>
  <c r="GX28"/>
  <c r="CX28"/>
  <c r="DK28"/>
  <c r="KX28"/>
  <c r="JK28"/>
  <c r="HK28"/>
  <c r="X28"/>
  <c r="IX28"/>
  <c r="DX28"/>
  <c r="K28"/>
  <c r="LX28"/>
  <c r="HX28"/>
  <c r="EK28"/>
  <c r="BK28"/>
  <c r="GK28"/>
  <c r="FX28"/>
  <c r="EX28"/>
  <c r="FK28"/>
  <c r="BX28"/>
  <c r="KK28"/>
  <c r="AX28"/>
  <c r="JX28"/>
  <c r="CK28"/>
  <c r="IK28"/>
  <c r="AK28"/>
  <c r="JK58"/>
  <c r="DX58"/>
  <c r="K58"/>
  <c r="IX58"/>
  <c r="EX58"/>
  <c r="FX58"/>
  <c r="HK58"/>
  <c r="CX58"/>
  <c r="X58"/>
  <c r="LX58"/>
  <c r="GK58"/>
  <c r="EK58"/>
  <c r="AX58"/>
  <c r="KX58"/>
  <c r="GX58"/>
  <c r="DK58"/>
  <c r="BX58"/>
  <c r="LK58"/>
  <c r="IK58"/>
  <c r="CK58"/>
  <c r="KK58"/>
  <c r="HX58"/>
  <c r="BK58"/>
  <c r="JX58"/>
  <c r="FK58"/>
  <c r="AK58"/>
  <c r="LI45" i="28"/>
  <c r="JI45"/>
  <c r="FI45"/>
  <c r="EI45"/>
  <c r="II45"/>
  <c r="EV45"/>
  <c r="DI45"/>
  <c r="JV45"/>
  <c r="DV45"/>
  <c r="CI45"/>
  <c r="KI45"/>
  <c r="CV45"/>
  <c r="BI45"/>
  <c r="GI45"/>
  <c r="BV45"/>
  <c r="AI45"/>
  <c r="LV45"/>
  <c r="GV45"/>
  <c r="AV45"/>
  <c r="I45"/>
  <c r="HV45"/>
  <c r="IV45"/>
  <c r="V45"/>
  <c r="KV45"/>
  <c r="HI45"/>
  <c r="FV45"/>
  <c r="BK86" i="47"/>
  <c r="FK86"/>
  <c r="JK86"/>
  <c r="BX86"/>
  <c r="FX86"/>
  <c r="JX86"/>
  <c r="CK86"/>
  <c r="GK86"/>
  <c r="KK86"/>
  <c r="CX86"/>
  <c r="GX86"/>
  <c r="KX86"/>
  <c r="K86"/>
  <c r="DK86"/>
  <c r="HK86"/>
  <c r="LK86"/>
  <c r="X86"/>
  <c r="DX86"/>
  <c r="HX86"/>
  <c r="LX86"/>
  <c r="AX86"/>
  <c r="EX86"/>
  <c r="IX86"/>
  <c r="AK86"/>
  <c r="EK86"/>
  <c r="IK86"/>
  <c r="AK86" i="28"/>
  <c r="EK86"/>
  <c r="IK86"/>
  <c r="K86"/>
  <c r="BK86"/>
  <c r="CK86"/>
  <c r="GK86"/>
  <c r="KK86"/>
  <c r="FK86"/>
  <c r="KX86"/>
  <c r="X86"/>
  <c r="LK86"/>
  <c r="EX86"/>
  <c r="FX86"/>
  <c r="AX86"/>
  <c r="GX86"/>
  <c r="LX86"/>
  <c r="BX86"/>
  <c r="HK86"/>
  <c r="CX86"/>
  <c r="HX86"/>
  <c r="DX86"/>
  <c r="JX86"/>
  <c r="DK86"/>
  <c r="IX86"/>
  <c r="JK86"/>
  <c r="CX48"/>
  <c r="JV49" i="47"/>
  <c r="DI49"/>
  <c r="CV49"/>
  <c r="IV49"/>
  <c r="FV49"/>
  <c r="BV49"/>
  <c r="LI49"/>
  <c r="HV49"/>
  <c r="EV49"/>
  <c r="AV49"/>
  <c r="KI49"/>
  <c r="GV49"/>
  <c r="DV49"/>
  <c r="V49"/>
  <c r="LV49"/>
  <c r="HI49"/>
  <c r="CI49"/>
  <c r="JI49"/>
  <c r="GI49"/>
  <c r="BI49"/>
  <c r="II49"/>
  <c r="FI49"/>
  <c r="AI49"/>
  <c r="KV49"/>
  <c r="EI49"/>
  <c r="I49"/>
  <c r="IV45"/>
  <c r="FV45"/>
  <c r="EV45"/>
  <c r="KI45"/>
  <c r="GI45"/>
  <c r="DV45"/>
  <c r="FI45"/>
  <c r="CV45"/>
  <c r="I45"/>
  <c r="KV45"/>
  <c r="II45"/>
  <c r="AV45"/>
  <c r="JI45"/>
  <c r="CI45"/>
  <c r="BI45"/>
  <c r="LV45"/>
  <c r="HI45"/>
  <c r="AI45"/>
  <c r="DI45"/>
  <c r="LI45"/>
  <c r="GV45"/>
  <c r="EI45"/>
  <c r="V45"/>
  <c r="JV45"/>
  <c r="HV45"/>
  <c r="BV45"/>
  <c r="LV59" i="28"/>
  <c r="HI59"/>
  <c r="EV59"/>
  <c r="AI59"/>
  <c r="FV59"/>
  <c r="BV59"/>
  <c r="V59"/>
  <c r="HV59"/>
  <c r="GV59"/>
  <c r="DI59"/>
  <c r="KV59"/>
  <c r="EI59"/>
  <c r="DV59"/>
  <c r="I59"/>
  <c r="KI59"/>
  <c r="IV59"/>
  <c r="BI59"/>
  <c r="LI59"/>
  <c r="CV59"/>
  <c r="JI59"/>
  <c r="JV59"/>
  <c r="FI59"/>
  <c r="AV59"/>
  <c r="II59"/>
  <c r="CI59"/>
  <c r="GI59"/>
  <c r="CV88"/>
  <c r="GV88"/>
  <c r="KV88"/>
  <c r="I88"/>
  <c r="DI88"/>
  <c r="HI88"/>
  <c r="LI88"/>
  <c r="V88"/>
  <c r="DV88"/>
  <c r="HV88"/>
  <c r="LV88"/>
  <c r="AI88"/>
  <c r="EI88"/>
  <c r="II88"/>
  <c r="AV88"/>
  <c r="EV88"/>
  <c r="IV88"/>
  <c r="BI88"/>
  <c r="FI88"/>
  <c r="JI88"/>
  <c r="CI88"/>
  <c r="GI88"/>
  <c r="KI88"/>
  <c r="BV88"/>
  <c r="FV88"/>
  <c r="JV88"/>
  <c r="LX55"/>
  <c r="LK55"/>
  <c r="GX55"/>
  <c r="AK55"/>
  <c r="BX55"/>
  <c r="FK55"/>
  <c r="X55"/>
  <c r="BK55"/>
  <c r="DX55"/>
  <c r="KK55"/>
  <c r="EK55"/>
  <c r="IX55"/>
  <c r="DK55"/>
  <c r="AX55"/>
  <c r="KX55"/>
  <c r="IK55"/>
  <c r="K55"/>
  <c r="JX55"/>
  <c r="HK55"/>
  <c r="GK55"/>
  <c r="HX55"/>
  <c r="FX55"/>
  <c r="CX55"/>
  <c r="JK55"/>
  <c r="EX55"/>
  <c r="CK55"/>
  <c r="KI20"/>
  <c r="HI20"/>
  <c r="GI20"/>
  <c r="DV20"/>
  <c r="JI20"/>
  <c r="HV20"/>
  <c r="CI20"/>
  <c r="AV20"/>
  <c r="II20"/>
  <c r="CV20"/>
  <c r="EV20"/>
  <c r="BI20"/>
  <c r="IV20"/>
  <c r="GV20"/>
  <c r="FI20"/>
  <c r="V20"/>
  <c r="EI20"/>
  <c r="DI20"/>
  <c r="FV20"/>
  <c r="BV20"/>
  <c r="AI20"/>
  <c r="I20"/>
  <c r="LI20"/>
  <c r="LV20"/>
  <c r="JV20"/>
  <c r="KV20"/>
  <c r="JI88" i="47"/>
  <c r="V88"/>
  <c r="EI88"/>
  <c r="DI88"/>
  <c r="GV88"/>
  <c r="HV88"/>
  <c r="LI88"/>
  <c r="BV88"/>
  <c r="JV88"/>
  <c r="CI88"/>
  <c r="EV88"/>
  <c r="AI88"/>
  <c r="I88"/>
  <c r="FI88"/>
  <c r="II88"/>
  <c r="DV88"/>
  <c r="HI88"/>
  <c r="GI88"/>
  <c r="LV88"/>
  <c r="KV88"/>
  <c r="KI88"/>
  <c r="FV88"/>
  <c r="CV88"/>
  <c r="BI88"/>
  <c r="IV88"/>
  <c r="AV88"/>
  <c r="V84" i="28"/>
  <c r="DV84"/>
  <c r="HV84"/>
  <c r="LV84"/>
  <c r="AI84"/>
  <c r="EI84"/>
  <c r="II84"/>
  <c r="AV84"/>
  <c r="EV84"/>
  <c r="IV84"/>
  <c r="BI84"/>
  <c r="FI84"/>
  <c r="JI84"/>
  <c r="BV84"/>
  <c r="FV84"/>
  <c r="JV84"/>
  <c r="CI84"/>
  <c r="GI84"/>
  <c r="KI84"/>
  <c r="I84"/>
  <c r="DI84"/>
  <c r="HI84"/>
  <c r="LI84"/>
  <c r="CV84"/>
  <c r="GV84"/>
  <c r="KV84"/>
  <c r="BV84" i="47"/>
  <c r="IV84"/>
  <c r="HV84"/>
  <c r="LI84"/>
  <c r="CV84"/>
  <c r="AI84"/>
  <c r="EV84"/>
  <c r="DV84"/>
  <c r="HI84"/>
  <c r="JI84"/>
  <c r="AV84"/>
  <c r="V84"/>
  <c r="DI84"/>
  <c r="KI84"/>
  <c r="GI84"/>
  <c r="FV84"/>
  <c r="LV84"/>
  <c r="GV84"/>
  <c r="JV84"/>
  <c r="KV84"/>
  <c r="CI84"/>
  <c r="I84"/>
  <c r="EI84"/>
  <c r="II84"/>
  <c r="BI84"/>
  <c r="FI84"/>
  <c r="K83" i="28"/>
  <c r="KX83"/>
  <c r="IX83"/>
  <c r="GX83"/>
  <c r="EX83"/>
  <c r="CX83"/>
  <c r="AX83"/>
  <c r="KK83"/>
  <c r="IK83"/>
  <c r="GK83"/>
  <c r="EK83"/>
  <c r="CK83"/>
  <c r="AK83"/>
  <c r="JX83"/>
  <c r="HX83"/>
  <c r="FX83"/>
  <c r="DX83"/>
  <c r="BX83"/>
  <c r="X83"/>
  <c r="LK83"/>
  <c r="DK83"/>
  <c r="JK83"/>
  <c r="HK83"/>
  <c r="FK83"/>
  <c r="LX83"/>
  <c r="BK83"/>
  <c r="LI20" i="47"/>
  <c r="LV20"/>
  <c r="JV20"/>
  <c r="KI20"/>
  <c r="FI20"/>
  <c r="EI20"/>
  <c r="BI20"/>
  <c r="HV20"/>
  <c r="DV20"/>
  <c r="V20"/>
  <c r="HI20"/>
  <c r="BV20"/>
  <c r="GV20"/>
  <c r="EV20"/>
  <c r="KV20"/>
  <c r="GI20"/>
  <c r="I20"/>
  <c r="II20"/>
  <c r="FV20"/>
  <c r="AV20"/>
  <c r="JI20"/>
  <c r="CV20"/>
  <c r="AI20"/>
  <c r="IV20"/>
  <c r="CI20"/>
  <c r="DI20"/>
  <c r="IK28" i="28"/>
  <c r="BX28"/>
  <c r="BK28"/>
  <c r="GX28"/>
  <c r="FK28"/>
  <c r="EK28"/>
  <c r="JX28"/>
  <c r="DK28"/>
  <c r="AK28"/>
  <c r="HX28"/>
  <c r="EX28"/>
  <c r="K28"/>
  <c r="LK28"/>
  <c r="KK28"/>
  <c r="AX28"/>
  <c r="CX28"/>
  <c r="JK28"/>
  <c r="HK28"/>
  <c r="CK28"/>
  <c r="X28"/>
  <c r="IX28"/>
  <c r="GK28"/>
  <c r="FX28"/>
  <c r="LX28"/>
  <c r="KX28"/>
  <c r="DX28"/>
  <c r="LX58"/>
  <c r="KK58"/>
  <c r="KX58"/>
  <c r="LK58"/>
  <c r="IX58"/>
  <c r="K58"/>
  <c r="AX58"/>
  <c r="GK58"/>
  <c r="HK58"/>
  <c r="AK58"/>
  <c r="HX58"/>
  <c r="EX58"/>
  <c r="EK58"/>
  <c r="CK58"/>
  <c r="JK58"/>
  <c r="FX58"/>
  <c r="IK58"/>
  <c r="GX58"/>
  <c r="X58"/>
  <c r="DX58"/>
  <c r="FK58"/>
  <c r="DK58"/>
  <c r="BX58"/>
  <c r="JX58"/>
  <c r="CX58"/>
  <c r="BK58"/>
  <c r="LK51"/>
  <c r="EK51"/>
  <c r="EX51"/>
  <c r="X51"/>
  <c r="KK51"/>
  <c r="DK51"/>
  <c r="DX51"/>
  <c r="GX51"/>
  <c r="LX51"/>
  <c r="CK51"/>
  <c r="CX51"/>
  <c r="KX51"/>
  <c r="BK51"/>
  <c r="BX51"/>
  <c r="JX51"/>
  <c r="FX51"/>
  <c r="AX51"/>
  <c r="IK51"/>
  <c r="IX51"/>
  <c r="AK51"/>
  <c r="HK51"/>
  <c r="HX51"/>
  <c r="K51"/>
  <c r="GK51"/>
  <c r="JK51"/>
  <c r="FK51"/>
  <c r="BK83" i="47"/>
  <c r="FK83"/>
  <c r="JK83"/>
  <c r="BX83"/>
  <c r="FX83"/>
  <c r="JX83"/>
  <c r="CK83"/>
  <c r="GK83"/>
  <c r="KK83"/>
  <c r="CX83"/>
  <c r="GX83"/>
  <c r="KX83"/>
  <c r="K83"/>
  <c r="DK83"/>
  <c r="HK83"/>
  <c r="LK83"/>
  <c r="X83"/>
  <c r="DX83"/>
  <c r="HX83"/>
  <c r="LX83"/>
  <c r="AX83"/>
  <c r="EX83"/>
  <c r="IX83"/>
  <c r="AK83"/>
  <c r="EK83"/>
  <c r="IK83"/>
  <c r="LK34" i="28"/>
  <c r="KK34"/>
  <c r="JK34"/>
  <c r="X34"/>
  <c r="IK34"/>
  <c r="EX34"/>
  <c r="EK34"/>
  <c r="DK34"/>
  <c r="JX34"/>
  <c r="BX34"/>
  <c r="AK34"/>
  <c r="IX34"/>
  <c r="GX34"/>
  <c r="FK34"/>
  <c r="FX34"/>
  <c r="DX34"/>
  <c r="CK34"/>
  <c r="AX34"/>
  <c r="HK34"/>
  <c r="CX34"/>
  <c r="HX34"/>
  <c r="GK34"/>
  <c r="BK34"/>
  <c r="K34"/>
  <c r="KX34"/>
  <c r="LX34"/>
  <c r="KV49"/>
  <c r="DV49"/>
  <c r="CI49"/>
  <c r="I49"/>
  <c r="JV49"/>
  <c r="CV49"/>
  <c r="HI49"/>
  <c r="IV49"/>
  <c r="BV49"/>
  <c r="AI49"/>
  <c r="HV49"/>
  <c r="LI49"/>
  <c r="II49"/>
  <c r="GV49"/>
  <c r="JI49"/>
  <c r="AV49"/>
  <c r="FV49"/>
  <c r="FI49"/>
  <c r="V49"/>
  <c r="KI49"/>
  <c r="EI49"/>
  <c r="GI49"/>
  <c r="LV49"/>
  <c r="EV49"/>
  <c r="DI49"/>
  <c r="BI49"/>
  <c r="LV31" i="47"/>
  <c r="JI31"/>
  <c r="DV31"/>
  <c r="V31"/>
  <c r="FI31"/>
  <c r="CI31"/>
  <c r="IV31"/>
  <c r="GV31"/>
  <c r="EV31"/>
  <c r="AV31"/>
  <c r="DI31"/>
  <c r="I31"/>
  <c r="BV31"/>
  <c r="HV31"/>
  <c r="GI31"/>
  <c r="AI31"/>
  <c r="BI31"/>
  <c r="FV31"/>
  <c r="CV31"/>
  <c r="KI31"/>
  <c r="EI31"/>
  <c r="II31"/>
  <c r="LI31"/>
  <c r="JV31"/>
  <c r="KV31"/>
  <c r="HI31"/>
  <c r="JK18"/>
  <c r="FX18"/>
  <c r="AK18"/>
  <c r="IX18"/>
  <c r="EX18"/>
  <c r="DK18"/>
  <c r="HX18"/>
  <c r="DX18"/>
  <c r="CK18"/>
  <c r="GX18"/>
  <c r="CX18"/>
  <c r="EK18"/>
  <c r="LX18"/>
  <c r="LK18"/>
  <c r="BX18"/>
  <c r="BK18"/>
  <c r="KX18"/>
  <c r="KK18"/>
  <c r="AX18"/>
  <c r="FK18"/>
  <c r="IK18"/>
  <c r="JX18"/>
  <c r="X18"/>
  <c r="HK18"/>
  <c r="GK18"/>
  <c r="K18"/>
  <c r="BK88"/>
  <c r="FK88"/>
  <c r="JK88"/>
  <c r="BX88"/>
  <c r="FX88"/>
  <c r="JX88"/>
  <c r="CK88"/>
  <c r="GK88"/>
  <c r="KK88"/>
  <c r="CX88"/>
  <c r="GX88"/>
  <c r="KX88"/>
  <c r="K88"/>
  <c r="DK88"/>
  <c r="HK88"/>
  <c r="LK88"/>
  <c r="X88"/>
  <c r="DX88"/>
  <c r="HX88"/>
  <c r="LX88"/>
  <c r="AK88"/>
  <c r="EK88"/>
  <c r="IK88"/>
  <c r="AX88"/>
  <c r="EX88"/>
  <c r="IX88"/>
  <c r="LI57"/>
  <c r="JV57"/>
  <c r="EI57"/>
  <c r="AI57"/>
  <c r="IV57"/>
  <c r="DI57"/>
  <c r="V57"/>
  <c r="JI57"/>
  <c r="GV57"/>
  <c r="BI57"/>
  <c r="II57"/>
  <c r="EV57"/>
  <c r="BV57"/>
  <c r="FV57"/>
  <c r="CV57"/>
  <c r="I57"/>
  <c r="LV57"/>
  <c r="FI57"/>
  <c r="AV57"/>
  <c r="DV57"/>
  <c r="KI57"/>
  <c r="HV57"/>
  <c r="HI57"/>
  <c r="KV57"/>
  <c r="GI57"/>
  <c r="CI57"/>
  <c r="LK11"/>
  <c r="FX11"/>
  <c r="X11"/>
  <c r="KK11"/>
  <c r="EX11"/>
  <c r="DK11"/>
  <c r="JK11"/>
  <c r="DX11"/>
  <c r="CK11"/>
  <c r="IK11"/>
  <c r="FK11"/>
  <c r="BK11"/>
  <c r="KX11"/>
  <c r="HK11"/>
  <c r="EK11"/>
  <c r="AK11"/>
  <c r="LX11"/>
  <c r="GK11"/>
  <c r="CX11"/>
  <c r="K11"/>
  <c r="JX11"/>
  <c r="HX11"/>
  <c r="BX11"/>
  <c r="IX11"/>
  <c r="GX11"/>
  <c r="AX11"/>
  <c r="HK49" i="28"/>
  <c r="GX49"/>
  <c r="X49"/>
  <c r="LK49"/>
  <c r="GK49"/>
  <c r="EX49"/>
  <c r="IX49"/>
  <c r="KK49"/>
  <c r="FX49"/>
  <c r="DX49"/>
  <c r="HX49"/>
  <c r="JK49"/>
  <c r="FK49"/>
  <c r="CX49"/>
  <c r="KX49"/>
  <c r="EK49"/>
  <c r="BX49"/>
  <c r="LX49"/>
  <c r="CK49"/>
  <c r="AK49"/>
  <c r="IK49"/>
  <c r="BK49"/>
  <c r="AX49"/>
  <c r="JX49"/>
  <c r="DK49"/>
  <c r="K49"/>
  <c r="IK66" i="47"/>
  <c r="FK66"/>
  <c r="AK66"/>
  <c r="JX66"/>
  <c r="EK66"/>
  <c r="K66"/>
  <c r="IX66"/>
  <c r="DK66"/>
  <c r="CX66"/>
  <c r="KX66"/>
  <c r="FX66"/>
  <c r="BX66"/>
  <c r="LX66"/>
  <c r="HX66"/>
  <c r="EX66"/>
  <c r="AX66"/>
  <c r="LK66"/>
  <c r="GX66"/>
  <c r="DX66"/>
  <c r="X66"/>
  <c r="KK66"/>
  <c r="HK66"/>
  <c r="CK66"/>
  <c r="JK66"/>
  <c r="GK66"/>
  <c r="BK66"/>
  <c r="HI53"/>
  <c r="EI53"/>
  <c r="V53"/>
  <c r="LV53"/>
  <c r="GV53"/>
  <c r="DV53"/>
  <c r="AV53"/>
  <c r="II53"/>
  <c r="GI53"/>
  <c r="BV53"/>
  <c r="I53"/>
  <c r="LI53"/>
  <c r="KV53"/>
  <c r="DI53"/>
  <c r="JV53"/>
  <c r="FV53"/>
  <c r="BI53"/>
  <c r="EV53"/>
  <c r="HV53"/>
  <c r="IV53"/>
  <c r="KI53"/>
  <c r="FI53"/>
  <c r="CV53"/>
  <c r="JI53"/>
  <c r="CI53"/>
  <c r="AI53"/>
  <c r="LX66" i="28"/>
  <c r="JX66"/>
  <c r="LK66"/>
  <c r="GK66"/>
  <c r="KX66"/>
  <c r="EX66"/>
  <c r="JK66"/>
  <c r="GX66"/>
  <c r="FK66"/>
  <c r="IX66"/>
  <c r="DK66"/>
  <c r="IK66"/>
  <c r="HK66"/>
  <c r="FX66"/>
  <c r="BX66"/>
  <c r="K66"/>
  <c r="BK66"/>
  <c r="HX66"/>
  <c r="DX66"/>
  <c r="AX66"/>
  <c r="AK66"/>
  <c r="X66"/>
  <c r="CX66"/>
  <c r="KK66"/>
  <c r="EK66"/>
  <c r="CK66"/>
  <c r="LK46"/>
  <c r="KK46"/>
  <c r="JK46"/>
  <c r="LX46"/>
  <c r="IX46"/>
  <c r="EX46"/>
  <c r="EK46"/>
  <c r="IK46"/>
  <c r="AX46"/>
  <c r="BX46"/>
  <c r="JX46"/>
  <c r="FK46"/>
  <c r="K46"/>
  <c r="HX46"/>
  <c r="CK46"/>
  <c r="AK46"/>
  <c r="HK46"/>
  <c r="DX46"/>
  <c r="X46"/>
  <c r="KX46"/>
  <c r="BK46"/>
  <c r="GK46"/>
  <c r="FX46"/>
  <c r="GX46"/>
  <c r="DK46"/>
  <c r="CX46"/>
  <c r="JV41"/>
  <c r="JI41"/>
  <c r="GI41"/>
  <c r="IV41"/>
  <c r="GV41"/>
  <c r="FI41"/>
  <c r="DV41"/>
  <c r="II41"/>
  <c r="HI41"/>
  <c r="FV41"/>
  <c r="CI41"/>
  <c r="BV41"/>
  <c r="BI41"/>
  <c r="AV41"/>
  <c r="EI41"/>
  <c r="AI41"/>
  <c r="EV41"/>
  <c r="V41"/>
  <c r="DI41"/>
  <c r="HV41"/>
  <c r="CV41"/>
  <c r="I41"/>
  <c r="LV41"/>
  <c r="KV41"/>
  <c r="LI41"/>
  <c r="KI41"/>
  <c r="LX18"/>
  <c r="KK18"/>
  <c r="JX18"/>
  <c r="IK18"/>
  <c r="HK18"/>
  <c r="FX18"/>
  <c r="JK18"/>
  <c r="GK18"/>
  <c r="IX18"/>
  <c r="GX18"/>
  <c r="FK18"/>
  <c r="EX18"/>
  <c r="AK18"/>
  <c r="X18"/>
  <c r="DK18"/>
  <c r="CX18"/>
  <c r="HX18"/>
  <c r="CK18"/>
  <c r="K18"/>
  <c r="EK18"/>
  <c r="BX18"/>
  <c r="BK18"/>
  <c r="DX18"/>
  <c r="AX18"/>
  <c r="KX18"/>
  <c r="LK18"/>
  <c r="JK29" i="47"/>
  <c r="FX29"/>
  <c r="EK29"/>
  <c r="HK29"/>
  <c r="DK29"/>
  <c r="DX29"/>
  <c r="KK29"/>
  <c r="IX29"/>
  <c r="CX29"/>
  <c r="AX29"/>
  <c r="LX29"/>
  <c r="IK29"/>
  <c r="EX29"/>
  <c r="BX29"/>
  <c r="AK29"/>
  <c r="KX29"/>
  <c r="GX29"/>
  <c r="CK29"/>
  <c r="X29"/>
  <c r="HX29"/>
  <c r="LK29"/>
  <c r="GK29"/>
  <c r="BK29"/>
  <c r="JX29"/>
  <c r="FK29"/>
  <c r="K29"/>
  <c r="II73"/>
  <c r="KI73"/>
  <c r="EI73"/>
  <c r="HV73"/>
  <c r="CV73"/>
  <c r="DI73"/>
  <c r="FI73"/>
  <c r="AV73"/>
  <c r="BI73"/>
  <c r="JV73"/>
  <c r="GI73"/>
  <c r="I73"/>
  <c r="LV73"/>
  <c r="EV73"/>
  <c r="FV73"/>
  <c r="V73"/>
  <c r="IV73"/>
  <c r="JI73"/>
  <c r="CI73"/>
  <c r="AI73"/>
  <c r="LI73"/>
  <c r="HI73"/>
  <c r="DV73"/>
  <c r="KV73"/>
  <c r="GV73"/>
  <c r="BV73"/>
  <c r="II73" i="28"/>
  <c r="GV73"/>
  <c r="EV73"/>
  <c r="KI73"/>
  <c r="BI73"/>
  <c r="AV73"/>
  <c r="HV73"/>
  <c r="CV73"/>
  <c r="FI73"/>
  <c r="HI73"/>
  <c r="FV73"/>
  <c r="DV73"/>
  <c r="LI73"/>
  <c r="EI73"/>
  <c r="V73"/>
  <c r="LV73"/>
  <c r="JV73"/>
  <c r="AI73"/>
  <c r="CI73"/>
  <c r="KV73"/>
  <c r="GI73"/>
  <c r="BV73"/>
  <c r="I73"/>
  <c r="IV73"/>
  <c r="JI73"/>
  <c r="DI73"/>
  <c r="JX9" i="47"/>
  <c r="GX9"/>
  <c r="EX9"/>
  <c r="AK9"/>
  <c r="LK9"/>
  <c r="HX9"/>
  <c r="CK9"/>
  <c r="KX9"/>
  <c r="GK9"/>
  <c r="JK9"/>
  <c r="IK9"/>
  <c r="EK9"/>
  <c r="BK9"/>
  <c r="FX9"/>
  <c r="DK9"/>
  <c r="X9"/>
  <c r="FK9"/>
  <c r="CX9"/>
  <c r="K9"/>
  <c r="KK9"/>
  <c r="AX9"/>
  <c r="BX9"/>
  <c r="LX9"/>
  <c r="HK9"/>
  <c r="IX9"/>
  <c r="DX9"/>
  <c r="KK29" i="28"/>
  <c r="JK29"/>
  <c r="GK29"/>
  <c r="JX29"/>
  <c r="HX29"/>
  <c r="DX29"/>
  <c r="CK29"/>
  <c r="FX29"/>
  <c r="BX29"/>
  <c r="BK29"/>
  <c r="EX29"/>
  <c r="EK29"/>
  <c r="AX29"/>
  <c r="HK29"/>
  <c r="AK29"/>
  <c r="K29"/>
  <c r="IK29"/>
  <c r="FK29"/>
  <c r="X29"/>
  <c r="IX29"/>
  <c r="GX29"/>
  <c r="DK29"/>
  <c r="CX29"/>
  <c r="LK29"/>
  <c r="KX29"/>
  <c r="LX29"/>
  <c r="JI55"/>
  <c r="GI55"/>
  <c r="LI55"/>
  <c r="EV55"/>
  <c r="HV55"/>
  <c r="EI55"/>
  <c r="KI55"/>
  <c r="IV55"/>
  <c r="FI55"/>
  <c r="BI55"/>
  <c r="AV55"/>
  <c r="HI55"/>
  <c r="GV55"/>
  <c r="AI55"/>
  <c r="II55"/>
  <c r="V55"/>
  <c r="DV55"/>
  <c r="DI55"/>
  <c r="CV55"/>
  <c r="CI55"/>
  <c r="FV55"/>
  <c r="BV55"/>
  <c r="I55"/>
  <c r="JV55"/>
  <c r="LV55"/>
  <c r="KV55"/>
  <c r="JK50" i="47"/>
  <c r="FK50"/>
  <c r="CX50"/>
  <c r="EX50"/>
  <c r="CK50"/>
  <c r="AX50"/>
  <c r="HK50"/>
  <c r="AK50"/>
  <c r="FX50"/>
  <c r="HX50"/>
  <c r="GX50"/>
  <c r="DX50"/>
  <c r="X50"/>
  <c r="LX50"/>
  <c r="LK50"/>
  <c r="BX50"/>
  <c r="K50"/>
  <c r="IK50"/>
  <c r="GK50"/>
  <c r="DK50"/>
  <c r="KX50"/>
  <c r="EK50"/>
  <c r="BK50"/>
  <c r="JX50"/>
  <c r="IX50"/>
  <c r="KK50"/>
  <c r="IK46"/>
  <c r="FX46"/>
  <c r="GK46"/>
  <c r="KK46"/>
  <c r="LX46"/>
  <c r="LK46"/>
  <c r="HX46"/>
  <c r="JK46"/>
  <c r="IX46"/>
  <c r="HK46"/>
  <c r="AX46"/>
  <c r="DK46"/>
  <c r="FK46"/>
  <c r="K46"/>
  <c r="EX46"/>
  <c r="CX46"/>
  <c r="AK46"/>
  <c r="CK46"/>
  <c r="EK46"/>
  <c r="GX46"/>
  <c r="DX46"/>
  <c r="KX46"/>
  <c r="BX46"/>
  <c r="X46"/>
  <c r="JX46"/>
  <c r="BK46"/>
  <c r="LV57" i="28"/>
  <c r="KI57"/>
  <c r="JI57"/>
  <c r="II57"/>
  <c r="HI57"/>
  <c r="FV57"/>
  <c r="GI57"/>
  <c r="JV57"/>
  <c r="HV57"/>
  <c r="KV57"/>
  <c r="GV57"/>
  <c r="FI57"/>
  <c r="DV57"/>
  <c r="LI57"/>
  <c r="CI57"/>
  <c r="BV57"/>
  <c r="BI57"/>
  <c r="EI57"/>
  <c r="AV57"/>
  <c r="AI57"/>
  <c r="V57"/>
  <c r="EV57"/>
  <c r="DI57"/>
  <c r="IV57"/>
  <c r="CV57"/>
  <c r="I57"/>
  <c r="KK67" i="47"/>
  <c r="GX67"/>
  <c r="CK67"/>
  <c r="HX67"/>
  <c r="EK67"/>
  <c r="AK67"/>
  <c r="IK67"/>
  <c r="DK67"/>
  <c r="DX67"/>
  <c r="FX67"/>
  <c r="BK67"/>
  <c r="BX67"/>
  <c r="JX67"/>
  <c r="GK67"/>
  <c r="X67"/>
  <c r="LX67"/>
  <c r="FK67"/>
  <c r="EX67"/>
  <c r="K67"/>
  <c r="LK67"/>
  <c r="JK67"/>
  <c r="CX67"/>
  <c r="IX67"/>
  <c r="KX67"/>
  <c r="HK67"/>
  <c r="AX67"/>
  <c r="II14"/>
  <c r="FI14"/>
  <c r="AV14"/>
  <c r="HI14"/>
  <c r="EI14"/>
  <c r="BV14"/>
  <c r="LV14"/>
  <c r="IV14"/>
  <c r="DI14"/>
  <c r="FV14"/>
  <c r="KV14"/>
  <c r="HV14"/>
  <c r="CI14"/>
  <c r="V14"/>
  <c r="LI14"/>
  <c r="GI14"/>
  <c r="BI14"/>
  <c r="JV14"/>
  <c r="GV14"/>
  <c r="AI14"/>
  <c r="KI14"/>
  <c r="DV14"/>
  <c r="I14"/>
  <c r="JI14"/>
  <c r="CV14"/>
  <c r="EV14"/>
  <c r="HV14" i="28"/>
  <c r="GI14"/>
  <c r="GV14"/>
  <c r="FI14"/>
  <c r="FV14"/>
  <c r="LV14"/>
  <c r="KI14"/>
  <c r="KV14"/>
  <c r="JI14"/>
  <c r="LI14"/>
  <c r="II14"/>
  <c r="IV14"/>
  <c r="HI14"/>
  <c r="BI14"/>
  <c r="DV14"/>
  <c r="CV14"/>
  <c r="CI14"/>
  <c r="EI14"/>
  <c r="V14"/>
  <c r="AI14"/>
  <c r="I14"/>
  <c r="BV14"/>
  <c r="DI14"/>
  <c r="EV14"/>
  <c r="JV14"/>
  <c r="AV14"/>
  <c r="KK49" i="47"/>
  <c r="LK49"/>
  <c r="IX49"/>
  <c r="DK49"/>
  <c r="X49"/>
  <c r="IK49"/>
  <c r="CX49"/>
  <c r="BK49"/>
  <c r="FX49"/>
  <c r="AX49"/>
  <c r="K49"/>
  <c r="KX49"/>
  <c r="GX49"/>
  <c r="BX49"/>
  <c r="HX49"/>
  <c r="EX49"/>
  <c r="DX49"/>
  <c r="FK49"/>
  <c r="CK49"/>
  <c r="AK49"/>
  <c r="LX49"/>
  <c r="GK49"/>
  <c r="JX49"/>
  <c r="JK49"/>
  <c r="EK49"/>
  <c r="HK49"/>
  <c r="FX50" i="28"/>
  <c r="GK50"/>
  <c r="X50"/>
  <c r="LX50"/>
  <c r="LK50"/>
  <c r="FK50"/>
  <c r="AK50"/>
  <c r="KX50"/>
  <c r="IK50"/>
  <c r="KK50"/>
  <c r="K50"/>
  <c r="JX50"/>
  <c r="EX50"/>
  <c r="EK50"/>
  <c r="JK50"/>
  <c r="DX50"/>
  <c r="DK50"/>
  <c r="IX50"/>
  <c r="CX50"/>
  <c r="CK50"/>
  <c r="HX50"/>
  <c r="BX50"/>
  <c r="BK50"/>
  <c r="GX50"/>
  <c r="HK50"/>
  <c r="AX50"/>
  <c r="LX67"/>
  <c r="KK67"/>
  <c r="LK67"/>
  <c r="JX67"/>
  <c r="KX67"/>
  <c r="HX67"/>
  <c r="EK67"/>
  <c r="GX67"/>
  <c r="FK67"/>
  <c r="DX67"/>
  <c r="IK67"/>
  <c r="HK67"/>
  <c r="FX67"/>
  <c r="GK67"/>
  <c r="EX67"/>
  <c r="AX67"/>
  <c r="AK67"/>
  <c r="X67"/>
  <c r="IX67"/>
  <c r="DK67"/>
  <c r="CX67"/>
  <c r="CK67"/>
  <c r="JK67"/>
  <c r="BX67"/>
  <c r="K67"/>
  <c r="BK67"/>
  <c r="LI55" i="47"/>
  <c r="FI55"/>
  <c r="CI55"/>
  <c r="EI55"/>
  <c r="EV55"/>
  <c r="GI55"/>
  <c r="AI55"/>
  <c r="LV55"/>
  <c r="JV55"/>
  <c r="FV55"/>
  <c r="V55"/>
  <c r="KV55"/>
  <c r="HI55"/>
  <c r="DV55"/>
  <c r="IV55"/>
  <c r="GV55"/>
  <c r="BV55"/>
  <c r="KI55"/>
  <c r="JI55"/>
  <c r="DI55"/>
  <c r="II55"/>
  <c r="CV55"/>
  <c r="BI55"/>
  <c r="HV55"/>
  <c r="AV55"/>
  <c r="I55"/>
  <c r="LV53" i="28"/>
  <c r="LI53"/>
  <c r="KI53"/>
  <c r="JI53"/>
  <c r="II53"/>
  <c r="HI53"/>
  <c r="FV53"/>
  <c r="HV53"/>
  <c r="EI53"/>
  <c r="IV53"/>
  <c r="CV53"/>
  <c r="CI53"/>
  <c r="FI53"/>
  <c r="BV53"/>
  <c r="BI53"/>
  <c r="GV53"/>
  <c r="AV53"/>
  <c r="GI53"/>
  <c r="EV53"/>
  <c r="AI53"/>
  <c r="DV53"/>
  <c r="V53"/>
  <c r="DI53"/>
  <c r="I53"/>
  <c r="JV53"/>
  <c r="KV53"/>
  <c r="LX9"/>
  <c r="LK9"/>
  <c r="KK9"/>
  <c r="JK9"/>
  <c r="EK9"/>
  <c r="CX9"/>
  <c r="KX9"/>
  <c r="DK9"/>
  <c r="BX9"/>
  <c r="IK9"/>
  <c r="CK9"/>
  <c r="AX9"/>
  <c r="IX9"/>
  <c r="BK9"/>
  <c r="X9"/>
  <c r="GX9"/>
  <c r="AK9"/>
  <c r="JX9"/>
  <c r="GK9"/>
  <c r="K9"/>
  <c r="HK9"/>
  <c r="FX9"/>
  <c r="EX9"/>
  <c r="HX9"/>
  <c r="FK9"/>
  <c r="DX9"/>
  <c r="HX44" i="47"/>
  <c r="HK44"/>
  <c r="AX44"/>
  <c r="FX44"/>
  <c r="FK44"/>
  <c r="EX44"/>
  <c r="AK44"/>
  <c r="GK44"/>
  <c r="EK44"/>
  <c r="DX44"/>
  <c r="X44"/>
  <c r="DK44"/>
  <c r="K44"/>
  <c r="CX44"/>
  <c r="CK44"/>
  <c r="GX44"/>
  <c r="BX44"/>
  <c r="BK44"/>
  <c r="KK44"/>
  <c r="JX44"/>
  <c r="IK44"/>
  <c r="LK44"/>
  <c r="LX44"/>
  <c r="JK44"/>
  <c r="IX44"/>
  <c r="KX44"/>
  <c r="KX17"/>
  <c r="IX17"/>
  <c r="FK17"/>
  <c r="AX17"/>
  <c r="HK17"/>
  <c r="CK17"/>
  <c r="AK17"/>
  <c r="GX17"/>
  <c r="EK17"/>
  <c r="X17"/>
  <c r="EX17"/>
  <c r="DX17"/>
  <c r="CX17"/>
  <c r="LX17"/>
  <c r="IK17"/>
  <c r="BX17"/>
  <c r="K17"/>
  <c r="LK17"/>
  <c r="JX17"/>
  <c r="HX17"/>
  <c r="JK17"/>
  <c r="GK17"/>
  <c r="DK17"/>
  <c r="KK17"/>
  <c r="FX17"/>
  <c r="BK17"/>
  <c r="JV51" i="28"/>
  <c r="EV51"/>
  <c r="DI51"/>
  <c r="KI51"/>
  <c r="DV51"/>
  <c r="CI51"/>
  <c r="JI51"/>
  <c r="CV51"/>
  <c r="II51"/>
  <c r="IV51"/>
  <c r="BV51"/>
  <c r="BI51"/>
  <c r="HV51"/>
  <c r="HI51"/>
  <c r="AI51"/>
  <c r="GV51"/>
  <c r="GI51"/>
  <c r="AV51"/>
  <c r="LV51"/>
  <c r="FV51"/>
  <c r="FI51"/>
  <c r="V51"/>
  <c r="KV51"/>
  <c r="LI51"/>
  <c r="EI51"/>
  <c r="I51"/>
  <c r="IK53"/>
  <c r="CK53"/>
  <c r="BX53"/>
  <c r="HK53"/>
  <c r="BK53"/>
  <c r="AX53"/>
  <c r="GK53"/>
  <c r="FX53"/>
  <c r="AK53"/>
  <c r="KX53"/>
  <c r="IX53"/>
  <c r="K53"/>
  <c r="LK53"/>
  <c r="JX53"/>
  <c r="HX53"/>
  <c r="FK53"/>
  <c r="KK53"/>
  <c r="GX53"/>
  <c r="EX53"/>
  <c r="X53"/>
  <c r="LX53"/>
  <c r="EK53"/>
  <c r="DX53"/>
  <c r="JK53"/>
  <c r="DK53"/>
  <c r="CX53"/>
  <c r="KK64" i="47"/>
  <c r="GX64"/>
  <c r="GK64"/>
  <c r="HK64"/>
  <c r="HX64"/>
  <c r="LX64"/>
  <c r="KX64"/>
  <c r="IX64"/>
  <c r="JX64"/>
  <c r="JK64"/>
  <c r="CK64"/>
  <c r="LK64"/>
  <c r="BX64"/>
  <c r="BK64"/>
  <c r="AX64"/>
  <c r="IK64"/>
  <c r="FK64"/>
  <c r="EX64"/>
  <c r="AK64"/>
  <c r="FX64"/>
  <c r="EK64"/>
  <c r="DX64"/>
  <c r="X64"/>
  <c r="DK64"/>
  <c r="K64"/>
  <c r="CX64"/>
  <c r="LI51"/>
  <c r="HV51"/>
  <c r="EV51"/>
  <c r="AV51"/>
  <c r="KI51"/>
  <c r="GV51"/>
  <c r="DV51"/>
  <c r="V51"/>
  <c r="LV51"/>
  <c r="HI51"/>
  <c r="CI51"/>
  <c r="JI51"/>
  <c r="GI51"/>
  <c r="BI51"/>
  <c r="II51"/>
  <c r="FI51"/>
  <c r="AI51"/>
  <c r="JV51"/>
  <c r="EI51"/>
  <c r="I51"/>
  <c r="IV51"/>
  <c r="DI51"/>
  <c r="CV51"/>
  <c r="KV51"/>
  <c r="FV51"/>
  <c r="BV51"/>
  <c r="KI48"/>
  <c r="HI48"/>
  <c r="JV48"/>
  <c r="JI48"/>
  <c r="HV48"/>
  <c r="IV48"/>
  <c r="II48"/>
  <c r="GV48"/>
  <c r="BV48"/>
  <c r="BI48"/>
  <c r="AV48"/>
  <c r="FI48"/>
  <c r="EV48"/>
  <c r="AI48"/>
  <c r="LI48"/>
  <c r="FV48"/>
  <c r="EI48"/>
  <c r="DV48"/>
  <c r="V48"/>
  <c r="DI48"/>
  <c r="I48"/>
  <c r="GI48"/>
  <c r="CV48"/>
  <c r="CI48"/>
  <c r="KV48"/>
  <c r="LV48"/>
  <c r="KX44" i="28"/>
  <c r="EK44"/>
  <c r="DK44"/>
  <c r="CK44"/>
  <c r="BK44"/>
  <c r="AK44"/>
  <c r="EX44"/>
  <c r="DX44"/>
  <c r="CX44"/>
  <c r="BX44"/>
  <c r="AX44"/>
  <c r="X44"/>
  <c r="K44"/>
  <c r="IX44"/>
  <c r="HX44"/>
  <c r="GX44"/>
  <c r="LK44"/>
  <c r="FX44"/>
  <c r="KK44"/>
  <c r="IK44"/>
  <c r="JK44"/>
  <c r="HK44"/>
  <c r="LX44"/>
  <c r="GK44"/>
  <c r="JX44"/>
  <c r="FK44"/>
  <c r="JV21" i="47"/>
  <c r="II21"/>
  <c r="GV21"/>
  <c r="HI21"/>
  <c r="KI21"/>
  <c r="CI21"/>
  <c r="BV21"/>
  <c r="BI21"/>
  <c r="FV21"/>
  <c r="FI21"/>
  <c r="AV21"/>
  <c r="GI21"/>
  <c r="EV21"/>
  <c r="EI21"/>
  <c r="AI21"/>
  <c r="HV21"/>
  <c r="DV21"/>
  <c r="V21"/>
  <c r="DI21"/>
  <c r="I21"/>
  <c r="CV21"/>
  <c r="LI21"/>
  <c r="JI21"/>
  <c r="LV21"/>
  <c r="IV21"/>
  <c r="KV21"/>
  <c r="LV48" i="28"/>
  <c r="GI48"/>
  <c r="FV48"/>
  <c r="KI48"/>
  <c r="GV48"/>
  <c r="IV48"/>
  <c r="HI48"/>
  <c r="HV48"/>
  <c r="KV48"/>
  <c r="JI48"/>
  <c r="II48"/>
  <c r="JV48"/>
  <c r="EI48"/>
  <c r="DI48"/>
  <c r="CI48"/>
  <c r="BI48"/>
  <c r="AI48"/>
  <c r="FI48"/>
  <c r="EV48"/>
  <c r="DV48"/>
  <c r="CV48"/>
  <c r="BV48"/>
  <c r="AV48"/>
  <c r="V48"/>
  <c r="I48"/>
  <c r="LI48"/>
  <c r="IX60" i="47"/>
  <c r="EX60"/>
  <c r="X60"/>
  <c r="HK60"/>
  <c r="CX60"/>
  <c r="AX60"/>
  <c r="KX60"/>
  <c r="GK60"/>
  <c r="EK60"/>
  <c r="BX60"/>
  <c r="LK60"/>
  <c r="GX60"/>
  <c r="CK60"/>
  <c r="DK60"/>
  <c r="KK60"/>
  <c r="IK60"/>
  <c r="BK60"/>
  <c r="LX60"/>
  <c r="HX60"/>
  <c r="AK60"/>
  <c r="JX60"/>
  <c r="FK60"/>
  <c r="K60"/>
  <c r="JK60"/>
  <c r="DX60"/>
  <c r="FX60"/>
  <c r="JV16" i="28"/>
  <c r="JI16"/>
  <c r="HV16"/>
  <c r="KV16"/>
  <c r="II16"/>
  <c r="GI16"/>
  <c r="IV16"/>
  <c r="GV16"/>
  <c r="HI16"/>
  <c r="FI16"/>
  <c r="FV16"/>
  <c r="EV16"/>
  <c r="DV16"/>
  <c r="CV16"/>
  <c r="BV16"/>
  <c r="AV16"/>
  <c r="V16"/>
  <c r="EI16"/>
  <c r="DI16"/>
  <c r="CI16"/>
  <c r="BI16"/>
  <c r="AI16"/>
  <c r="I16"/>
  <c r="LV16"/>
  <c r="KI16"/>
  <c r="LI16"/>
  <c r="LX64"/>
  <c r="GK64"/>
  <c r="AK64"/>
  <c r="CK64"/>
  <c r="IX64"/>
  <c r="JK64"/>
  <c r="BX64"/>
  <c r="K64"/>
  <c r="IK64"/>
  <c r="LK64"/>
  <c r="DK64"/>
  <c r="HX64"/>
  <c r="GX64"/>
  <c r="EX64"/>
  <c r="KX64"/>
  <c r="BK64"/>
  <c r="AX64"/>
  <c r="JX64"/>
  <c r="CX64"/>
  <c r="FK64"/>
  <c r="HK64"/>
  <c r="FX64"/>
  <c r="DX64"/>
  <c r="KK64"/>
  <c r="EK64"/>
  <c r="X64"/>
  <c r="KX17"/>
  <c r="IK17"/>
  <c r="CX17"/>
  <c r="X17"/>
  <c r="KK17"/>
  <c r="GX17"/>
  <c r="EK17"/>
  <c r="HX17"/>
  <c r="EX17"/>
  <c r="AK17"/>
  <c r="HK17"/>
  <c r="CK17"/>
  <c r="FK17"/>
  <c r="JK17"/>
  <c r="FX17"/>
  <c r="DK17"/>
  <c r="IX17"/>
  <c r="DX17"/>
  <c r="K17"/>
  <c r="LX17"/>
  <c r="BK17"/>
  <c r="BX17"/>
  <c r="LK17"/>
  <c r="JX17"/>
  <c r="GK17"/>
  <c r="AX17"/>
  <c r="LV21"/>
  <c r="GI21"/>
  <c r="IV21"/>
  <c r="GV21"/>
  <c r="HI21"/>
  <c r="JI21"/>
  <c r="HV21"/>
  <c r="JV21"/>
  <c r="II21"/>
  <c r="EV21"/>
  <c r="DV21"/>
  <c r="CV21"/>
  <c r="BV21"/>
  <c r="AV21"/>
  <c r="V21"/>
  <c r="EI21"/>
  <c r="DI21"/>
  <c r="CI21"/>
  <c r="BI21"/>
  <c r="AI21"/>
  <c r="FI21"/>
  <c r="FV21"/>
  <c r="I21"/>
  <c r="KI21"/>
  <c r="LI21"/>
  <c r="KV21"/>
  <c r="IK53" i="47"/>
  <c r="JX53"/>
  <c r="AX53"/>
  <c r="GK53"/>
  <c r="GX53"/>
  <c r="AK53"/>
  <c r="EK53"/>
  <c r="DX53"/>
  <c r="X53"/>
  <c r="LX53"/>
  <c r="FX53"/>
  <c r="BX53"/>
  <c r="CK53"/>
  <c r="JK53"/>
  <c r="HX53"/>
  <c r="DK53"/>
  <c r="K53"/>
  <c r="IX53"/>
  <c r="FK53"/>
  <c r="BK53"/>
  <c r="KX53"/>
  <c r="LK53"/>
  <c r="HK53"/>
  <c r="KK53"/>
  <c r="EX53"/>
  <c r="CX53"/>
  <c r="GX72" i="28"/>
  <c r="KK72"/>
  <c r="IX72"/>
  <c r="IK72"/>
  <c r="HX72"/>
  <c r="LK72"/>
  <c r="HK72"/>
  <c r="GK72"/>
  <c r="JK72"/>
  <c r="CK72"/>
  <c r="FK72"/>
  <c r="DX72"/>
  <c r="X72"/>
  <c r="BK72"/>
  <c r="CX72"/>
  <c r="FX72"/>
  <c r="EK72"/>
  <c r="BX72"/>
  <c r="EX72"/>
  <c r="AX72"/>
  <c r="AK72"/>
  <c r="K72"/>
  <c r="DK72"/>
  <c r="KX72"/>
  <c r="JX72"/>
  <c r="LX72"/>
  <c r="X87" i="47"/>
  <c r="DX87"/>
  <c r="HX87"/>
  <c r="LX87"/>
  <c r="AK87"/>
  <c r="EK87"/>
  <c r="IK87"/>
  <c r="AX87"/>
  <c r="EX87"/>
  <c r="IX87"/>
  <c r="BK87"/>
  <c r="FK87"/>
  <c r="JK87"/>
  <c r="BX87"/>
  <c r="FX87"/>
  <c r="JX87"/>
  <c r="CK87"/>
  <c r="GK87"/>
  <c r="KK87"/>
  <c r="CX87"/>
  <c r="GX87"/>
  <c r="KX87"/>
  <c r="K87"/>
  <c r="DK87"/>
  <c r="HK87"/>
  <c r="LK87"/>
  <c r="IV30"/>
  <c r="KV30"/>
  <c r="II30"/>
  <c r="HV30"/>
  <c r="FV30"/>
  <c r="JI30"/>
  <c r="FI30"/>
  <c r="JV30"/>
  <c r="HI30"/>
  <c r="GV30"/>
  <c r="EI30"/>
  <c r="DI30"/>
  <c r="BI30"/>
  <c r="CV30"/>
  <c r="EV30"/>
  <c r="CI30"/>
  <c r="DV30"/>
  <c r="BV30"/>
  <c r="V30"/>
  <c r="I30"/>
  <c r="GI30"/>
  <c r="AV30"/>
  <c r="AI30"/>
  <c r="LV30"/>
  <c r="LI30"/>
  <c r="KI30"/>
  <c r="GV8"/>
  <c r="EV8"/>
  <c r="V8"/>
  <c r="LV8"/>
  <c r="IV8"/>
  <c r="DV8"/>
  <c r="CV8"/>
  <c r="KV8"/>
  <c r="II8"/>
  <c r="DI8"/>
  <c r="AV8"/>
  <c r="LI8"/>
  <c r="FI8"/>
  <c r="CI8"/>
  <c r="KI8"/>
  <c r="EI8"/>
  <c r="BI8"/>
  <c r="JV8"/>
  <c r="HI8"/>
  <c r="AI8"/>
  <c r="JI8"/>
  <c r="GI8"/>
  <c r="I8"/>
  <c r="HV8"/>
  <c r="FV8"/>
  <c r="BV8"/>
  <c r="I85" i="28"/>
  <c r="BV85"/>
  <c r="CV85"/>
  <c r="DV85"/>
  <c r="EV85"/>
  <c r="FV85"/>
  <c r="GV85"/>
  <c r="HV85"/>
  <c r="IV85"/>
  <c r="JV85"/>
  <c r="BI85"/>
  <c r="CI85"/>
  <c r="DI85"/>
  <c r="EI85"/>
  <c r="FI85"/>
  <c r="GI85"/>
  <c r="HI85"/>
  <c r="II85"/>
  <c r="JI85"/>
  <c r="V85"/>
  <c r="AV85"/>
  <c r="LV85"/>
  <c r="KI85"/>
  <c r="LI85"/>
  <c r="AI85"/>
  <c r="KV85"/>
  <c r="JK8" i="47"/>
  <c r="HK8"/>
  <c r="CK8"/>
  <c r="LX8"/>
  <c r="GK8"/>
  <c r="BK8"/>
  <c r="JX8"/>
  <c r="FK8"/>
  <c r="AK8"/>
  <c r="IX8"/>
  <c r="EK8"/>
  <c r="K8"/>
  <c r="HX8"/>
  <c r="FX8"/>
  <c r="CX8"/>
  <c r="GX8"/>
  <c r="EX8"/>
  <c r="BX8"/>
  <c r="LK8"/>
  <c r="KX8"/>
  <c r="DX8"/>
  <c r="AX8"/>
  <c r="KK8"/>
  <c r="IK8"/>
  <c r="DK8"/>
  <c r="X8"/>
  <c r="JI11" i="28"/>
  <c r="LV11"/>
  <c r="KV11"/>
  <c r="HV11"/>
  <c r="GV11"/>
  <c r="HI11"/>
  <c r="IV11"/>
  <c r="JV11"/>
  <c r="DV11"/>
  <c r="BI11"/>
  <c r="FI11"/>
  <c r="CV11"/>
  <c r="EI11"/>
  <c r="FV11"/>
  <c r="BV11"/>
  <c r="DI11"/>
  <c r="EV11"/>
  <c r="GI11"/>
  <c r="CI11"/>
  <c r="AI11"/>
  <c r="AV11"/>
  <c r="V11"/>
  <c r="I11"/>
  <c r="LI11"/>
  <c r="KI11"/>
  <c r="II11"/>
  <c r="GV66"/>
  <c r="FI66"/>
  <c r="GI66"/>
  <c r="FV66"/>
  <c r="EI66"/>
  <c r="HI66"/>
  <c r="KV66"/>
  <c r="JI66"/>
  <c r="DI66"/>
  <c r="AI66"/>
  <c r="JV66"/>
  <c r="EV66"/>
  <c r="CI66"/>
  <c r="I66"/>
  <c r="LV66"/>
  <c r="DV66"/>
  <c r="BI66"/>
  <c r="KI66"/>
  <c r="CV66"/>
  <c r="II66"/>
  <c r="IV66"/>
  <c r="BV66"/>
  <c r="V66"/>
  <c r="HV66"/>
  <c r="AV66"/>
  <c r="LI66"/>
  <c r="LV43"/>
  <c r="KV43"/>
  <c r="LI43"/>
  <c r="JV43"/>
  <c r="II43"/>
  <c r="HV43"/>
  <c r="KI43"/>
  <c r="HI43"/>
  <c r="GI43"/>
  <c r="JI43"/>
  <c r="IV43"/>
  <c r="GV43"/>
  <c r="CI43"/>
  <c r="DV43"/>
  <c r="FV43"/>
  <c r="BI43"/>
  <c r="CV43"/>
  <c r="EI43"/>
  <c r="BV43"/>
  <c r="FI43"/>
  <c r="EV43"/>
  <c r="AV43"/>
  <c r="AI43"/>
  <c r="DI43"/>
  <c r="V43"/>
  <c r="I43"/>
  <c r="V83" i="47"/>
  <c r="KI83"/>
  <c r="GI83"/>
  <c r="CI83"/>
  <c r="IV83"/>
  <c r="EV83"/>
  <c r="AV83"/>
  <c r="I83"/>
  <c r="LI83"/>
  <c r="HI83"/>
  <c r="DI83"/>
  <c r="JV83"/>
  <c r="FV83"/>
  <c r="BV83"/>
  <c r="II83"/>
  <c r="EI83"/>
  <c r="AI83"/>
  <c r="KV83"/>
  <c r="GV83"/>
  <c r="CV83"/>
  <c r="JI83"/>
  <c r="FI83"/>
  <c r="BI83"/>
  <c r="LV83"/>
  <c r="HV83"/>
  <c r="DV83"/>
  <c r="LI81"/>
  <c r="KI81"/>
  <c r="JV81"/>
  <c r="JI81"/>
  <c r="IV81"/>
  <c r="HI81"/>
  <c r="GI81"/>
  <c r="EI81"/>
  <c r="FV81"/>
  <c r="FI81"/>
  <c r="EV81"/>
  <c r="II81"/>
  <c r="BV81"/>
  <c r="DV81"/>
  <c r="GV81"/>
  <c r="DI81"/>
  <c r="BI81"/>
  <c r="CV81"/>
  <c r="AV81"/>
  <c r="HV81"/>
  <c r="CI81"/>
  <c r="AI81"/>
  <c r="V81"/>
  <c r="I81"/>
  <c r="LV81"/>
  <c r="KV81"/>
  <c r="LV81" i="28"/>
  <c r="KV81"/>
  <c r="GV81"/>
  <c r="LI81"/>
  <c r="IV81"/>
  <c r="II81"/>
  <c r="HV81"/>
  <c r="HI81"/>
  <c r="JV81"/>
  <c r="GI81"/>
  <c r="KI81"/>
  <c r="JI81"/>
  <c r="CI81"/>
  <c r="FI81"/>
  <c r="DV81"/>
  <c r="V81"/>
  <c r="BI81"/>
  <c r="CV81"/>
  <c r="FV81"/>
  <c r="EI81"/>
  <c r="BV81"/>
  <c r="EV81"/>
  <c r="AV81"/>
  <c r="DI81"/>
  <c r="AI81"/>
  <c r="I81"/>
  <c r="LI23"/>
  <c r="LV23"/>
  <c r="HI23"/>
  <c r="GI23"/>
  <c r="JI23"/>
  <c r="IV23"/>
  <c r="II23"/>
  <c r="GV23"/>
  <c r="JV23"/>
  <c r="HV23"/>
  <c r="KV23"/>
  <c r="BI23"/>
  <c r="CV23"/>
  <c r="EI23"/>
  <c r="AI23"/>
  <c r="BV23"/>
  <c r="FI23"/>
  <c r="DI23"/>
  <c r="EV23"/>
  <c r="AV23"/>
  <c r="FV23"/>
  <c r="DV23"/>
  <c r="V23"/>
  <c r="CI23"/>
  <c r="I23"/>
  <c r="KI23"/>
  <c r="KI66" i="47"/>
  <c r="DI66"/>
  <c r="DV66"/>
  <c r="HV66"/>
  <c r="FV66"/>
  <c r="CV66"/>
  <c r="GV66"/>
  <c r="EV66"/>
  <c r="V66"/>
  <c r="LV66"/>
  <c r="II66"/>
  <c r="GI66"/>
  <c r="BV66"/>
  <c r="KV66"/>
  <c r="IV66"/>
  <c r="CI66"/>
  <c r="AV66"/>
  <c r="LI66"/>
  <c r="HI66"/>
  <c r="BI66"/>
  <c r="JV66"/>
  <c r="FI66"/>
  <c r="AI66"/>
  <c r="JI66"/>
  <c r="EI66"/>
  <c r="I66"/>
  <c r="KK25" i="28"/>
  <c r="CX25"/>
  <c r="CK25"/>
  <c r="IX25"/>
  <c r="BX25"/>
  <c r="BK25"/>
  <c r="HX25"/>
  <c r="FK25"/>
  <c r="AX25"/>
  <c r="GX25"/>
  <c r="HK25"/>
  <c r="X25"/>
  <c r="KX25"/>
  <c r="JK25"/>
  <c r="GK25"/>
  <c r="K25"/>
  <c r="JX25"/>
  <c r="IK25"/>
  <c r="FX25"/>
  <c r="AK25"/>
  <c r="LX25"/>
  <c r="EX25"/>
  <c r="EK25"/>
  <c r="LK25"/>
  <c r="DX25"/>
  <c r="DK25"/>
  <c r="LK8"/>
  <c r="JK8"/>
  <c r="IK8"/>
  <c r="HX8"/>
  <c r="GX8"/>
  <c r="KK8"/>
  <c r="HK8"/>
  <c r="IX8"/>
  <c r="GK8"/>
  <c r="CK8"/>
  <c r="DX8"/>
  <c r="BK8"/>
  <c r="FK8"/>
  <c r="CX8"/>
  <c r="EK8"/>
  <c r="FX8"/>
  <c r="BX8"/>
  <c r="EX8"/>
  <c r="AX8"/>
  <c r="AK8"/>
  <c r="K8"/>
  <c r="DK8"/>
  <c r="X8"/>
  <c r="LX8"/>
  <c r="KX8"/>
  <c r="JX8"/>
  <c r="KK36" i="47"/>
  <c r="FX36"/>
  <c r="AX36"/>
  <c r="JK36"/>
  <c r="EX36"/>
  <c r="X36"/>
  <c r="IK36"/>
  <c r="DX36"/>
  <c r="CK36"/>
  <c r="LK36"/>
  <c r="FK36"/>
  <c r="BK36"/>
  <c r="KX36"/>
  <c r="HK36"/>
  <c r="EK36"/>
  <c r="AK36"/>
  <c r="LX36"/>
  <c r="GK36"/>
  <c r="DK36"/>
  <c r="K36"/>
  <c r="JX36"/>
  <c r="HX36"/>
  <c r="CX36"/>
  <c r="IX36"/>
  <c r="GX36"/>
  <c r="BX36"/>
  <c r="FX45"/>
  <c r="AX84"/>
  <c r="EX84"/>
  <c r="IX84"/>
  <c r="BK84"/>
  <c r="FK84"/>
  <c r="JK84"/>
  <c r="BX84"/>
  <c r="FX84"/>
  <c r="JX84"/>
  <c r="CK84"/>
  <c r="GK84"/>
  <c r="KK84"/>
  <c r="CX84"/>
  <c r="GX84"/>
  <c r="KX84"/>
  <c r="K84"/>
  <c r="DK84"/>
  <c r="HK84"/>
  <c r="LK84"/>
  <c r="X84"/>
  <c r="DX84"/>
  <c r="HX84"/>
  <c r="LX84"/>
  <c r="AK84"/>
  <c r="EK84"/>
  <c r="IK84"/>
  <c r="KI11"/>
  <c r="GV11"/>
  <c r="EI11"/>
  <c r="JI11"/>
  <c r="GI11"/>
  <c r="I11"/>
  <c r="IV11"/>
  <c r="FI11"/>
  <c r="AI11"/>
  <c r="II11"/>
  <c r="HV11"/>
  <c r="CI11"/>
  <c r="LV11"/>
  <c r="HI11"/>
  <c r="CV11"/>
  <c r="DI11"/>
  <c r="LI11"/>
  <c r="FV11"/>
  <c r="BV11"/>
  <c r="BI11"/>
  <c r="KV11"/>
  <c r="EV11"/>
  <c r="AV11"/>
  <c r="JV11"/>
  <c r="DV11"/>
  <c r="V11"/>
  <c r="DV30" i="28"/>
  <c r="II67"/>
  <c r="BI67"/>
  <c r="AI67"/>
  <c r="HI67"/>
  <c r="GV67"/>
  <c r="FV67"/>
  <c r="LV67"/>
  <c r="GI67"/>
  <c r="EV67"/>
  <c r="V67"/>
  <c r="LI67"/>
  <c r="IV67"/>
  <c r="DV67"/>
  <c r="I67"/>
  <c r="KI67"/>
  <c r="HV67"/>
  <c r="CV67"/>
  <c r="JV67"/>
  <c r="EI67"/>
  <c r="BV67"/>
  <c r="KV67"/>
  <c r="DI67"/>
  <c r="AV67"/>
  <c r="JI67"/>
  <c r="CI67"/>
  <c r="FI67"/>
  <c r="GV8"/>
  <c r="HI8"/>
  <c r="V8"/>
  <c r="JI8"/>
  <c r="GI8"/>
  <c r="FI8"/>
  <c r="KV8"/>
  <c r="II8"/>
  <c r="FV8"/>
  <c r="AI8"/>
  <c r="LI8"/>
  <c r="EV8"/>
  <c r="EI8"/>
  <c r="I8"/>
  <c r="LV8"/>
  <c r="DV8"/>
  <c r="DI8"/>
  <c r="KI8"/>
  <c r="CV8"/>
  <c r="CI8"/>
  <c r="IV8"/>
  <c r="BV8"/>
  <c r="BI8"/>
  <c r="HV8"/>
  <c r="JV8"/>
  <c r="AV8"/>
  <c r="LX36"/>
  <c r="KX36"/>
  <c r="HX36"/>
  <c r="HK36"/>
  <c r="GK36"/>
  <c r="LK36"/>
  <c r="KK36"/>
  <c r="JK36"/>
  <c r="IX36"/>
  <c r="GX36"/>
  <c r="JX36"/>
  <c r="IK36"/>
  <c r="DX36"/>
  <c r="FX36"/>
  <c r="BK36"/>
  <c r="CX36"/>
  <c r="EK36"/>
  <c r="BX36"/>
  <c r="DK36"/>
  <c r="FK36"/>
  <c r="EX36"/>
  <c r="CK36"/>
  <c r="AX36"/>
  <c r="K36"/>
  <c r="X36"/>
  <c r="AK36"/>
  <c r="LV32" i="47"/>
  <c r="LI32"/>
  <c r="KV32"/>
  <c r="KI32"/>
  <c r="JI32"/>
  <c r="IV32"/>
  <c r="JV32"/>
  <c r="HV32"/>
  <c r="HI32"/>
  <c r="GV32"/>
  <c r="GI32"/>
  <c r="EI32"/>
  <c r="FV32"/>
  <c r="II32"/>
  <c r="FI32"/>
  <c r="DV32"/>
  <c r="BV32"/>
  <c r="DI32"/>
  <c r="BI32"/>
  <c r="CV32"/>
  <c r="AV32"/>
  <c r="EV32"/>
  <c r="CI32"/>
  <c r="AI32"/>
  <c r="V32"/>
  <c r="I32"/>
  <c r="LV62"/>
  <c r="JV62"/>
  <c r="JI62"/>
  <c r="KV62"/>
  <c r="IV62"/>
  <c r="GI62"/>
  <c r="EI62"/>
  <c r="KI62"/>
  <c r="FV62"/>
  <c r="LI62"/>
  <c r="FI62"/>
  <c r="II62"/>
  <c r="EV62"/>
  <c r="HV62"/>
  <c r="GV62"/>
  <c r="DV62"/>
  <c r="BV62"/>
  <c r="DI62"/>
  <c r="BI62"/>
  <c r="HI62"/>
  <c r="CV62"/>
  <c r="AV62"/>
  <c r="V62"/>
  <c r="CI62"/>
  <c r="I62"/>
  <c r="AI62"/>
  <c r="LK32" i="28"/>
  <c r="HK32"/>
  <c r="GK32"/>
  <c r="GX32"/>
  <c r="JX32"/>
  <c r="FX32"/>
  <c r="DX32"/>
  <c r="BK32"/>
  <c r="CX32"/>
  <c r="EK32"/>
  <c r="BX32"/>
  <c r="FK32"/>
  <c r="DK32"/>
  <c r="EX32"/>
  <c r="CK32"/>
  <c r="AX32"/>
  <c r="K32"/>
  <c r="X32"/>
  <c r="AK32"/>
  <c r="KK32"/>
  <c r="KX32"/>
  <c r="IX32"/>
  <c r="LX32"/>
  <c r="JK32"/>
  <c r="HX32"/>
  <c r="IK32"/>
  <c r="AV86"/>
  <c r="EV86"/>
  <c r="IV86"/>
  <c r="BI86"/>
  <c r="FI86"/>
  <c r="JI86"/>
  <c r="BV86"/>
  <c r="FV86"/>
  <c r="JV86"/>
  <c r="CI86"/>
  <c r="GI86"/>
  <c r="KI86"/>
  <c r="CV86"/>
  <c r="GV86"/>
  <c r="KV86"/>
  <c r="I86"/>
  <c r="DI86"/>
  <c r="HI86"/>
  <c r="LI86"/>
  <c r="V86"/>
  <c r="DV86"/>
  <c r="HV86"/>
  <c r="LV86"/>
  <c r="AI86"/>
  <c r="EI86"/>
  <c r="II86"/>
  <c r="LV65"/>
  <c r="EI65"/>
  <c r="DV65"/>
  <c r="FI65"/>
  <c r="LI65"/>
  <c r="DI65"/>
  <c r="CV65"/>
  <c r="I65"/>
  <c r="KI65"/>
  <c r="CI65"/>
  <c r="BV65"/>
  <c r="KV65"/>
  <c r="BI65"/>
  <c r="AV65"/>
  <c r="JI65"/>
  <c r="JV65"/>
  <c r="AI65"/>
  <c r="II65"/>
  <c r="GV65"/>
  <c r="V65"/>
  <c r="HI65"/>
  <c r="FV65"/>
  <c r="IV65"/>
  <c r="GI65"/>
  <c r="EV65"/>
  <c r="HV65"/>
  <c r="HI67" i="47"/>
  <c r="FI67"/>
  <c r="CI67"/>
  <c r="GI67"/>
  <c r="GV67"/>
  <c r="I67"/>
  <c r="LV67"/>
  <c r="IV67"/>
  <c r="EI67"/>
  <c r="AI67"/>
  <c r="LI67"/>
  <c r="JI67"/>
  <c r="CV67"/>
  <c r="BI67"/>
  <c r="KI67"/>
  <c r="HV67"/>
  <c r="BV67"/>
  <c r="JV67"/>
  <c r="FV67"/>
  <c r="AV67"/>
  <c r="KV67"/>
  <c r="EV67"/>
  <c r="V67"/>
  <c r="II67"/>
  <c r="DV67"/>
  <c r="DI67"/>
  <c r="LX63" i="28"/>
  <c r="KX63"/>
  <c r="KK63"/>
  <c r="JK63"/>
  <c r="GX63"/>
  <c r="IX63"/>
  <c r="IK63"/>
  <c r="HX63"/>
  <c r="JX63"/>
  <c r="HK63"/>
  <c r="GK63"/>
  <c r="EX63"/>
  <c r="CK63"/>
  <c r="FK63"/>
  <c r="DX63"/>
  <c r="X63"/>
  <c r="BK63"/>
  <c r="CX63"/>
  <c r="FX63"/>
  <c r="EK63"/>
  <c r="AK63"/>
  <c r="DK63"/>
  <c r="K63"/>
  <c r="BX63"/>
  <c r="AX63"/>
  <c r="LK63"/>
  <c r="BX84"/>
  <c r="FX84"/>
  <c r="JX84"/>
  <c r="CK84"/>
  <c r="GK84"/>
  <c r="KK84"/>
  <c r="CX84"/>
  <c r="GX84"/>
  <c r="KX84"/>
  <c r="DK84"/>
  <c r="HK84"/>
  <c r="LK84"/>
  <c r="X84"/>
  <c r="DX84"/>
  <c r="HX84"/>
  <c r="LX84"/>
  <c r="AK84"/>
  <c r="EK84"/>
  <c r="IK84"/>
  <c r="K84"/>
  <c r="AX84"/>
  <c r="EX84"/>
  <c r="IX84"/>
  <c r="BK84"/>
  <c r="FK84"/>
  <c r="JK84"/>
  <c r="BI83"/>
  <c r="AV83"/>
  <c r="I83"/>
  <c r="FI83"/>
  <c r="FV83"/>
  <c r="EI83"/>
  <c r="EV83"/>
  <c r="KV83"/>
  <c r="DI83"/>
  <c r="DV83"/>
  <c r="HV83"/>
  <c r="LI83"/>
  <c r="CI83"/>
  <c r="CV83"/>
  <c r="LV83"/>
  <c r="AI83"/>
  <c r="BV83"/>
  <c r="JI83"/>
  <c r="JV83"/>
  <c r="V83"/>
  <c r="II83"/>
  <c r="IV83"/>
  <c r="KI83"/>
  <c r="GI83"/>
  <c r="GV83"/>
  <c r="HI83"/>
  <c r="HK63" i="47"/>
  <c r="FK63"/>
  <c r="BK63"/>
  <c r="GK63"/>
  <c r="KX63"/>
  <c r="LK63"/>
  <c r="DK63"/>
  <c r="K63"/>
  <c r="IX63"/>
  <c r="GX63"/>
  <c r="BX63"/>
  <c r="HX63"/>
  <c r="CX63"/>
  <c r="KK63"/>
  <c r="FX63"/>
  <c r="AX63"/>
  <c r="JK63"/>
  <c r="EX63"/>
  <c r="X63"/>
  <c r="LX63"/>
  <c r="EK63"/>
  <c r="AK63"/>
  <c r="IK63"/>
  <c r="DX63"/>
  <c r="CK63"/>
  <c r="JX63"/>
  <c r="GV62" i="28"/>
  <c r="AV62"/>
  <c r="HI62"/>
  <c r="V62"/>
  <c r="LI62"/>
  <c r="FI62"/>
  <c r="AI62"/>
  <c r="JV62"/>
  <c r="EV62"/>
  <c r="EI62"/>
  <c r="I62"/>
  <c r="II62"/>
  <c r="JI62"/>
  <c r="LV62"/>
  <c r="DV62"/>
  <c r="DI62"/>
  <c r="CV62"/>
  <c r="IV62"/>
  <c r="CI62"/>
  <c r="HV62"/>
  <c r="BV62"/>
  <c r="BI62"/>
  <c r="FV62"/>
  <c r="KI62"/>
  <c r="KV62"/>
  <c r="GI62"/>
  <c r="KV32"/>
  <c r="LV32"/>
  <c r="JV32"/>
  <c r="HV32"/>
  <c r="LI32"/>
  <c r="HI32"/>
  <c r="GI32"/>
  <c r="KI32"/>
  <c r="JI32"/>
  <c r="IV32"/>
  <c r="II32"/>
  <c r="GV32"/>
  <c r="EV32"/>
  <c r="CI32"/>
  <c r="FV32"/>
  <c r="DV32"/>
  <c r="BI32"/>
  <c r="CV32"/>
  <c r="EI32"/>
  <c r="AI32"/>
  <c r="FI32"/>
  <c r="DI32"/>
  <c r="AV32"/>
  <c r="BV32"/>
  <c r="V32"/>
  <c r="I32"/>
  <c r="IX72" i="47"/>
  <c r="FK72"/>
  <c r="CK72"/>
  <c r="LX72"/>
  <c r="KX72"/>
  <c r="DK72"/>
  <c r="EK72"/>
  <c r="LK72"/>
  <c r="HX72"/>
  <c r="CX72"/>
  <c r="K72"/>
  <c r="KK72"/>
  <c r="GX72"/>
  <c r="BX72"/>
  <c r="JX72"/>
  <c r="JK72"/>
  <c r="AX72"/>
  <c r="IK72"/>
  <c r="FX72"/>
  <c r="X72"/>
  <c r="HK72"/>
  <c r="EX72"/>
  <c r="AK72"/>
  <c r="GK72"/>
  <c r="DX72"/>
  <c r="BK72"/>
  <c r="V85"/>
  <c r="IV85"/>
  <c r="EV85"/>
  <c r="AV85"/>
  <c r="I85"/>
  <c r="LI85"/>
  <c r="HI85"/>
  <c r="DI85"/>
  <c r="JV85"/>
  <c r="FV85"/>
  <c r="BV85"/>
  <c r="II85"/>
  <c r="EI85"/>
  <c r="AI85"/>
  <c r="KV85"/>
  <c r="GV85"/>
  <c r="CV85"/>
  <c r="JI85"/>
  <c r="FI85"/>
  <c r="BI85"/>
  <c r="LV85"/>
  <c r="HV85"/>
  <c r="DV85"/>
  <c r="KI85"/>
  <c r="GI85"/>
  <c r="CI85"/>
  <c r="LV65"/>
  <c r="IV65"/>
  <c r="JV65"/>
  <c r="JI65"/>
  <c r="II65"/>
  <c r="KI65"/>
  <c r="FI65"/>
  <c r="EV65"/>
  <c r="KV65"/>
  <c r="HI65"/>
  <c r="GV65"/>
  <c r="LI65"/>
  <c r="HV65"/>
  <c r="CV65"/>
  <c r="AV65"/>
  <c r="CI65"/>
  <c r="EI65"/>
  <c r="DV65"/>
  <c r="BV65"/>
  <c r="DI65"/>
  <c r="BI65"/>
  <c r="I65"/>
  <c r="GI65"/>
  <c r="AI65"/>
  <c r="FV65"/>
  <c r="V65"/>
  <c r="LK6" i="28"/>
  <c r="KK6"/>
  <c r="GX6"/>
  <c r="HK6"/>
  <c r="JK6"/>
  <c r="IX6"/>
  <c r="IK6"/>
  <c r="HX6"/>
  <c r="DX6"/>
  <c r="FK6"/>
  <c r="BK6"/>
  <c r="CX6"/>
  <c r="FX6"/>
  <c r="EK6"/>
  <c r="BX6"/>
  <c r="DK6"/>
  <c r="GK6"/>
  <c r="EX6"/>
  <c r="CK6"/>
  <c r="AX6"/>
  <c r="X6"/>
  <c r="AK6"/>
  <c r="K6"/>
  <c r="JX6"/>
  <c r="LX6"/>
  <c r="KX6"/>
  <c r="JI43" i="47"/>
  <c r="EI43"/>
  <c r="I43"/>
  <c r="HI43"/>
  <c r="CV43"/>
  <c r="FV43"/>
  <c r="GI43"/>
  <c r="DI43"/>
  <c r="AV43"/>
  <c r="LV43"/>
  <c r="II43"/>
  <c r="DV43"/>
  <c r="BV43"/>
  <c r="KV43"/>
  <c r="IV43"/>
  <c r="EV43"/>
  <c r="V43"/>
  <c r="LI43"/>
  <c r="HV43"/>
  <c r="CI43"/>
  <c r="KI43"/>
  <c r="GV43"/>
  <c r="BI43"/>
  <c r="JV43"/>
  <c r="FI43"/>
  <c r="AI43"/>
  <c r="AI87" i="28"/>
  <c r="EI87"/>
  <c r="II87"/>
  <c r="I87"/>
  <c r="AV87"/>
  <c r="EV87"/>
  <c r="IV87"/>
  <c r="BI87"/>
  <c r="FI87"/>
  <c r="JI87"/>
  <c r="BV87"/>
  <c r="FV87"/>
  <c r="JV87"/>
  <c r="CI87"/>
  <c r="GI87"/>
  <c r="KI87"/>
  <c r="CV87"/>
  <c r="GV87"/>
  <c r="KV87"/>
  <c r="DI87"/>
  <c r="HI87"/>
  <c r="LI87"/>
  <c r="V87"/>
  <c r="DV87"/>
  <c r="HV87"/>
  <c r="LV87"/>
  <c r="LK76" i="47"/>
  <c r="GX76"/>
  <c r="DK76"/>
  <c r="K76"/>
  <c r="KK76"/>
  <c r="FX76"/>
  <c r="CX76"/>
  <c r="JX76"/>
  <c r="EX76"/>
  <c r="BX76"/>
  <c r="KX76"/>
  <c r="DX76"/>
  <c r="AX76"/>
  <c r="IX76"/>
  <c r="HX76"/>
  <c r="X76"/>
  <c r="HK76"/>
  <c r="IK76"/>
  <c r="BK76"/>
  <c r="GK76"/>
  <c r="FK76"/>
  <c r="CK76"/>
  <c r="LX76"/>
  <c r="JK76"/>
  <c r="EK76"/>
  <c r="AK76"/>
  <c r="V87"/>
  <c r="I87"/>
  <c r="LI87"/>
  <c r="HI87"/>
  <c r="DI87"/>
  <c r="JV87"/>
  <c r="FV87"/>
  <c r="BV87"/>
  <c r="II87"/>
  <c r="EI87"/>
  <c r="AI87"/>
  <c r="KV87"/>
  <c r="GV87"/>
  <c r="CV87"/>
  <c r="JI87"/>
  <c r="FI87"/>
  <c r="BI87"/>
  <c r="LV87"/>
  <c r="HV87"/>
  <c r="DV87"/>
  <c r="KI87"/>
  <c r="GI87"/>
  <c r="CI87"/>
  <c r="IV87"/>
  <c r="EV87"/>
  <c r="AV87"/>
  <c r="LX32"/>
  <c r="LK32"/>
  <c r="IX32"/>
  <c r="IK32"/>
  <c r="HX32"/>
  <c r="KX32"/>
  <c r="FX32"/>
  <c r="JX32"/>
  <c r="FK32"/>
  <c r="KK32"/>
  <c r="HK32"/>
  <c r="GX32"/>
  <c r="JK32"/>
  <c r="GK32"/>
  <c r="DK32"/>
  <c r="BK32"/>
  <c r="EK32"/>
  <c r="CX32"/>
  <c r="CK32"/>
  <c r="DX32"/>
  <c r="BX32"/>
  <c r="X32"/>
  <c r="AX32"/>
  <c r="EX32"/>
  <c r="K32"/>
  <c r="AK32"/>
  <c r="I86"/>
  <c r="AV86"/>
  <c r="EV86"/>
  <c r="IV86"/>
  <c r="BI86"/>
  <c r="FI86"/>
  <c r="JI86"/>
  <c r="BV86"/>
  <c r="FV86"/>
  <c r="JV86"/>
  <c r="HV86"/>
  <c r="CI86"/>
  <c r="GI86"/>
  <c r="KI86"/>
  <c r="CV86"/>
  <c r="GV86"/>
  <c r="KV86"/>
  <c r="DV86"/>
  <c r="DI86"/>
  <c r="HI86"/>
  <c r="LI86"/>
  <c r="V86"/>
  <c r="LV86"/>
  <c r="AI86"/>
  <c r="EI86"/>
  <c r="II86"/>
  <c r="JK6"/>
  <c r="IK6"/>
  <c r="KX6"/>
  <c r="IX6"/>
  <c r="JX6"/>
  <c r="FK6"/>
  <c r="HK6"/>
  <c r="HX6"/>
  <c r="GX6"/>
  <c r="EX6"/>
  <c r="CX6"/>
  <c r="AX6"/>
  <c r="FX6"/>
  <c r="CK6"/>
  <c r="GK6"/>
  <c r="EK6"/>
  <c r="DX6"/>
  <c r="BX6"/>
  <c r="DK6"/>
  <c r="BK6"/>
  <c r="K6"/>
  <c r="AK6"/>
  <c r="X6"/>
  <c r="KK6"/>
  <c r="LK6"/>
  <c r="LX6"/>
  <c r="K87" i="28"/>
  <c r="BK87"/>
  <c r="CK87"/>
  <c r="DK87"/>
  <c r="EK87"/>
  <c r="FK87"/>
  <c r="GK87"/>
  <c r="HK87"/>
  <c r="IK87"/>
  <c r="JK87"/>
  <c r="BX87"/>
  <c r="CX87"/>
  <c r="DX87"/>
  <c r="EX87"/>
  <c r="FX87"/>
  <c r="GX87"/>
  <c r="HX87"/>
  <c r="IX87"/>
  <c r="AX87"/>
  <c r="LK87"/>
  <c r="X87"/>
  <c r="AK87"/>
  <c r="JX87"/>
  <c r="KX87"/>
  <c r="KK87"/>
  <c r="LX87"/>
  <c r="II60" i="47"/>
  <c r="EI60"/>
  <c r="EV60"/>
  <c r="HV60"/>
  <c r="DI60"/>
  <c r="BV60"/>
  <c r="GV60"/>
  <c r="FV60"/>
  <c r="CV60"/>
  <c r="LV60"/>
  <c r="IV60"/>
  <c r="DV60"/>
  <c r="V60"/>
  <c r="KI60"/>
  <c r="JI60"/>
  <c r="CI60"/>
  <c r="AV60"/>
  <c r="KV60"/>
  <c r="HI60"/>
  <c r="BI60"/>
  <c r="LI60"/>
  <c r="GI60"/>
  <c r="AI60"/>
  <c r="JV60"/>
  <c r="FI60"/>
  <c r="I60"/>
  <c r="HK76" i="28"/>
  <c r="IX76"/>
  <c r="AK76"/>
  <c r="GK76"/>
  <c r="HX76"/>
  <c r="GX76"/>
  <c r="LK76"/>
  <c r="KX76"/>
  <c r="FK76"/>
  <c r="K76"/>
  <c r="KK76"/>
  <c r="EK76"/>
  <c r="DX76"/>
  <c r="X76"/>
  <c r="LX76"/>
  <c r="DK76"/>
  <c r="CX76"/>
  <c r="JX76"/>
  <c r="CK76"/>
  <c r="BX76"/>
  <c r="JK76"/>
  <c r="BK76"/>
  <c r="AX76"/>
  <c r="IK76"/>
  <c r="FX76"/>
  <c r="EX76"/>
  <c r="JX25" i="47"/>
  <c r="FK25"/>
  <c r="BK25"/>
  <c r="LX25"/>
  <c r="EK25"/>
  <c r="AK25"/>
  <c r="IX25"/>
  <c r="HK25"/>
  <c r="K25"/>
  <c r="JK25"/>
  <c r="GK25"/>
  <c r="DK25"/>
  <c r="KK25"/>
  <c r="FX25"/>
  <c r="AX25"/>
  <c r="IK25"/>
  <c r="EX25"/>
  <c r="BX25"/>
  <c r="KX25"/>
  <c r="HX25"/>
  <c r="DX25"/>
  <c r="CX25"/>
  <c r="LK25"/>
  <c r="GX25"/>
  <c r="CK25"/>
  <c r="X25"/>
  <c r="LX78"/>
  <c r="LK78"/>
  <c r="KK78"/>
  <c r="JX78"/>
  <c r="KX78"/>
  <c r="IX78"/>
  <c r="HK78"/>
  <c r="GK78"/>
  <c r="IK78"/>
  <c r="JK78"/>
  <c r="EX78"/>
  <c r="DX78"/>
  <c r="GX78"/>
  <c r="FX78"/>
  <c r="HX78"/>
  <c r="FK78"/>
  <c r="EK78"/>
  <c r="DK78"/>
  <c r="CX78"/>
  <c r="BX78"/>
  <c r="AX78"/>
  <c r="X78"/>
  <c r="BK78"/>
  <c r="K78"/>
  <c r="CK78"/>
  <c r="AK78"/>
  <c r="LV22" i="28"/>
  <c r="KV22"/>
  <c r="JV22"/>
  <c r="LI22"/>
  <c r="IV22"/>
  <c r="HV22"/>
  <c r="GV22"/>
  <c r="FV22"/>
  <c r="KI22"/>
  <c r="JI22"/>
  <c r="II22"/>
  <c r="EV22"/>
  <c r="DV22"/>
  <c r="CV22"/>
  <c r="BV22"/>
  <c r="HI22"/>
  <c r="GI22"/>
  <c r="FI22"/>
  <c r="EI22"/>
  <c r="DI22"/>
  <c r="BI22"/>
  <c r="AI22"/>
  <c r="CI22"/>
  <c r="AV22"/>
  <c r="V22"/>
  <c r="I22"/>
  <c r="IX31"/>
  <c r="HX31"/>
  <c r="GX31"/>
  <c r="FX31"/>
  <c r="JK31"/>
  <c r="IK31"/>
  <c r="HK31"/>
  <c r="GK31"/>
  <c r="FK31"/>
  <c r="JX31"/>
  <c r="LX31"/>
  <c r="LK31"/>
  <c r="KX31"/>
  <c r="KK31"/>
  <c r="EX31"/>
  <c r="DX31"/>
  <c r="CX31"/>
  <c r="AK31"/>
  <c r="BK31"/>
  <c r="CK31"/>
  <c r="BX31"/>
  <c r="EK31"/>
  <c r="AX31"/>
  <c r="X31"/>
  <c r="K31"/>
  <c r="DK31"/>
  <c r="KV25" i="47"/>
  <c r="LV25"/>
  <c r="JV25"/>
  <c r="IV25"/>
  <c r="KI25"/>
  <c r="LI25"/>
  <c r="JI25"/>
  <c r="II25"/>
  <c r="HI25"/>
  <c r="GI25"/>
  <c r="HV25"/>
  <c r="GV25"/>
  <c r="FV25"/>
  <c r="EV25"/>
  <c r="DV25"/>
  <c r="FI25"/>
  <c r="EI25"/>
  <c r="DI25"/>
  <c r="CV25"/>
  <c r="BV25"/>
  <c r="AV25"/>
  <c r="V25"/>
  <c r="CI25"/>
  <c r="BI25"/>
  <c r="AI25"/>
  <c r="I25"/>
  <c r="LV24" i="28"/>
  <c r="KV24"/>
  <c r="JV24"/>
  <c r="LI24"/>
  <c r="KI24"/>
  <c r="IV24"/>
  <c r="HV24"/>
  <c r="GV24"/>
  <c r="FV24"/>
  <c r="EV24"/>
  <c r="DV24"/>
  <c r="CV24"/>
  <c r="BV24"/>
  <c r="JI24"/>
  <c r="II24"/>
  <c r="EI24"/>
  <c r="DI24"/>
  <c r="HI24"/>
  <c r="GI24"/>
  <c r="FI24"/>
  <c r="AI24"/>
  <c r="CI24"/>
  <c r="AV24"/>
  <c r="V24"/>
  <c r="BI24"/>
  <c r="I24"/>
  <c r="LV72"/>
  <c r="IV72"/>
  <c r="HV72"/>
  <c r="GV72"/>
  <c r="FV72"/>
  <c r="EV72"/>
  <c r="JI72"/>
  <c r="JV72"/>
  <c r="KV72"/>
  <c r="KI72"/>
  <c r="II72"/>
  <c r="HI72"/>
  <c r="GI72"/>
  <c r="FI72"/>
  <c r="LI72"/>
  <c r="DV72"/>
  <c r="CV72"/>
  <c r="BV72"/>
  <c r="EI72"/>
  <c r="AI72"/>
  <c r="DI72"/>
  <c r="CI72"/>
  <c r="V72"/>
  <c r="BI72"/>
  <c r="AV72"/>
  <c r="I72"/>
  <c r="LX70" i="47"/>
  <c r="LK70"/>
  <c r="KK70"/>
  <c r="HK70"/>
  <c r="GK70"/>
  <c r="IX70"/>
  <c r="JX70"/>
  <c r="JK70"/>
  <c r="HX70"/>
  <c r="GX70"/>
  <c r="KX70"/>
  <c r="IK70"/>
  <c r="FX70"/>
  <c r="EX70"/>
  <c r="DX70"/>
  <c r="EK70"/>
  <c r="DK70"/>
  <c r="FK70"/>
  <c r="CX70"/>
  <c r="BX70"/>
  <c r="AX70"/>
  <c r="X70"/>
  <c r="CK70"/>
  <c r="K70"/>
  <c r="BK70"/>
  <c r="AK70"/>
  <c r="LX21"/>
  <c r="KX21"/>
  <c r="LK21"/>
  <c r="KK21"/>
  <c r="JK21"/>
  <c r="IX21"/>
  <c r="HX21"/>
  <c r="GX21"/>
  <c r="JX21"/>
  <c r="HK21"/>
  <c r="FK21"/>
  <c r="EK21"/>
  <c r="IK21"/>
  <c r="FX21"/>
  <c r="EX21"/>
  <c r="GK21"/>
  <c r="DX21"/>
  <c r="DK21"/>
  <c r="CK21"/>
  <c r="BK21"/>
  <c r="AK21"/>
  <c r="K21"/>
  <c r="AX21"/>
  <c r="CX21"/>
  <c r="BX21"/>
  <c r="X21"/>
  <c r="LK22" i="28"/>
  <c r="KK22"/>
  <c r="JX22"/>
  <c r="KX22"/>
  <c r="JK22"/>
  <c r="IK22"/>
  <c r="HK22"/>
  <c r="GK22"/>
  <c r="IX22"/>
  <c r="EK22"/>
  <c r="DK22"/>
  <c r="CK22"/>
  <c r="BK22"/>
  <c r="FK22"/>
  <c r="FX22"/>
  <c r="LX22"/>
  <c r="EX22"/>
  <c r="DX22"/>
  <c r="CX22"/>
  <c r="BX22"/>
  <c r="HX22"/>
  <c r="AK22"/>
  <c r="GX22"/>
  <c r="AX22"/>
  <c r="X22"/>
  <c r="K22"/>
  <c r="LK37" i="47"/>
  <c r="KK37"/>
  <c r="JK37"/>
  <c r="IK37"/>
  <c r="KX37"/>
  <c r="JX37"/>
  <c r="IX37"/>
  <c r="LX37"/>
  <c r="HX37"/>
  <c r="GX37"/>
  <c r="HK37"/>
  <c r="GK37"/>
  <c r="FK37"/>
  <c r="EK37"/>
  <c r="DK37"/>
  <c r="FX37"/>
  <c r="EX37"/>
  <c r="DX37"/>
  <c r="CK37"/>
  <c r="BK37"/>
  <c r="AK37"/>
  <c r="K37"/>
  <c r="CX37"/>
  <c r="BX37"/>
  <c r="AX37"/>
  <c r="X37"/>
  <c r="LV25" i="28"/>
  <c r="LI25"/>
  <c r="KI25"/>
  <c r="JV25"/>
  <c r="JI25"/>
  <c r="II25"/>
  <c r="HI25"/>
  <c r="GI25"/>
  <c r="KV25"/>
  <c r="EI25"/>
  <c r="DI25"/>
  <c r="CI25"/>
  <c r="BI25"/>
  <c r="GV25"/>
  <c r="IV25"/>
  <c r="HV25"/>
  <c r="FI25"/>
  <c r="EV25"/>
  <c r="DV25"/>
  <c r="CV25"/>
  <c r="FV25"/>
  <c r="AV25"/>
  <c r="V25"/>
  <c r="AI25"/>
  <c r="BV25"/>
  <c r="I25"/>
  <c r="LX79" i="47"/>
  <c r="KX79"/>
  <c r="JK79"/>
  <c r="LK79"/>
  <c r="JX79"/>
  <c r="KK79"/>
  <c r="HX79"/>
  <c r="GX79"/>
  <c r="IK79"/>
  <c r="IX79"/>
  <c r="FX79"/>
  <c r="FK79"/>
  <c r="EK79"/>
  <c r="DK79"/>
  <c r="GK79"/>
  <c r="HK79"/>
  <c r="EX79"/>
  <c r="CK79"/>
  <c r="BK79"/>
  <c r="AK79"/>
  <c r="K79"/>
  <c r="DX79"/>
  <c r="X79"/>
  <c r="CX79"/>
  <c r="AX79"/>
  <c r="BX79"/>
  <c r="LV79"/>
  <c r="KV79"/>
  <c r="JV79"/>
  <c r="IV79"/>
  <c r="JI79"/>
  <c r="II79"/>
  <c r="KI79"/>
  <c r="HI79"/>
  <c r="GI79"/>
  <c r="LI79"/>
  <c r="HV79"/>
  <c r="GV79"/>
  <c r="FV79"/>
  <c r="EV79"/>
  <c r="DV79"/>
  <c r="FI79"/>
  <c r="EI79"/>
  <c r="DI79"/>
  <c r="CV79"/>
  <c r="BV79"/>
  <c r="AV79"/>
  <c r="V79"/>
  <c r="CI79"/>
  <c r="BI79"/>
  <c r="AI79"/>
  <c r="I79"/>
  <c r="KX79" i="28"/>
  <c r="JX79"/>
  <c r="LX79"/>
  <c r="KK79"/>
  <c r="LK79"/>
  <c r="JK79"/>
  <c r="IX79"/>
  <c r="HX79"/>
  <c r="GX79"/>
  <c r="FX79"/>
  <c r="EX79"/>
  <c r="DX79"/>
  <c r="CX79"/>
  <c r="BX79"/>
  <c r="AX79"/>
  <c r="IK79"/>
  <c r="HK79"/>
  <c r="GK79"/>
  <c r="EK79"/>
  <c r="DK79"/>
  <c r="CK79"/>
  <c r="BK79"/>
  <c r="X79"/>
  <c r="FK79"/>
  <c r="K79"/>
  <c r="AK79"/>
  <c r="LV37" i="47"/>
  <c r="KV37"/>
  <c r="KI37"/>
  <c r="LI37"/>
  <c r="JV37"/>
  <c r="JI37"/>
  <c r="HV37"/>
  <c r="GV37"/>
  <c r="IV37"/>
  <c r="II37"/>
  <c r="HI37"/>
  <c r="GI37"/>
  <c r="FI37"/>
  <c r="EI37"/>
  <c r="DI37"/>
  <c r="FV37"/>
  <c r="EV37"/>
  <c r="CI37"/>
  <c r="BI37"/>
  <c r="AI37"/>
  <c r="I37"/>
  <c r="AV37"/>
  <c r="DV37"/>
  <c r="BV37"/>
  <c r="CV37"/>
  <c r="V37"/>
  <c r="LK78" i="28"/>
  <c r="KK78"/>
  <c r="LX78"/>
  <c r="JX78"/>
  <c r="IK78"/>
  <c r="HK78"/>
  <c r="GK78"/>
  <c r="JK78"/>
  <c r="KX78"/>
  <c r="FK78"/>
  <c r="EX78"/>
  <c r="EK78"/>
  <c r="DK78"/>
  <c r="CK78"/>
  <c r="BK78"/>
  <c r="GX78"/>
  <c r="FX78"/>
  <c r="IX78"/>
  <c r="HX78"/>
  <c r="DX78"/>
  <c r="CX78"/>
  <c r="BX78"/>
  <c r="AX78"/>
  <c r="AK78"/>
  <c r="X78"/>
  <c r="K78"/>
  <c r="LX70"/>
  <c r="KX70"/>
  <c r="JX70"/>
  <c r="JK70"/>
  <c r="KK70"/>
  <c r="IK70"/>
  <c r="HK70"/>
  <c r="GK70"/>
  <c r="FK70"/>
  <c r="LK70"/>
  <c r="IX70"/>
  <c r="HX70"/>
  <c r="GX70"/>
  <c r="FX70"/>
  <c r="EX70"/>
  <c r="DX70"/>
  <c r="CX70"/>
  <c r="BX70"/>
  <c r="AX70"/>
  <c r="CK70"/>
  <c r="X70"/>
  <c r="K70"/>
  <c r="BK70"/>
  <c r="EK70"/>
  <c r="DK70"/>
  <c r="AK70"/>
  <c r="LX31" i="47"/>
  <c r="KX31"/>
  <c r="LK31"/>
  <c r="KK31"/>
  <c r="JX31"/>
  <c r="JK31"/>
  <c r="HK31"/>
  <c r="IX31"/>
  <c r="IK31"/>
  <c r="GX31"/>
  <c r="GK31"/>
  <c r="HX31"/>
  <c r="FK31"/>
  <c r="FX31"/>
  <c r="DK31"/>
  <c r="CX31"/>
  <c r="EX31"/>
  <c r="CK31"/>
  <c r="BK31"/>
  <c r="AK31"/>
  <c r="K31"/>
  <c r="EK31"/>
  <c r="DX31"/>
  <c r="AX31"/>
  <c r="BX31"/>
  <c r="X31"/>
  <c r="KX35" i="28"/>
  <c r="JX35"/>
  <c r="IX35"/>
  <c r="HX35"/>
  <c r="GX35"/>
  <c r="FX35"/>
  <c r="LX35"/>
  <c r="LK35"/>
  <c r="KK35"/>
  <c r="EX35"/>
  <c r="DX35"/>
  <c r="CX35"/>
  <c r="BX35"/>
  <c r="FK35"/>
  <c r="EK35"/>
  <c r="DK35"/>
  <c r="CK35"/>
  <c r="JK35"/>
  <c r="IK35"/>
  <c r="GK35"/>
  <c r="AK35"/>
  <c r="K35"/>
  <c r="HK35"/>
  <c r="BK35"/>
  <c r="AX35"/>
  <c r="X35"/>
  <c r="KV77" i="47"/>
  <c r="JV77"/>
  <c r="IV77"/>
  <c r="KI77"/>
  <c r="LI77"/>
  <c r="JI77"/>
  <c r="II77"/>
  <c r="LV77"/>
  <c r="HI77"/>
  <c r="GI77"/>
  <c r="HV77"/>
  <c r="GV77"/>
  <c r="FV77"/>
  <c r="EV77"/>
  <c r="DV77"/>
  <c r="FI77"/>
  <c r="EI77"/>
  <c r="DI77"/>
  <c r="CV77"/>
  <c r="BV77"/>
  <c r="AV77"/>
  <c r="V77"/>
  <c r="CI77"/>
  <c r="BI77"/>
  <c r="AI77"/>
  <c r="I77"/>
  <c r="LV80" i="28"/>
  <c r="KV80"/>
  <c r="JV80"/>
  <c r="LI80"/>
  <c r="IV80"/>
  <c r="HV80"/>
  <c r="GV80"/>
  <c r="FV80"/>
  <c r="KI80"/>
  <c r="DV80"/>
  <c r="CV80"/>
  <c r="BV80"/>
  <c r="AV80"/>
  <c r="II80"/>
  <c r="EI80"/>
  <c r="DI80"/>
  <c r="CI80"/>
  <c r="HI80"/>
  <c r="GI80"/>
  <c r="JI80"/>
  <c r="FI80"/>
  <c r="EV80"/>
  <c r="BI80"/>
  <c r="AI80"/>
  <c r="V80"/>
  <c r="I80"/>
  <c r="LX81" i="47"/>
  <c r="KX81"/>
  <c r="LK81"/>
  <c r="JK81"/>
  <c r="KK81"/>
  <c r="JX81"/>
  <c r="IX81"/>
  <c r="HX81"/>
  <c r="GX81"/>
  <c r="HK81"/>
  <c r="FK81"/>
  <c r="EK81"/>
  <c r="DK81"/>
  <c r="IK81"/>
  <c r="GK81"/>
  <c r="EX81"/>
  <c r="CK81"/>
  <c r="BK81"/>
  <c r="AK81"/>
  <c r="K81"/>
  <c r="FX81"/>
  <c r="X81"/>
  <c r="CX81"/>
  <c r="AX81"/>
  <c r="DX81"/>
  <c r="BX81"/>
  <c r="LX81" i="28"/>
  <c r="KX81"/>
  <c r="JX81"/>
  <c r="LK81"/>
  <c r="JK81"/>
  <c r="IX81"/>
  <c r="HX81"/>
  <c r="GX81"/>
  <c r="FX81"/>
  <c r="EX81"/>
  <c r="DX81"/>
  <c r="CX81"/>
  <c r="BX81"/>
  <c r="AX81"/>
  <c r="KK81"/>
  <c r="EK81"/>
  <c r="DK81"/>
  <c r="CK81"/>
  <c r="BK81"/>
  <c r="HK81"/>
  <c r="X81"/>
  <c r="IK81"/>
  <c r="K81"/>
  <c r="AK81"/>
  <c r="FK81"/>
  <c r="GK81"/>
  <c r="LV77"/>
  <c r="LI77"/>
  <c r="KI77"/>
  <c r="JI77"/>
  <c r="JV77"/>
  <c r="II77"/>
  <c r="HI77"/>
  <c r="GI77"/>
  <c r="FI77"/>
  <c r="KV77"/>
  <c r="EI77"/>
  <c r="DI77"/>
  <c r="CI77"/>
  <c r="BI77"/>
  <c r="IV77"/>
  <c r="HV77"/>
  <c r="DV77"/>
  <c r="CV77"/>
  <c r="FV77"/>
  <c r="GV77"/>
  <c r="V77"/>
  <c r="BV77"/>
  <c r="EV77"/>
  <c r="AV77"/>
  <c r="AI77"/>
  <c r="I77"/>
  <c r="LK20" i="47"/>
  <c r="KX20"/>
  <c r="JX20"/>
  <c r="LX20"/>
  <c r="KK20"/>
  <c r="IK20"/>
  <c r="HK20"/>
  <c r="JK20"/>
  <c r="IX20"/>
  <c r="FX20"/>
  <c r="EX20"/>
  <c r="DX20"/>
  <c r="GX20"/>
  <c r="GK20"/>
  <c r="HX20"/>
  <c r="FK20"/>
  <c r="CX20"/>
  <c r="BX20"/>
  <c r="AX20"/>
  <c r="X20"/>
  <c r="DK20"/>
  <c r="CK20"/>
  <c r="K20"/>
  <c r="AK20"/>
  <c r="BK20"/>
  <c r="EK20"/>
  <c r="LV79" i="28"/>
  <c r="LI79"/>
  <c r="KI79"/>
  <c r="JI79"/>
  <c r="KV79"/>
  <c r="II79"/>
  <c r="HI79"/>
  <c r="GI79"/>
  <c r="FI79"/>
  <c r="JV79"/>
  <c r="EI79"/>
  <c r="DI79"/>
  <c r="CI79"/>
  <c r="BI79"/>
  <c r="GV79"/>
  <c r="FV79"/>
  <c r="DV79"/>
  <c r="CV79"/>
  <c r="IV79"/>
  <c r="HV79"/>
  <c r="BV79"/>
  <c r="AV79"/>
  <c r="EV79"/>
  <c r="V79"/>
  <c r="AI79"/>
  <c r="I79"/>
  <c r="LX35" i="47"/>
  <c r="LK35"/>
  <c r="KK35"/>
  <c r="JK35"/>
  <c r="IK35"/>
  <c r="JX35"/>
  <c r="IX35"/>
  <c r="HX35"/>
  <c r="GX35"/>
  <c r="HK35"/>
  <c r="GK35"/>
  <c r="FK35"/>
  <c r="EK35"/>
  <c r="DK35"/>
  <c r="FX35"/>
  <c r="EX35"/>
  <c r="DX35"/>
  <c r="KX35"/>
  <c r="CK35"/>
  <c r="BK35"/>
  <c r="AK35"/>
  <c r="K35"/>
  <c r="CX35"/>
  <c r="BX35"/>
  <c r="AX35"/>
  <c r="X35"/>
  <c r="LK20" i="28"/>
  <c r="KK20"/>
  <c r="LX20"/>
  <c r="KX20"/>
  <c r="JX20"/>
  <c r="JK20"/>
  <c r="IK20"/>
  <c r="HK20"/>
  <c r="GK20"/>
  <c r="FX20"/>
  <c r="FK20"/>
  <c r="GX20"/>
  <c r="EK20"/>
  <c r="DK20"/>
  <c r="CK20"/>
  <c r="BK20"/>
  <c r="IX20"/>
  <c r="HX20"/>
  <c r="EX20"/>
  <c r="DX20"/>
  <c r="CX20"/>
  <c r="BX20"/>
  <c r="AK20"/>
  <c r="K20"/>
  <c r="AX20"/>
  <c r="X20"/>
  <c r="JI22" i="47"/>
  <c r="HV22"/>
  <c r="HI22"/>
  <c r="FV22"/>
  <c r="CI22"/>
  <c r="CV22"/>
  <c r="LV74"/>
  <c r="KV74"/>
  <c r="LI74"/>
  <c r="KI74"/>
  <c r="JV74"/>
  <c r="JI74"/>
  <c r="II74"/>
  <c r="HI74"/>
  <c r="GI74"/>
  <c r="IV74"/>
  <c r="HV74"/>
  <c r="FI74"/>
  <c r="GV74"/>
  <c r="FV74"/>
  <c r="CV74"/>
  <c r="EV74"/>
  <c r="CI74"/>
  <c r="BI74"/>
  <c r="AI74"/>
  <c r="I74"/>
  <c r="DV74"/>
  <c r="DI74"/>
  <c r="EI74"/>
  <c r="V74"/>
  <c r="AV74"/>
  <c r="BV74"/>
  <c r="KV37" i="28"/>
  <c r="KI37"/>
  <c r="JV37"/>
  <c r="LV37"/>
  <c r="IV37"/>
  <c r="HV37"/>
  <c r="GV37"/>
  <c r="FV37"/>
  <c r="EV37"/>
  <c r="DV37"/>
  <c r="CV37"/>
  <c r="BV37"/>
  <c r="JI37"/>
  <c r="II37"/>
  <c r="LI37"/>
  <c r="HI37"/>
  <c r="GI37"/>
  <c r="EI37"/>
  <c r="DI37"/>
  <c r="CI37"/>
  <c r="BI37"/>
  <c r="AV37"/>
  <c r="V37"/>
  <c r="FI37"/>
  <c r="AI37"/>
  <c r="I37"/>
  <c r="KV39"/>
  <c r="LV39"/>
  <c r="LI39"/>
  <c r="KI39"/>
  <c r="JV39"/>
  <c r="IV39"/>
  <c r="HV39"/>
  <c r="GV39"/>
  <c r="FV39"/>
  <c r="FI39"/>
  <c r="EV39"/>
  <c r="DV39"/>
  <c r="CV39"/>
  <c r="BV39"/>
  <c r="EI39"/>
  <c r="DI39"/>
  <c r="CI39"/>
  <c r="BI39"/>
  <c r="AV39"/>
  <c r="V39"/>
  <c r="JI39"/>
  <c r="II39"/>
  <c r="GI39"/>
  <c r="AI39"/>
  <c r="HI39"/>
  <c r="I39"/>
  <c r="LV29" i="47"/>
  <c r="KI29"/>
  <c r="KV29"/>
  <c r="LI29"/>
  <c r="JI29"/>
  <c r="HV29"/>
  <c r="GV29"/>
  <c r="JV29"/>
  <c r="HI29"/>
  <c r="GI29"/>
  <c r="IV29"/>
  <c r="II29"/>
  <c r="FI29"/>
  <c r="EI29"/>
  <c r="DI29"/>
  <c r="FV29"/>
  <c r="DV29"/>
  <c r="CI29"/>
  <c r="BI29"/>
  <c r="AI29"/>
  <c r="I29"/>
  <c r="EV29"/>
  <c r="AV29"/>
  <c r="BV29"/>
  <c r="CV29"/>
  <c r="V29"/>
  <c r="LI38" i="28"/>
  <c r="KI38"/>
  <c r="LV38"/>
  <c r="JV38"/>
  <c r="JI38"/>
  <c r="II38"/>
  <c r="HI38"/>
  <c r="GI38"/>
  <c r="KV38"/>
  <c r="GV38"/>
  <c r="IV38"/>
  <c r="FV38"/>
  <c r="EI38"/>
  <c r="DI38"/>
  <c r="CI38"/>
  <c r="BI38"/>
  <c r="HV38"/>
  <c r="FI38"/>
  <c r="EV38"/>
  <c r="DV38"/>
  <c r="CV38"/>
  <c r="BV38"/>
  <c r="AI38"/>
  <c r="AV38"/>
  <c r="V38"/>
  <c r="I38"/>
  <c r="KX37"/>
  <c r="JX37"/>
  <c r="LK37"/>
  <c r="KK37"/>
  <c r="IX37"/>
  <c r="HX37"/>
  <c r="GX37"/>
  <c r="FX37"/>
  <c r="LX37"/>
  <c r="EX37"/>
  <c r="DX37"/>
  <c r="CX37"/>
  <c r="BX37"/>
  <c r="JK37"/>
  <c r="IK37"/>
  <c r="HK37"/>
  <c r="GK37"/>
  <c r="EK37"/>
  <c r="DK37"/>
  <c r="FK37"/>
  <c r="BK37"/>
  <c r="AK37"/>
  <c r="CK37"/>
  <c r="AX37"/>
  <c r="X37"/>
  <c r="K37"/>
  <c r="LK24"/>
  <c r="KK24"/>
  <c r="LX24"/>
  <c r="KX24"/>
  <c r="JX24"/>
  <c r="JK24"/>
  <c r="IK24"/>
  <c r="HK24"/>
  <c r="GK24"/>
  <c r="EK24"/>
  <c r="DK24"/>
  <c r="CK24"/>
  <c r="BK24"/>
  <c r="GX24"/>
  <c r="IX24"/>
  <c r="HX24"/>
  <c r="FK24"/>
  <c r="EX24"/>
  <c r="DX24"/>
  <c r="CX24"/>
  <c r="BX24"/>
  <c r="FX24"/>
  <c r="AK24"/>
  <c r="AX24"/>
  <c r="X24"/>
  <c r="K24"/>
  <c r="LI80" i="47"/>
  <c r="KI80"/>
  <c r="LV80"/>
  <c r="JI80"/>
  <c r="II80"/>
  <c r="JV80"/>
  <c r="IV80"/>
  <c r="HV80"/>
  <c r="GV80"/>
  <c r="FV80"/>
  <c r="HI80"/>
  <c r="GI80"/>
  <c r="FI80"/>
  <c r="EI80"/>
  <c r="DI80"/>
  <c r="KV80"/>
  <c r="EV80"/>
  <c r="DV80"/>
  <c r="CI80"/>
  <c r="BI80"/>
  <c r="AI80"/>
  <c r="I80"/>
  <c r="CV80"/>
  <c r="BV80"/>
  <c r="AV80"/>
  <c r="V80"/>
  <c r="KV39"/>
  <c r="LV39"/>
  <c r="LI39"/>
  <c r="KI39"/>
  <c r="JV39"/>
  <c r="JI39"/>
  <c r="HV39"/>
  <c r="GV39"/>
  <c r="GI39"/>
  <c r="FI39"/>
  <c r="EI39"/>
  <c r="DI39"/>
  <c r="IV39"/>
  <c r="HI39"/>
  <c r="II39"/>
  <c r="FV39"/>
  <c r="EV39"/>
  <c r="DV39"/>
  <c r="CI39"/>
  <c r="BI39"/>
  <c r="AI39"/>
  <c r="I39"/>
  <c r="V39"/>
  <c r="CV39"/>
  <c r="AV39"/>
  <c r="BV39"/>
  <c r="LV38"/>
  <c r="LI38"/>
  <c r="KI38"/>
  <c r="KV38"/>
  <c r="JV38"/>
  <c r="IV38"/>
  <c r="II38"/>
  <c r="HI38"/>
  <c r="GV38"/>
  <c r="FV38"/>
  <c r="EV38"/>
  <c r="DV38"/>
  <c r="JI38"/>
  <c r="HV38"/>
  <c r="GI38"/>
  <c r="FI38"/>
  <c r="DI38"/>
  <c r="CV38"/>
  <c r="BV38"/>
  <c r="AV38"/>
  <c r="V38"/>
  <c r="EI38"/>
  <c r="CI38"/>
  <c r="I38"/>
  <c r="BI38"/>
  <c r="AI38"/>
  <c r="KX21" i="28"/>
  <c r="LX21"/>
  <c r="LK21"/>
  <c r="IX21"/>
  <c r="HX21"/>
  <c r="GX21"/>
  <c r="KK21"/>
  <c r="EX21"/>
  <c r="DX21"/>
  <c r="CX21"/>
  <c r="BX21"/>
  <c r="HK21"/>
  <c r="GK21"/>
  <c r="FX21"/>
  <c r="FK21"/>
  <c r="EK21"/>
  <c r="DK21"/>
  <c r="CK21"/>
  <c r="BK21"/>
  <c r="K21"/>
  <c r="JK21"/>
  <c r="IK21"/>
  <c r="AX21"/>
  <c r="X21"/>
  <c r="AK21"/>
  <c r="JX21"/>
  <c r="LV29"/>
  <c r="LI29"/>
  <c r="KI29"/>
  <c r="JV29"/>
  <c r="IV29"/>
  <c r="HV29"/>
  <c r="GV29"/>
  <c r="FV29"/>
  <c r="KV29"/>
  <c r="JI29"/>
  <c r="II29"/>
  <c r="HI29"/>
  <c r="GI29"/>
  <c r="FI29"/>
  <c r="EI29"/>
  <c r="DI29"/>
  <c r="CI29"/>
  <c r="BI29"/>
  <c r="AI29"/>
  <c r="EV29"/>
  <c r="BV29"/>
  <c r="DV29"/>
  <c r="CV29"/>
  <c r="V29"/>
  <c r="AV29"/>
  <c r="I29"/>
  <c r="LK24" i="47"/>
  <c r="KK24"/>
  <c r="KX24"/>
  <c r="LX24"/>
  <c r="JX24"/>
  <c r="JK24"/>
  <c r="IX24"/>
  <c r="HK24"/>
  <c r="IK24"/>
  <c r="GK24"/>
  <c r="GX24"/>
  <c r="FX24"/>
  <c r="EX24"/>
  <c r="DX24"/>
  <c r="HX24"/>
  <c r="FK24"/>
  <c r="CX24"/>
  <c r="BX24"/>
  <c r="AX24"/>
  <c r="X24"/>
  <c r="EK24"/>
  <c r="CK24"/>
  <c r="DK24"/>
  <c r="K24"/>
  <c r="AK24"/>
  <c r="BK24"/>
  <c r="LV74" i="28"/>
  <c r="IV74"/>
  <c r="HV74"/>
  <c r="GV74"/>
  <c r="FV74"/>
  <c r="EV74"/>
  <c r="JI74"/>
  <c r="JV74"/>
  <c r="II74"/>
  <c r="HI74"/>
  <c r="GI74"/>
  <c r="FI74"/>
  <c r="KV74"/>
  <c r="KI74"/>
  <c r="LI74"/>
  <c r="DV74"/>
  <c r="CV74"/>
  <c r="BV74"/>
  <c r="BI74"/>
  <c r="AI74"/>
  <c r="EI74"/>
  <c r="DI74"/>
  <c r="V74"/>
  <c r="CI74"/>
  <c r="AV74"/>
  <c r="I74"/>
  <c r="LX22" i="47"/>
  <c r="LK22"/>
  <c r="KK22"/>
  <c r="JX22"/>
  <c r="KX22"/>
  <c r="JK22"/>
  <c r="IX22"/>
  <c r="IK22"/>
  <c r="HK22"/>
  <c r="HX22"/>
  <c r="FX22"/>
  <c r="EX22"/>
  <c r="DX22"/>
  <c r="GK22"/>
  <c r="FK22"/>
  <c r="GX22"/>
  <c r="EK22"/>
  <c r="CX22"/>
  <c r="BX22"/>
  <c r="AX22"/>
  <c r="X22"/>
  <c r="AK22"/>
  <c r="BK22"/>
  <c r="CK22"/>
  <c r="DK22"/>
  <c r="K22"/>
  <c r="K8" i="68" l="1"/>
  <c r="E60" i="26" s="1"/>
  <c r="HX48" i="28"/>
  <c r="HX7" i="47"/>
  <c r="DX14"/>
  <c r="FX48" i="28"/>
  <c r="DX7" i="47"/>
  <c r="FX14"/>
  <c r="BK7"/>
  <c r="EX14"/>
  <c r="KX14"/>
  <c r="L8" i="68"/>
  <c r="AV8" s="1"/>
  <c r="BV22" i="47"/>
  <c r="BI22"/>
  <c r="EV22"/>
  <c r="GI22"/>
  <c r="GV22"/>
  <c r="KI22"/>
  <c r="IK48" i="28"/>
  <c r="K48"/>
  <c r="JX48"/>
  <c r="EX48"/>
  <c r="HX14" i="47"/>
  <c r="FK14"/>
  <c r="GX14"/>
  <c r="AK14"/>
  <c r="X14"/>
  <c r="BK14"/>
  <c r="AX14"/>
  <c r="AV22"/>
  <c r="AI22"/>
  <c r="DV22"/>
  <c r="KV22"/>
  <c r="JV22"/>
  <c r="LI22"/>
  <c r="GX48" i="28"/>
  <c r="AX48"/>
  <c r="LK48"/>
  <c r="KK14" i="47"/>
  <c r="IK14"/>
  <c r="GK14"/>
  <c r="LK14"/>
  <c r="CK14"/>
  <c r="BX14"/>
  <c r="FI22"/>
  <c r="V22"/>
  <c r="I22"/>
  <c r="DI22"/>
  <c r="EI22"/>
  <c r="II22"/>
  <c r="IV22"/>
  <c r="AK48" i="28"/>
  <c r="HK48"/>
  <c r="CK48"/>
  <c r="JX14" i="47"/>
  <c r="K14"/>
  <c r="EK14"/>
  <c r="CX14"/>
  <c r="HK14"/>
  <c r="LX14"/>
  <c r="J8" i="68"/>
  <c r="KX48" i="28"/>
  <c r="LX48"/>
  <c r="X48"/>
  <c r="BX48"/>
  <c r="JK48"/>
  <c r="DK48"/>
  <c r="CX7" i="47"/>
  <c r="CK7"/>
  <c r="EK48" i="28"/>
  <c r="FK48"/>
  <c r="GK48"/>
  <c r="IX48"/>
  <c r="BK48"/>
  <c r="DX48"/>
  <c r="BX7" i="47"/>
  <c r="HK7"/>
  <c r="DK7"/>
  <c r="L5" i="68"/>
  <c r="AV5" s="1"/>
  <c r="J6"/>
  <c r="K6" i="61"/>
  <c r="E8" i="26" s="1"/>
  <c r="L5" i="61"/>
  <c r="AV5" s="1"/>
  <c r="L6" i="68"/>
  <c r="AV6" s="1"/>
  <c r="JX7" i="47"/>
  <c r="LX7"/>
  <c r="JK7"/>
  <c r="K6" i="68"/>
  <c r="E58" i="26" s="1"/>
  <c r="K7" i="47"/>
  <c r="IX7"/>
  <c r="AX7"/>
  <c r="X7"/>
  <c r="GK7"/>
  <c r="FK7"/>
  <c r="EX7"/>
  <c r="FX7"/>
  <c r="KX7"/>
  <c r="IK7"/>
  <c r="KK7"/>
  <c r="J6" i="61"/>
  <c r="LK7" i="47"/>
  <c r="AK7"/>
  <c r="L7" i="68"/>
  <c r="AV7" s="1"/>
  <c r="J5" i="61"/>
  <c r="K7" i="68"/>
  <c r="J7"/>
  <c r="IW78" i="28"/>
  <c r="EJ78"/>
  <c r="AW78"/>
  <c r="DJ78"/>
  <c r="AJ78"/>
  <c r="B78"/>
  <c r="KW78"/>
  <c r="IJ78"/>
  <c r="W78"/>
  <c r="LJ78"/>
  <c r="JW78"/>
  <c r="HJ78"/>
  <c r="J78"/>
  <c r="KJ78"/>
  <c r="HW78"/>
  <c r="FW78"/>
  <c r="CW78"/>
  <c r="LW78"/>
  <c r="GW78"/>
  <c r="JJ78"/>
  <c r="CJ78"/>
  <c r="FJ78"/>
  <c r="EW78"/>
  <c r="BW78"/>
  <c r="DW78"/>
  <c r="GJ78"/>
  <c r="BJ78"/>
  <c r="LJ76" i="47"/>
  <c r="HW76"/>
  <c r="EJ76"/>
  <c r="IW76"/>
  <c r="W76"/>
  <c r="CW76"/>
  <c r="GW76"/>
  <c r="FJ76"/>
  <c r="AJ76"/>
  <c r="B76"/>
  <c r="DJ76"/>
  <c r="BW76"/>
  <c r="GJ76"/>
  <c r="IJ76"/>
  <c r="BJ76"/>
  <c r="KW76"/>
  <c r="LW76"/>
  <c r="JJ76"/>
  <c r="J76"/>
  <c r="FW76"/>
  <c r="HJ76"/>
  <c r="DW76"/>
  <c r="AW76"/>
  <c r="EW76"/>
  <c r="KJ76"/>
  <c r="CJ76"/>
  <c r="JW76"/>
  <c r="EL80"/>
  <c r="BY80"/>
  <c r="IY80"/>
  <c r="DY80"/>
  <c r="HL80"/>
  <c r="D80"/>
  <c r="KY80"/>
  <c r="Y80"/>
  <c r="BL80"/>
  <c r="LL80"/>
  <c r="GL80"/>
  <c r="DL80"/>
  <c r="AL80"/>
  <c r="KL80"/>
  <c r="FL80"/>
  <c r="L80"/>
  <c r="AY80"/>
  <c r="JL80"/>
  <c r="EY80"/>
  <c r="FY80"/>
  <c r="IL80"/>
  <c r="GY80"/>
  <c r="CY80"/>
  <c r="LY80"/>
  <c r="HY80"/>
  <c r="CL80"/>
  <c r="JY80"/>
  <c r="LW76" i="28"/>
  <c r="BW76"/>
  <c r="DJ76"/>
  <c r="HW76"/>
  <c r="B76"/>
  <c r="JW76"/>
  <c r="DW76"/>
  <c r="AW76"/>
  <c r="EJ76"/>
  <c r="HJ76"/>
  <c r="GJ76"/>
  <c r="FJ76"/>
  <c r="AJ76"/>
  <c r="J76"/>
  <c r="BJ76"/>
  <c r="CJ76"/>
  <c r="KJ76"/>
  <c r="CW76"/>
  <c r="KW76"/>
  <c r="GW76"/>
  <c r="EW76"/>
  <c r="IW76"/>
  <c r="FW76"/>
  <c r="IJ76"/>
  <c r="W76"/>
  <c r="JJ76"/>
  <c r="LJ76"/>
  <c r="V26" i="68"/>
  <c r="U26"/>
  <c r="AA32"/>
  <c r="AA26"/>
  <c r="FJ78" i="47"/>
  <c r="HW78"/>
  <c r="JW78"/>
  <c r="KJ78"/>
  <c r="DW78"/>
  <c r="CJ78"/>
  <c r="EJ78"/>
  <c r="W78"/>
  <c r="EW78"/>
  <c r="IW78"/>
  <c r="LJ78"/>
  <c r="BW78"/>
  <c r="IJ78"/>
  <c r="DJ78"/>
  <c r="AW78"/>
  <c r="LW78"/>
  <c r="HJ78"/>
  <c r="J78"/>
  <c r="GW78"/>
  <c r="FW78"/>
  <c r="JJ78"/>
  <c r="CW78"/>
  <c r="BJ78"/>
  <c r="GJ78"/>
  <c r="AJ78"/>
  <c r="KW78"/>
  <c r="B78"/>
  <c r="V22" i="68"/>
  <c r="AA28"/>
  <c r="U22"/>
  <c r="AA22"/>
  <c r="V24"/>
  <c r="U24"/>
  <c r="AA30"/>
  <c r="AA24"/>
  <c r="LL80" i="28"/>
  <c r="FY80"/>
  <c r="AY80"/>
  <c r="GL80"/>
  <c r="EY80"/>
  <c r="KL80"/>
  <c r="HY80"/>
  <c r="DY80"/>
  <c r="IL80"/>
  <c r="JL80"/>
  <c r="EL80"/>
  <c r="CL80"/>
  <c r="AL80"/>
  <c r="KY80"/>
  <c r="Y80"/>
  <c r="BY80"/>
  <c r="D80"/>
  <c r="GY80"/>
  <c r="L80"/>
  <c r="BL80"/>
  <c r="LY80"/>
  <c r="FL80"/>
  <c r="CY80"/>
  <c r="HL80"/>
  <c r="IY80"/>
  <c r="JY80"/>
  <c r="DL80"/>
  <c r="J8" i="61"/>
  <c r="K5"/>
  <c r="E7" i="26" s="1"/>
  <c r="KL7" i="28"/>
  <c r="L7"/>
  <c r="DL7"/>
  <c r="J7" i="61"/>
  <c r="FY7" i="28"/>
  <c r="L6" i="61"/>
  <c r="AV6" s="1"/>
  <c r="GY7" i="28"/>
  <c r="D7"/>
  <c r="GK7" s="1"/>
  <c r="LY7"/>
  <c r="KY7"/>
  <c r="LL7"/>
  <c r="CL7"/>
  <c r="HL7"/>
  <c r="CY7"/>
  <c r="EL7"/>
  <c r="L7" i="61"/>
  <c r="AV7" s="1"/>
  <c r="K8"/>
  <c r="E10" i="26" s="1"/>
  <c r="I46" i="47"/>
  <c r="FI46"/>
  <c r="LI46"/>
  <c r="BV46"/>
  <c r="AY7" i="28"/>
  <c r="EY7"/>
  <c r="GV46" i="47"/>
  <c r="II46"/>
  <c r="AV46"/>
  <c r="K7" i="61"/>
  <c r="E9" i="26" s="1"/>
  <c r="DV46" i="47"/>
  <c r="KI46"/>
  <c r="HI46"/>
  <c r="EI46"/>
  <c r="GI46"/>
  <c r="CV46"/>
  <c r="IV46"/>
  <c r="JV46"/>
  <c r="HV46"/>
  <c r="AI46"/>
  <c r="EV46"/>
  <c r="KV46"/>
  <c r="DI46"/>
  <c r="JI46"/>
  <c r="CI46"/>
  <c r="FV46"/>
  <c r="V46"/>
  <c r="BI46"/>
  <c r="L8" i="61"/>
  <c r="AV8" s="1"/>
  <c r="HY7" i="28"/>
  <c r="FL7"/>
  <c r="IY7"/>
  <c r="DY7"/>
  <c r="JL7"/>
  <c r="IL7"/>
  <c r="Y7"/>
  <c r="JY7"/>
  <c r="AL7"/>
  <c r="GL7"/>
  <c r="BL7"/>
  <c r="CI30"/>
  <c r="JI30"/>
  <c r="DK45" i="47"/>
  <c r="JX45"/>
  <c r="BK45"/>
  <c r="IX45"/>
  <c r="IK45"/>
  <c r="LK45"/>
  <c r="EK45"/>
  <c r="GK45"/>
  <c r="KX45"/>
  <c r="K45"/>
  <c r="BX45"/>
  <c r="GX45"/>
  <c r="LX45"/>
  <c r="AK45"/>
  <c r="DX45"/>
  <c r="HK45"/>
  <c r="K60" i="28"/>
  <c r="X45" i="47"/>
  <c r="CK45"/>
  <c r="EX45"/>
  <c r="LX60" i="28"/>
  <c r="CX45" i="47"/>
  <c r="HX45"/>
  <c r="JK45"/>
  <c r="EK60" i="28"/>
  <c r="AX45" i="47"/>
  <c r="FK45"/>
  <c r="IV24"/>
  <c r="HV46" i="28"/>
  <c r="II46"/>
  <c r="JI46"/>
  <c r="DK88"/>
  <c r="HK60"/>
  <c r="CK60"/>
  <c r="KV41" i="47"/>
  <c r="AK60" i="28"/>
  <c r="KK60"/>
  <c r="DX60"/>
  <c r="LK60"/>
  <c r="FK60"/>
  <c r="V23" i="47"/>
  <c r="DK60" i="28"/>
  <c r="IK60"/>
  <c r="HI46"/>
  <c r="KV46"/>
  <c r="BI46"/>
  <c r="CI46"/>
  <c r="V46"/>
  <c r="DI46"/>
  <c r="JV46"/>
  <c r="AV46"/>
  <c r="GV46"/>
  <c r="AI60"/>
  <c r="LI46"/>
  <c r="IV46"/>
  <c r="CV46"/>
  <c r="CI60"/>
  <c r="FV46"/>
  <c r="DV46"/>
  <c r="LV46"/>
  <c r="BV46"/>
  <c r="IV60"/>
  <c r="BX88"/>
  <c r="EI46"/>
  <c r="I46"/>
  <c r="AI46"/>
  <c r="KI46"/>
  <c r="EK88"/>
  <c r="GI46"/>
  <c r="FI46"/>
  <c r="GK60"/>
  <c r="JX60"/>
  <c r="EX60"/>
  <c r="GX60"/>
  <c r="CX60"/>
  <c r="X60"/>
  <c r="BX60"/>
  <c r="KX60"/>
  <c r="AX60"/>
  <c r="IX60"/>
  <c r="FX60"/>
  <c r="BK60"/>
  <c r="HX60"/>
  <c r="U23" i="61"/>
  <c r="AA23"/>
  <c r="AA29"/>
  <c r="FV24" i="47"/>
  <c r="AI30" i="28"/>
  <c r="BI30"/>
  <c r="IV30"/>
  <c r="EV30"/>
  <c r="FV30"/>
  <c r="GI30"/>
  <c r="DI30"/>
  <c r="HV30"/>
  <c r="HI30"/>
  <c r="FI30"/>
  <c r="JV30"/>
  <c r="KI30"/>
  <c r="I30"/>
  <c r="BV30"/>
  <c r="GV30"/>
  <c r="LI30"/>
  <c r="AV30"/>
  <c r="EI30"/>
  <c r="II30"/>
  <c r="KV30"/>
  <c r="CV24" i="47"/>
  <c r="V30" i="28"/>
  <c r="CV30"/>
  <c r="JI23" i="47"/>
  <c r="IV23"/>
  <c r="JV23"/>
  <c r="GI23"/>
  <c r="CV23"/>
  <c r="FI23"/>
  <c r="CI23"/>
  <c r="DI23"/>
  <c r="DI41"/>
  <c r="AI24"/>
  <c r="FI24"/>
  <c r="KV24"/>
  <c r="GI24"/>
  <c r="CI24"/>
  <c r="HI24"/>
  <c r="II24"/>
  <c r="V24"/>
  <c r="DI24"/>
  <c r="KI24"/>
  <c r="JI24"/>
  <c r="AV24"/>
  <c r="DV24"/>
  <c r="GV24"/>
  <c r="LI24"/>
  <c r="I24"/>
  <c r="EI24"/>
  <c r="JV24"/>
  <c r="BI24"/>
  <c r="LV24"/>
  <c r="BV24"/>
  <c r="EV24"/>
  <c r="GV16"/>
  <c r="KV16"/>
  <c r="GI16"/>
  <c r="BV16"/>
  <c r="CV16"/>
  <c r="LI16"/>
  <c r="EI16"/>
  <c r="AI16"/>
  <c r="IV16"/>
  <c r="CI16"/>
  <c r="DV16"/>
  <c r="JV16"/>
  <c r="DI16"/>
  <c r="HV16"/>
  <c r="HI16"/>
  <c r="FV16"/>
  <c r="FI16"/>
  <c r="KI16"/>
  <c r="LV16"/>
  <c r="EV16"/>
  <c r="AV16"/>
  <c r="I16"/>
  <c r="V16"/>
  <c r="II16"/>
  <c r="BI16"/>
  <c r="AI23"/>
  <c r="DV23"/>
  <c r="AV23"/>
  <c r="HV23"/>
  <c r="HI41"/>
  <c r="EI23"/>
  <c r="LI23"/>
  <c r="KI23"/>
  <c r="LV23"/>
  <c r="FI41"/>
  <c r="DX45" i="28"/>
  <c r="KV23" i="47"/>
  <c r="EV23"/>
  <c r="BV23"/>
  <c r="CX45" i="28"/>
  <c r="BI23" i="47"/>
  <c r="II23"/>
  <c r="GV23"/>
  <c r="KK45" i="28"/>
  <c r="HI23" i="47"/>
  <c r="FV23"/>
  <c r="I17" i="70"/>
  <c r="I17" i="63"/>
  <c r="I15" i="70"/>
  <c r="I14"/>
  <c r="E20" i="26"/>
  <c r="I16" i="70"/>
  <c r="I15" i="63"/>
  <c r="I16"/>
  <c r="I14"/>
  <c r="BV60" i="28"/>
  <c r="AV60"/>
  <c r="GV60"/>
  <c r="JK88"/>
  <c r="AK88"/>
  <c r="K88"/>
  <c r="GI60"/>
  <c r="FK88"/>
  <c r="LX88"/>
  <c r="KX88"/>
  <c r="LI60"/>
  <c r="LV60"/>
  <c r="FV60"/>
  <c r="DI60"/>
  <c r="KV60"/>
  <c r="BK88"/>
  <c r="HX88"/>
  <c r="GX88"/>
  <c r="EV60"/>
  <c r="JI60"/>
  <c r="CV60"/>
  <c r="HI60"/>
  <c r="IX88"/>
  <c r="DX88"/>
  <c r="CX88"/>
  <c r="KI60"/>
  <c r="BI60"/>
  <c r="JV60"/>
  <c r="EX88"/>
  <c r="X88"/>
  <c r="KK88"/>
  <c r="EI60"/>
  <c r="I60"/>
  <c r="DV60"/>
  <c r="HV60"/>
  <c r="JX88"/>
  <c r="AX88"/>
  <c r="LK88"/>
  <c r="GK88"/>
  <c r="V60"/>
  <c r="FI60"/>
  <c r="FX88"/>
  <c r="IK88"/>
  <c r="HK88"/>
  <c r="FK45"/>
  <c r="FX45"/>
  <c r="HK45"/>
  <c r="II41" i="47"/>
  <c r="AI41"/>
  <c r="KI41"/>
  <c r="AX45" i="28"/>
  <c r="BK45"/>
  <c r="HX45"/>
  <c r="BV41" i="47"/>
  <c r="EI41"/>
  <c r="EV41"/>
  <c r="EX45" i="28"/>
  <c r="IK45"/>
  <c r="JX45"/>
  <c r="FV41" i="47"/>
  <c r="JI41"/>
  <c r="GV41"/>
  <c r="DK45" i="28"/>
  <c r="IX45"/>
  <c r="LK45"/>
  <c r="GI41" i="47"/>
  <c r="BI41"/>
  <c r="LI41"/>
  <c r="K45" i="28"/>
  <c r="BX45"/>
  <c r="JK45"/>
  <c r="KX45"/>
  <c r="LV41" i="47"/>
  <c r="HV41"/>
  <c r="V41"/>
  <c r="CK45" i="28"/>
  <c r="AK45"/>
  <c r="GX45"/>
  <c r="LX45"/>
  <c r="AV41" i="47"/>
  <c r="JV41"/>
  <c r="DV41"/>
  <c r="X45" i="28"/>
  <c r="EK45"/>
  <c r="I41" i="47"/>
  <c r="CV41"/>
  <c r="CI41"/>
  <c r="IK11" i="28"/>
  <c r="JX11"/>
  <c r="EK11"/>
  <c r="L9" i="70"/>
  <c r="R7" s="1"/>
  <c r="FK11" i="28"/>
  <c r="BX11"/>
  <c r="BK11"/>
  <c r="LX11"/>
  <c r="EX11"/>
  <c r="AX11"/>
  <c r="HK11"/>
  <c r="GX11"/>
  <c r="FX11"/>
  <c r="CK11"/>
  <c r="K11"/>
  <c r="IX11"/>
  <c r="CX11"/>
  <c r="DK11"/>
  <c r="X11"/>
  <c r="HX11"/>
  <c r="JK11"/>
  <c r="AK11"/>
  <c r="KK11"/>
  <c r="GK11"/>
  <c r="DX11"/>
  <c r="KX11"/>
  <c r="L9" i="63"/>
  <c r="R7" s="1"/>
  <c r="AI72" i="47"/>
  <c r="HV72"/>
  <c r="JV72"/>
  <c r="I14" i="66"/>
  <c r="J7" i="62"/>
  <c r="IV72" i="47"/>
  <c r="AV72"/>
  <c r="KV72"/>
  <c r="V72"/>
  <c r="HI72"/>
  <c r="I72"/>
  <c r="EV72"/>
  <c r="JI72"/>
  <c r="BI72"/>
  <c r="KI72"/>
  <c r="FI72"/>
  <c r="CI72"/>
  <c r="GV72"/>
  <c r="LI72"/>
  <c r="DI72"/>
  <c r="BV72"/>
  <c r="LV72"/>
  <c r="GI72"/>
  <c r="DV72"/>
  <c r="EI72"/>
  <c r="FV72"/>
  <c r="CV72"/>
  <c r="I15" i="67"/>
  <c r="K5" i="62"/>
  <c r="E12" i="26" s="1"/>
  <c r="L9" i="67"/>
  <c r="R7" s="1"/>
  <c r="J5" i="62"/>
  <c r="I15" i="72"/>
  <c r="I14" i="67"/>
  <c r="I17" i="72"/>
  <c r="I14"/>
  <c r="E65" i="26"/>
  <c r="I16" i="72"/>
  <c r="I17" i="67"/>
  <c r="I16"/>
  <c r="E28" i="26"/>
  <c r="J4" i="29"/>
  <c r="I17" i="69"/>
  <c r="K6" i="62"/>
  <c r="E13" i="26" s="1"/>
  <c r="J8" i="62"/>
  <c r="I14" i="71"/>
  <c r="K7" i="62"/>
  <c r="E14" i="26" s="1"/>
  <c r="L9" i="72"/>
  <c r="R5" s="1"/>
  <c r="I14" i="69"/>
  <c r="L9" i="64"/>
  <c r="R5" s="1"/>
  <c r="I15" i="69"/>
  <c r="L5" i="62"/>
  <c r="AV5" s="1"/>
  <c r="I16" i="69"/>
  <c r="L7" i="62"/>
  <c r="AV7" s="1"/>
  <c r="I15" i="66"/>
  <c r="I15" i="71"/>
  <c r="E34" i="26"/>
  <c r="AL13" i="47"/>
  <c r="BY13"/>
  <c r="EL13"/>
  <c r="JY13"/>
  <c r="L13"/>
  <c r="Y13"/>
  <c r="FY13"/>
  <c r="JL13"/>
  <c r="HL13"/>
  <c r="FL13"/>
  <c r="DL13"/>
  <c r="KY13"/>
  <c r="CL13"/>
  <c r="CY13"/>
  <c r="LL13"/>
  <c r="GY13"/>
  <c r="DY13"/>
  <c r="EY13"/>
  <c r="IY13"/>
  <c r="AY13"/>
  <c r="BL13"/>
  <c r="D13"/>
  <c r="IL13"/>
  <c r="KL13"/>
  <c r="GL13"/>
  <c r="LY13"/>
  <c r="HY13"/>
  <c r="IY15" i="28"/>
  <c r="GL15"/>
  <c r="DL15"/>
  <c r="D15"/>
  <c r="LY15"/>
  <c r="BL15"/>
  <c r="Y15"/>
  <c r="JY15"/>
  <c r="LL15"/>
  <c r="IL15"/>
  <c r="CY15"/>
  <c r="AL15"/>
  <c r="CL15"/>
  <c r="KY15"/>
  <c r="GY15"/>
  <c r="EL15"/>
  <c r="L15"/>
  <c r="KL15"/>
  <c r="HY15"/>
  <c r="FL15"/>
  <c r="HL15"/>
  <c r="FY15"/>
  <c r="BY15"/>
  <c r="JL15"/>
  <c r="DY15"/>
  <c r="AY15"/>
  <c r="EY15"/>
  <c r="I16" i="71"/>
  <c r="L6" i="62"/>
  <c r="AV6" s="1"/>
  <c r="JY15" i="47"/>
  <c r="EY15"/>
  <c r="AY15"/>
  <c r="LY15"/>
  <c r="L15"/>
  <c r="KY15"/>
  <c r="DY15"/>
  <c r="GY15"/>
  <c r="D15"/>
  <c r="KL15"/>
  <c r="BY15"/>
  <c r="CL15"/>
  <c r="LL15"/>
  <c r="GL15"/>
  <c r="IL15"/>
  <c r="IY15"/>
  <c r="FY15"/>
  <c r="EL15"/>
  <c r="HL15"/>
  <c r="AL15"/>
  <c r="HY15"/>
  <c r="DL15"/>
  <c r="Y15"/>
  <c r="JL15"/>
  <c r="CY15"/>
  <c r="FL15"/>
  <c r="BL15"/>
  <c r="I17" i="71"/>
  <c r="AA33" i="62"/>
  <c r="AA27"/>
  <c r="V27"/>
  <c r="U27"/>
  <c r="E55" i="26"/>
  <c r="L8" i="62"/>
  <c r="AV8" s="1"/>
  <c r="K8"/>
  <c r="I17" i="66"/>
  <c r="V22" i="62"/>
  <c r="AA28"/>
  <c r="AA22"/>
  <c r="U22"/>
  <c r="IJ18" i="28"/>
  <c r="BW18"/>
  <c r="CJ18"/>
  <c r="GW18"/>
  <c r="FJ18"/>
  <c r="J18"/>
  <c r="IW18"/>
  <c r="KW18"/>
  <c r="HW18"/>
  <c r="DJ18"/>
  <c r="LW18"/>
  <c r="DW18"/>
  <c r="B18"/>
  <c r="BJ18"/>
  <c r="EW18"/>
  <c r="LJ18"/>
  <c r="EJ18"/>
  <c r="HJ18"/>
  <c r="GJ18"/>
  <c r="AW18"/>
  <c r="KJ18"/>
  <c r="JJ18"/>
  <c r="CW18"/>
  <c r="FW18"/>
  <c r="JW18"/>
  <c r="AJ18"/>
  <c r="W18"/>
  <c r="I16" i="66"/>
  <c r="L9" i="69"/>
  <c r="R7" s="1"/>
  <c r="BY13" i="28"/>
  <c r="DY13"/>
  <c r="FY13"/>
  <c r="IY13"/>
  <c r="Y13"/>
  <c r="BL13"/>
  <c r="HY13"/>
  <c r="KL13"/>
  <c r="CY13"/>
  <c r="DL13"/>
  <c r="LL13"/>
  <c r="EY13"/>
  <c r="D13"/>
  <c r="L13"/>
  <c r="AL13"/>
  <c r="GY13"/>
  <c r="FL13"/>
  <c r="CL13"/>
  <c r="IL13"/>
  <c r="LY13"/>
  <c r="JL13"/>
  <c r="KY13"/>
  <c r="EL13"/>
  <c r="JY13"/>
  <c r="AY13"/>
  <c r="HL13"/>
  <c r="GL13"/>
  <c r="KW18" i="47"/>
  <c r="DJ18"/>
  <c r="EJ18"/>
  <c r="AW18"/>
  <c r="IJ18"/>
  <c r="BJ18"/>
  <c r="DW18"/>
  <c r="LJ18"/>
  <c r="GW18"/>
  <c r="BW18"/>
  <c r="FJ18"/>
  <c r="JW18"/>
  <c r="EW18"/>
  <c r="W18"/>
  <c r="B18"/>
  <c r="FW18"/>
  <c r="CW18"/>
  <c r="J18"/>
  <c r="LW18"/>
  <c r="HW18"/>
  <c r="GJ18"/>
  <c r="AJ18"/>
  <c r="HJ18"/>
  <c r="IW18"/>
  <c r="JJ18"/>
  <c r="CJ18"/>
  <c r="KJ18"/>
  <c r="V24" i="62"/>
  <c r="U24"/>
  <c r="AA30"/>
  <c r="AA24"/>
  <c r="I14" i="65"/>
  <c r="L9"/>
  <c r="I15"/>
  <c r="E44" i="26"/>
  <c r="I17" i="65"/>
  <c r="I16"/>
  <c r="L9" i="71"/>
  <c r="R5" s="1"/>
  <c r="I17" i="64"/>
  <c r="I16"/>
  <c r="I15"/>
  <c r="I14"/>
  <c r="E57" i="26"/>
  <c r="E59"/>
  <c r="L9" i="66"/>
  <c r="R5" s="1"/>
  <c r="FI17" i="47"/>
  <c r="EV17"/>
  <c r="V17"/>
  <c r="CV17"/>
  <c r="LV17"/>
  <c r="LI17"/>
  <c r="AV17"/>
  <c r="HI17"/>
  <c r="KV17"/>
  <c r="IV17"/>
  <c r="EI17"/>
  <c r="BV17"/>
  <c r="JI17"/>
  <c r="AI17"/>
  <c r="HV17"/>
  <c r="KI17"/>
  <c r="CI17"/>
  <c r="JV17"/>
  <c r="GI17"/>
  <c r="FV17"/>
  <c r="DI17"/>
  <c r="GV17"/>
  <c r="I17"/>
  <c r="BI17"/>
  <c r="II17"/>
  <c r="DV17"/>
  <c r="KI17" i="28"/>
  <c r="GV17"/>
  <c r="EV17"/>
  <c r="BI17"/>
  <c r="BV17"/>
  <c r="V17"/>
  <c r="CI17"/>
  <c r="AI17"/>
  <c r="AV17"/>
  <c r="II17"/>
  <c r="JI17"/>
  <c r="LV17"/>
  <c r="I17"/>
  <c r="LI17"/>
  <c r="FV17"/>
  <c r="FI17"/>
  <c r="DV17"/>
  <c r="KV17"/>
  <c r="HV17"/>
  <c r="HI17"/>
  <c r="JV17"/>
  <c r="EI17"/>
  <c r="DI17"/>
  <c r="IV17"/>
  <c r="GI17"/>
  <c r="CV17"/>
  <c r="KK39" i="47"/>
  <c r="HK39"/>
  <c r="DX39"/>
  <c r="X39"/>
  <c r="JK39"/>
  <c r="GK39"/>
  <c r="CK39"/>
  <c r="IK39"/>
  <c r="LX39"/>
  <c r="BK39"/>
  <c r="JX39"/>
  <c r="FK39"/>
  <c r="AK39"/>
  <c r="IX39"/>
  <c r="EK39"/>
  <c r="K39"/>
  <c r="KX39"/>
  <c r="DK39"/>
  <c r="CX39"/>
  <c r="HX39"/>
  <c r="FX39"/>
  <c r="BX39"/>
  <c r="LK39"/>
  <c r="GX39"/>
  <c r="EX39"/>
  <c r="AX39"/>
  <c r="IX56"/>
  <c r="EX56"/>
  <c r="FX56"/>
  <c r="CX56"/>
  <c r="LX56"/>
  <c r="GK56"/>
  <c r="EK56"/>
  <c r="AX56"/>
  <c r="KX56"/>
  <c r="GX56"/>
  <c r="DK56"/>
  <c r="BX56"/>
  <c r="LK56"/>
  <c r="CK56"/>
  <c r="AK56"/>
  <c r="JK56"/>
  <c r="HK56"/>
  <c r="X56"/>
  <c r="IK56"/>
  <c r="FK56"/>
  <c r="KK56"/>
  <c r="HX56"/>
  <c r="BK56"/>
  <c r="JX56"/>
  <c r="DX56"/>
  <c r="K56"/>
  <c r="HX39" i="28"/>
  <c r="HK39"/>
  <c r="IK39"/>
  <c r="FK39"/>
  <c r="KK39"/>
  <c r="LK39"/>
  <c r="AX39"/>
  <c r="LX39"/>
  <c r="DX39"/>
  <c r="FX39"/>
  <c r="BX39"/>
  <c r="EK39"/>
  <c r="EX39"/>
  <c r="BK39"/>
  <c r="CX39"/>
  <c r="AK39"/>
  <c r="KX39"/>
  <c r="K39"/>
  <c r="JX39"/>
  <c r="CK39"/>
  <c r="GX39"/>
  <c r="IX39"/>
  <c r="DK39"/>
  <c r="X39"/>
  <c r="JK39"/>
  <c r="GK39"/>
  <c r="LI50"/>
  <c r="JV50"/>
  <c r="BV50"/>
  <c r="CV50"/>
  <c r="LV50"/>
  <c r="IV50"/>
  <c r="BI50"/>
  <c r="I50"/>
  <c r="KV50"/>
  <c r="DV50"/>
  <c r="AV50"/>
  <c r="JI50"/>
  <c r="II50"/>
  <c r="AI50"/>
  <c r="KI50"/>
  <c r="HI50"/>
  <c r="V50"/>
  <c r="GI50"/>
  <c r="FV50"/>
  <c r="HV50"/>
  <c r="GV50"/>
  <c r="CI50"/>
  <c r="DI50"/>
  <c r="FI50"/>
  <c r="EV50"/>
  <c r="EI50"/>
  <c r="LI63"/>
  <c r="EI63"/>
  <c r="EV63"/>
  <c r="I63"/>
  <c r="II63"/>
  <c r="FV63"/>
  <c r="V63"/>
  <c r="HI63"/>
  <c r="IV63"/>
  <c r="FI63"/>
  <c r="GI63"/>
  <c r="HV63"/>
  <c r="KV63"/>
  <c r="DV63"/>
  <c r="LV63"/>
  <c r="DI63"/>
  <c r="CV63"/>
  <c r="KI63"/>
  <c r="CI63"/>
  <c r="BV63"/>
  <c r="JV63"/>
  <c r="BI63"/>
  <c r="AV63"/>
  <c r="JI63"/>
  <c r="GV63"/>
  <c r="AI63"/>
  <c r="EX77" i="47"/>
  <c r="AK77"/>
  <c r="K77"/>
  <c r="BK77"/>
  <c r="CK77"/>
  <c r="FK77"/>
  <c r="AX77"/>
  <c r="X77"/>
  <c r="KX77"/>
  <c r="DX77"/>
  <c r="CX77"/>
  <c r="JK77"/>
  <c r="IK77"/>
  <c r="HX77"/>
  <c r="FX77"/>
  <c r="HK77"/>
  <c r="JX77"/>
  <c r="LK77"/>
  <c r="IX77"/>
  <c r="DK77"/>
  <c r="KK77"/>
  <c r="GX77"/>
  <c r="LX77"/>
  <c r="GK77"/>
  <c r="BX77"/>
  <c r="EK77"/>
  <c r="KK56" i="28"/>
  <c r="LK56"/>
  <c r="FX56"/>
  <c r="X56"/>
  <c r="KX56"/>
  <c r="JK56"/>
  <c r="EK56"/>
  <c r="GX56"/>
  <c r="GK56"/>
  <c r="BX56"/>
  <c r="IX56"/>
  <c r="CK56"/>
  <c r="EX56"/>
  <c r="IK56"/>
  <c r="FK56"/>
  <c r="AX56"/>
  <c r="HX56"/>
  <c r="DX56"/>
  <c r="K56"/>
  <c r="JX56"/>
  <c r="BK56"/>
  <c r="DK56"/>
  <c r="LX56"/>
  <c r="HK56"/>
  <c r="CX56"/>
  <c r="AK56"/>
  <c r="LV42"/>
  <c r="LI42"/>
  <c r="IV42"/>
  <c r="HI42"/>
  <c r="GI42"/>
  <c r="GV42"/>
  <c r="FV42"/>
  <c r="CV42"/>
  <c r="FI42"/>
  <c r="JI42"/>
  <c r="CI42"/>
  <c r="EI42"/>
  <c r="AV42"/>
  <c r="BV42"/>
  <c r="DV42"/>
  <c r="AI42"/>
  <c r="BI42"/>
  <c r="KV42"/>
  <c r="V42"/>
  <c r="I42"/>
  <c r="KI42"/>
  <c r="JV42"/>
  <c r="EV42"/>
  <c r="HV42"/>
  <c r="II42"/>
  <c r="DI42"/>
  <c r="IX85"/>
  <c r="AX85"/>
  <c r="HX85"/>
  <c r="CX85"/>
  <c r="IK85"/>
  <c r="K85"/>
  <c r="DX85"/>
  <c r="KK85"/>
  <c r="EK85"/>
  <c r="LX85"/>
  <c r="EX85"/>
  <c r="X85"/>
  <c r="GK85"/>
  <c r="AK85"/>
  <c r="LK85"/>
  <c r="BX85"/>
  <c r="CK85"/>
  <c r="KX85"/>
  <c r="HK85"/>
  <c r="FX85"/>
  <c r="DK85"/>
  <c r="JK85"/>
  <c r="JX85"/>
  <c r="FK85"/>
  <c r="GX85"/>
  <c r="BK85"/>
  <c r="LV34" i="47"/>
  <c r="LI34"/>
  <c r="KV34"/>
  <c r="GI34"/>
  <c r="BV34"/>
  <c r="II34"/>
  <c r="FV34"/>
  <c r="AV34"/>
  <c r="JI34"/>
  <c r="CV34"/>
  <c r="I34"/>
  <c r="KI34"/>
  <c r="FI34"/>
  <c r="EI34"/>
  <c r="DI34"/>
  <c r="JV34"/>
  <c r="CI34"/>
  <c r="AI34"/>
  <c r="HI34"/>
  <c r="IV34"/>
  <c r="BI34"/>
  <c r="GV34"/>
  <c r="EV34"/>
  <c r="V34"/>
  <c r="HV34"/>
  <c r="DV34"/>
  <c r="LV36"/>
  <c r="IV36"/>
  <c r="JI36"/>
  <c r="AV36"/>
  <c r="LI36"/>
  <c r="KV36"/>
  <c r="HV36"/>
  <c r="GI36"/>
  <c r="KI36"/>
  <c r="HI36"/>
  <c r="DI36"/>
  <c r="DV36"/>
  <c r="II36"/>
  <c r="GV36"/>
  <c r="I36"/>
  <c r="V36"/>
  <c r="EV36"/>
  <c r="CV36"/>
  <c r="AI36"/>
  <c r="EI36"/>
  <c r="CI36"/>
  <c r="FI36"/>
  <c r="JV36"/>
  <c r="BV36"/>
  <c r="FV36"/>
  <c r="BI36"/>
  <c r="GK77" i="28"/>
  <c r="CX77"/>
  <c r="KX77"/>
  <c r="DK77"/>
  <c r="BK77"/>
  <c r="FX77"/>
  <c r="JK77"/>
  <c r="IX77"/>
  <c r="LK77"/>
  <c r="AX77"/>
  <c r="HK77"/>
  <c r="DX77"/>
  <c r="FK77"/>
  <c r="X77"/>
  <c r="EK77"/>
  <c r="CK77"/>
  <c r="EX77"/>
  <c r="IK77"/>
  <c r="JX77"/>
  <c r="LX77"/>
  <c r="GX77"/>
  <c r="BX77"/>
  <c r="AK77"/>
  <c r="KK77"/>
  <c r="HX77"/>
  <c r="K77"/>
  <c r="EI56" i="47"/>
  <c r="BV56"/>
  <c r="AI56"/>
  <c r="LV56"/>
  <c r="LI56"/>
  <c r="FI56"/>
  <c r="V56"/>
  <c r="KV56"/>
  <c r="KI56"/>
  <c r="DI56"/>
  <c r="I56"/>
  <c r="JV56"/>
  <c r="JI56"/>
  <c r="BI56"/>
  <c r="IV56"/>
  <c r="II56"/>
  <c r="EV56"/>
  <c r="HI56"/>
  <c r="FV56"/>
  <c r="CV56"/>
  <c r="GV56"/>
  <c r="HV56"/>
  <c r="AV56"/>
  <c r="GI56"/>
  <c r="DV56"/>
  <c r="CI56"/>
  <c r="LI56" i="28"/>
  <c r="JV56"/>
  <c r="BI56"/>
  <c r="KI56"/>
  <c r="HI56"/>
  <c r="CV56"/>
  <c r="JI56"/>
  <c r="DI56"/>
  <c r="FV56"/>
  <c r="GI56"/>
  <c r="EV56"/>
  <c r="EI56"/>
  <c r="GV56"/>
  <c r="AV56"/>
  <c r="BV56"/>
  <c r="IV56"/>
  <c r="CI56"/>
  <c r="AI56"/>
  <c r="LV56"/>
  <c r="II56"/>
  <c r="FI56"/>
  <c r="V56"/>
  <c r="KV56"/>
  <c r="HV56"/>
  <c r="DV56"/>
  <c r="I56"/>
  <c r="EV58" i="47"/>
  <c r="JI58"/>
  <c r="EI58"/>
  <c r="IV58"/>
  <c r="FI58"/>
  <c r="AV58"/>
  <c r="HI58"/>
  <c r="CI58"/>
  <c r="V58"/>
  <c r="GV58"/>
  <c r="DV58"/>
  <c r="AI58"/>
  <c r="LV58"/>
  <c r="GI58"/>
  <c r="BV58"/>
  <c r="CV58"/>
  <c r="II58"/>
  <c r="JV58"/>
  <c r="DI58"/>
  <c r="I58"/>
  <c r="KV58"/>
  <c r="FV58"/>
  <c r="BI58"/>
  <c r="LI58"/>
  <c r="KI58"/>
  <c r="HV58"/>
  <c r="GV58" i="28"/>
  <c r="AV58"/>
  <c r="BV58"/>
  <c r="IV58"/>
  <c r="CI58"/>
  <c r="AI58"/>
  <c r="KV58"/>
  <c r="II58"/>
  <c r="FI58"/>
  <c r="V58"/>
  <c r="LV58"/>
  <c r="HV58"/>
  <c r="DV58"/>
  <c r="I58"/>
  <c r="LI58"/>
  <c r="JV58"/>
  <c r="BI58"/>
  <c r="KI58"/>
  <c r="HI58"/>
  <c r="CV58"/>
  <c r="JI58"/>
  <c r="DI58"/>
  <c r="FV58"/>
  <c r="GI58"/>
  <c r="EV58"/>
  <c r="EI58"/>
  <c r="LI69"/>
  <c r="HI69"/>
  <c r="I69"/>
  <c r="KI69"/>
  <c r="KV69"/>
  <c r="FI69"/>
  <c r="JI69"/>
  <c r="HV69"/>
  <c r="EV69"/>
  <c r="GI69"/>
  <c r="EI69"/>
  <c r="DV69"/>
  <c r="FV69"/>
  <c r="DI69"/>
  <c r="CV69"/>
  <c r="JV69"/>
  <c r="CI69"/>
  <c r="BV69"/>
  <c r="LV69"/>
  <c r="GV69"/>
  <c r="BI69"/>
  <c r="AV69"/>
  <c r="II69"/>
  <c r="IV69"/>
  <c r="AI69"/>
  <c r="V69"/>
  <c r="AV36"/>
  <c r="LI36"/>
  <c r="GI36"/>
  <c r="FV36"/>
  <c r="V36"/>
  <c r="KI36"/>
  <c r="EV36"/>
  <c r="JV36"/>
  <c r="DI36"/>
  <c r="DV36"/>
  <c r="LV36"/>
  <c r="CI36"/>
  <c r="CV36"/>
  <c r="KV36"/>
  <c r="BV36"/>
  <c r="HV36"/>
  <c r="HI36"/>
  <c r="EI36"/>
  <c r="BI36"/>
  <c r="II36"/>
  <c r="JI36"/>
  <c r="FI36"/>
  <c r="AI36"/>
  <c r="GV36"/>
  <c r="IV36"/>
  <c r="I36"/>
  <c r="HV42" i="47"/>
  <c r="FI42"/>
  <c r="AI42"/>
  <c r="LV42"/>
  <c r="GV42"/>
  <c r="EI42"/>
  <c r="BI42"/>
  <c r="LI42"/>
  <c r="II42"/>
  <c r="DI42"/>
  <c r="CI42"/>
  <c r="KI42"/>
  <c r="GI42"/>
  <c r="KV42"/>
  <c r="HI42"/>
  <c r="BV42"/>
  <c r="CV42"/>
  <c r="JI42"/>
  <c r="FV42"/>
  <c r="AV42"/>
  <c r="JV42"/>
  <c r="DV42"/>
  <c r="V42"/>
  <c r="IV42"/>
  <c r="EV42"/>
  <c r="I42"/>
  <c r="EI63"/>
  <c r="DV63"/>
  <c r="II63"/>
  <c r="JI63"/>
  <c r="FV63"/>
  <c r="FI63"/>
  <c r="EV63"/>
  <c r="LI63"/>
  <c r="GV63"/>
  <c r="I63"/>
  <c r="AV63"/>
  <c r="KV63"/>
  <c r="AI63"/>
  <c r="V63"/>
  <c r="HV63"/>
  <c r="LV63"/>
  <c r="CI63"/>
  <c r="GI63"/>
  <c r="BI63"/>
  <c r="KI63"/>
  <c r="DI63"/>
  <c r="HI63"/>
  <c r="IV63"/>
  <c r="CV63"/>
  <c r="BV63"/>
  <c r="JV63"/>
  <c r="IV69"/>
  <c r="JV69"/>
  <c r="BI69"/>
  <c r="I69"/>
  <c r="JI69"/>
  <c r="AV69"/>
  <c r="KV69"/>
  <c r="LV69"/>
  <c r="AI69"/>
  <c r="CI69"/>
  <c r="KI69"/>
  <c r="GI69"/>
  <c r="EV69"/>
  <c r="CV69"/>
  <c r="LI69"/>
  <c r="FV69"/>
  <c r="DV69"/>
  <c r="HI69"/>
  <c r="GV69"/>
  <c r="V69"/>
  <c r="HV69"/>
  <c r="EI69"/>
  <c r="FI69"/>
  <c r="II69"/>
  <c r="BV69"/>
  <c r="DI69"/>
  <c r="GK85"/>
  <c r="LK85"/>
  <c r="BK85"/>
  <c r="KK85"/>
  <c r="X85"/>
  <c r="FK85"/>
  <c r="CX85"/>
  <c r="DX85"/>
  <c r="JK85"/>
  <c r="GX85"/>
  <c r="HX85"/>
  <c r="AX85"/>
  <c r="BX85"/>
  <c r="KX85"/>
  <c r="LX85"/>
  <c r="EX85"/>
  <c r="FX85"/>
  <c r="K85"/>
  <c r="AK85"/>
  <c r="IX85"/>
  <c r="CK85"/>
  <c r="IK85"/>
  <c r="JX85"/>
  <c r="DK85"/>
  <c r="EK85"/>
  <c r="HK85"/>
  <c r="AI34" i="28"/>
  <c r="FV34"/>
  <c r="DV34"/>
  <c r="BV34"/>
  <c r="V34"/>
  <c r="KV34"/>
  <c r="II34"/>
  <c r="GI34"/>
  <c r="KI34"/>
  <c r="EI34"/>
  <c r="CI34"/>
  <c r="HV34"/>
  <c r="GV34"/>
  <c r="CV34"/>
  <c r="FI34"/>
  <c r="AV34"/>
  <c r="EV34"/>
  <c r="LI34"/>
  <c r="JI34"/>
  <c r="DI34"/>
  <c r="I34"/>
  <c r="HI34"/>
  <c r="LV34"/>
  <c r="BI34"/>
  <c r="JV34"/>
  <c r="IV34"/>
  <c r="KI50" i="47"/>
  <c r="FV50"/>
  <c r="AV50"/>
  <c r="LI50"/>
  <c r="EV50"/>
  <c r="V50"/>
  <c r="JI50"/>
  <c r="DV50"/>
  <c r="CI50"/>
  <c r="II50"/>
  <c r="FI50"/>
  <c r="BI50"/>
  <c r="KV50"/>
  <c r="HI50"/>
  <c r="EI50"/>
  <c r="AI50"/>
  <c r="LV50"/>
  <c r="GI50"/>
  <c r="DI50"/>
  <c r="I50"/>
  <c r="JV50"/>
  <c r="HV50"/>
  <c r="CV50"/>
  <c r="IV50"/>
  <c r="GV50"/>
  <c r="BV50"/>
  <c r="J5" i="29"/>
  <c r="L9" i="68" l="1"/>
  <c r="R6" s="1"/>
  <c r="I17"/>
  <c r="I15"/>
  <c r="I16"/>
  <c r="I14"/>
  <c r="K16" s="1" a="1"/>
  <c r="K16" s="1"/>
  <c r="IV76" i="28"/>
  <c r="GI76"/>
  <c r="CV76"/>
  <c r="EI76"/>
  <c r="HI76"/>
  <c r="LV76"/>
  <c r="JV76"/>
  <c r="V76"/>
  <c r="FI76"/>
  <c r="LI76"/>
  <c r="DI76"/>
  <c r="EV76"/>
  <c r="BV76"/>
  <c r="KI76"/>
  <c r="AV76"/>
  <c r="FV76"/>
  <c r="CI76"/>
  <c r="BI76"/>
  <c r="JI76"/>
  <c r="DV76"/>
  <c r="I76"/>
  <c r="II76"/>
  <c r="GV76"/>
  <c r="KV76"/>
  <c r="AI76"/>
  <c r="HV76"/>
  <c r="FV78"/>
  <c r="AV78"/>
  <c r="I78"/>
  <c r="JV78"/>
  <c r="CV78"/>
  <c r="LI78"/>
  <c r="DI78"/>
  <c r="GV78"/>
  <c r="II78"/>
  <c r="EI78"/>
  <c r="CI78"/>
  <c r="DV78"/>
  <c r="GI78"/>
  <c r="V78"/>
  <c r="KI78"/>
  <c r="KV78"/>
  <c r="EV78"/>
  <c r="LV78"/>
  <c r="HV78"/>
  <c r="HI78"/>
  <c r="AI78"/>
  <c r="IV78"/>
  <c r="BI78"/>
  <c r="BV78"/>
  <c r="JI78"/>
  <c r="FI78"/>
  <c r="KV76" i="47"/>
  <c r="AI76"/>
  <c r="CI76"/>
  <c r="LV76"/>
  <c r="BV76"/>
  <c r="FV76"/>
  <c r="IV76"/>
  <c r="V76"/>
  <c r="HI76"/>
  <c r="LI76"/>
  <c r="EV76"/>
  <c r="GI76"/>
  <c r="FI76"/>
  <c r="KI76"/>
  <c r="CV76"/>
  <c r="DI76"/>
  <c r="HV76"/>
  <c r="JI76"/>
  <c r="GV76"/>
  <c r="I76"/>
  <c r="II76"/>
  <c r="AV76"/>
  <c r="EI76"/>
  <c r="JV76"/>
  <c r="DV76"/>
  <c r="BI76"/>
  <c r="CX80" i="28"/>
  <c r="IX80"/>
  <c r="X80"/>
  <c r="KX80"/>
  <c r="AK80"/>
  <c r="KK80"/>
  <c r="BK80"/>
  <c r="GK80"/>
  <c r="EK80"/>
  <c r="JK80"/>
  <c r="BX80"/>
  <c r="HX80"/>
  <c r="EX80"/>
  <c r="DK80"/>
  <c r="IK80"/>
  <c r="GX80"/>
  <c r="K80"/>
  <c r="DX80"/>
  <c r="FX80"/>
  <c r="LK80"/>
  <c r="JX80"/>
  <c r="AX80"/>
  <c r="LX80"/>
  <c r="CK80"/>
  <c r="HK80"/>
  <c r="FK80"/>
  <c r="BX80" i="47"/>
  <c r="AK80"/>
  <c r="X80"/>
  <c r="KX80"/>
  <c r="LK80"/>
  <c r="GK80"/>
  <c r="EX80"/>
  <c r="FX80"/>
  <c r="CK80"/>
  <c r="HK80"/>
  <c r="AX80"/>
  <c r="JX80"/>
  <c r="IX80"/>
  <c r="FK80"/>
  <c r="DX80"/>
  <c r="EK80"/>
  <c r="K80"/>
  <c r="BK80"/>
  <c r="DK80"/>
  <c r="IK80"/>
  <c r="KK80"/>
  <c r="LX80"/>
  <c r="CX80"/>
  <c r="GX80"/>
  <c r="HX80"/>
  <c r="JK80"/>
  <c r="HI78"/>
  <c r="JV78"/>
  <c r="IV78"/>
  <c r="DV78"/>
  <c r="FI78"/>
  <c r="II78"/>
  <c r="KV78"/>
  <c r="CV78"/>
  <c r="FV78"/>
  <c r="GI78"/>
  <c r="JI78"/>
  <c r="V78"/>
  <c r="DI78"/>
  <c r="CI78"/>
  <c r="GV78"/>
  <c r="LV78"/>
  <c r="HV78"/>
  <c r="AV78"/>
  <c r="BV78"/>
  <c r="LI78"/>
  <c r="EI78"/>
  <c r="EV78"/>
  <c r="I78"/>
  <c r="KI78"/>
  <c r="BI78"/>
  <c r="AI78"/>
  <c r="AX7" i="28"/>
  <c r="BX7"/>
  <c r="JX7"/>
  <c r="FX7"/>
  <c r="IX7"/>
  <c r="CX7"/>
  <c r="EK7"/>
  <c r="AK7"/>
  <c r="IK7"/>
  <c r="KX7"/>
  <c r="DK7"/>
  <c r="GX7"/>
  <c r="EX7"/>
  <c r="K7"/>
  <c r="X7"/>
  <c r="JK7"/>
  <c r="DX7"/>
  <c r="CK7"/>
  <c r="HK7"/>
  <c r="HX7"/>
  <c r="BK7"/>
  <c r="LK7"/>
  <c r="FK7"/>
  <c r="LX7"/>
  <c r="KK7"/>
  <c r="L9" i="61"/>
  <c r="R7" s="1"/>
  <c r="I16"/>
  <c r="I15"/>
  <c r="I14"/>
  <c r="I17"/>
  <c r="R6" i="70"/>
  <c r="R5"/>
  <c r="R8"/>
  <c r="O15" a="1"/>
  <c r="O15" s="1"/>
  <c r="K15" a="1"/>
  <c r="K15" s="1"/>
  <c r="O14" a="1"/>
  <c r="O14" s="1"/>
  <c r="AX22" a="1"/>
  <c r="AX22" s="1"/>
  <c r="O16" a="1"/>
  <c r="O16" s="1"/>
  <c r="K17" a="1"/>
  <c r="K17" s="1"/>
  <c r="S16" a="1"/>
  <c r="S16" s="1"/>
  <c r="K14" a="1"/>
  <c r="K14" s="1"/>
  <c r="S15" a="1"/>
  <c r="S15" s="1"/>
  <c r="S14" a="1"/>
  <c r="S14" s="1"/>
  <c r="AX14" a="1"/>
  <c r="AX14" s="1"/>
  <c r="O17" a="1"/>
  <c r="O17" s="1"/>
  <c r="S17" a="1"/>
  <c r="S17" s="1"/>
  <c r="K16" a="1"/>
  <c r="K16" s="1"/>
  <c r="O14" i="63" a="1"/>
  <c r="O14" s="1"/>
  <c r="K16" a="1"/>
  <c r="K16" s="1"/>
  <c r="O17" a="1"/>
  <c r="O17" s="1"/>
  <c r="K17" a="1"/>
  <c r="K17" s="1"/>
  <c r="K15" a="1"/>
  <c r="K15" s="1"/>
  <c r="K14" a="1"/>
  <c r="K14" s="1"/>
  <c r="AX14" a="1"/>
  <c r="AX14" s="1"/>
  <c r="S17" a="1"/>
  <c r="S17" s="1"/>
  <c r="S14" a="1"/>
  <c r="S14" s="1"/>
  <c r="O15" a="1"/>
  <c r="O15" s="1"/>
  <c r="O16" a="1"/>
  <c r="O16" s="1"/>
  <c r="S16" a="1"/>
  <c r="S16" s="1"/>
  <c r="S15" a="1"/>
  <c r="S15" s="1"/>
  <c r="AX22" a="1"/>
  <c r="AX22" s="1"/>
  <c r="R5" i="61"/>
  <c r="R5" i="63"/>
  <c r="R8"/>
  <c r="R6"/>
  <c r="S17" i="66" a="1"/>
  <c r="S17" s="1"/>
  <c r="O15" i="67" a="1"/>
  <c r="O15" s="1"/>
  <c r="R5"/>
  <c r="K16" i="66" a="1"/>
  <c r="K16" s="1"/>
  <c r="K15" i="67" a="1"/>
  <c r="K15" s="1"/>
  <c r="R8"/>
  <c r="R6"/>
  <c r="K16" a="1"/>
  <c r="K16" s="1"/>
  <c r="K17" i="66" a="1"/>
  <c r="K17" s="1"/>
  <c r="K17" i="67" a="1"/>
  <c r="K17" s="1"/>
  <c r="AX22" i="66" a="1"/>
  <c r="AX22" s="1"/>
  <c r="S16" i="67" a="1"/>
  <c r="S16" s="1"/>
  <c r="AX14" a="1"/>
  <c r="AX14" s="1"/>
  <c r="S15" i="66" a="1"/>
  <c r="S15" s="1"/>
  <c r="S15" i="67" a="1"/>
  <c r="S15" s="1"/>
  <c r="K14" a="1"/>
  <c r="K14" s="1"/>
  <c r="O15" i="66" a="1"/>
  <c r="O15" s="1"/>
  <c r="O17" a="1"/>
  <c r="O17" s="1"/>
  <c r="S14" i="67" a="1"/>
  <c r="S14" s="1"/>
  <c r="O16" a="1"/>
  <c r="O16" s="1"/>
  <c r="O14" i="66" a="1"/>
  <c r="O14" s="1"/>
  <c r="AX14" a="1"/>
  <c r="AX14" s="1"/>
  <c r="O17" i="67" a="1"/>
  <c r="O17" s="1"/>
  <c r="AX22" a="1"/>
  <c r="AX22" s="1"/>
  <c r="AY23" s="1"/>
  <c r="O14" a="1"/>
  <c r="O14" s="1"/>
  <c r="S17" a="1"/>
  <c r="S17" s="1"/>
  <c r="K15" i="66" a="1"/>
  <c r="K15" s="1"/>
  <c r="O16" a="1"/>
  <c r="O16" s="1"/>
  <c r="K14" a="1"/>
  <c r="K14" s="1"/>
  <c r="O15" i="69" a="1"/>
  <c r="O15" s="1"/>
  <c r="S16" i="72" a="1"/>
  <c r="S16" s="1"/>
  <c r="S16" i="66" a="1"/>
  <c r="S16" s="1"/>
  <c r="S14" a="1"/>
  <c r="S14" s="1"/>
  <c r="O17" i="72" a="1"/>
  <c r="O17" s="1"/>
  <c r="K16" a="1"/>
  <c r="K16" s="1"/>
  <c r="S14" a="1"/>
  <c r="S14" s="1"/>
  <c r="S15" a="1"/>
  <c r="S15" s="1"/>
  <c r="O14" a="1"/>
  <c r="O14" s="1"/>
  <c r="K15" a="1"/>
  <c r="K15" s="1"/>
  <c r="O16" a="1"/>
  <c r="O16" s="1"/>
  <c r="O15" a="1"/>
  <c r="O15" s="1"/>
  <c r="AX22" i="69" a="1"/>
  <c r="AX22" s="1"/>
  <c r="AY22" s="1"/>
  <c r="K14" i="72" a="1"/>
  <c r="K14" s="1"/>
  <c r="S17" a="1"/>
  <c r="S17" s="1"/>
  <c r="AX14" a="1"/>
  <c r="AX14" s="1"/>
  <c r="K17" a="1"/>
  <c r="K17" s="1"/>
  <c r="AX22" a="1"/>
  <c r="AX22" s="1"/>
  <c r="S14" i="69" a="1"/>
  <c r="S14" s="1"/>
  <c r="O16" i="71" a="1"/>
  <c r="O16" s="1"/>
  <c r="AX22" a="1"/>
  <c r="AX22" s="1"/>
  <c r="S16" a="1"/>
  <c r="S16" s="1"/>
  <c r="O17" a="1"/>
  <c r="O17" s="1"/>
  <c r="R8" i="72"/>
  <c r="K16" i="71" a="1"/>
  <c r="K16" s="1"/>
  <c r="R6" i="72"/>
  <c r="S17" i="71" a="1"/>
  <c r="S17" s="1"/>
  <c r="S14" a="1"/>
  <c r="S14" s="1"/>
  <c r="R7" i="72"/>
  <c r="K17" i="71" a="1"/>
  <c r="K17" s="1"/>
  <c r="O14" i="68" a="1"/>
  <c r="O14" s="1"/>
  <c r="AX22" i="65" a="1"/>
  <c r="AX22" s="1"/>
  <c r="K17" i="69" a="1"/>
  <c r="K17" s="1"/>
  <c r="K14" i="65" a="1"/>
  <c r="K14" s="1"/>
  <c r="S15" a="1"/>
  <c r="S15" s="1"/>
  <c r="S15" i="69" a="1"/>
  <c r="S15" s="1"/>
  <c r="AX14" i="64" a="1"/>
  <c r="AX14" s="1"/>
  <c r="O16" i="65" a="1"/>
  <c r="O16" s="1"/>
  <c r="AX14" i="69" a="1"/>
  <c r="AX14" s="1"/>
  <c r="S16" a="1"/>
  <c r="S16" s="1"/>
  <c r="O14" a="1"/>
  <c r="O14" s="1"/>
  <c r="S17" i="65" a="1"/>
  <c r="S17" s="1"/>
  <c r="K16" i="69" a="1"/>
  <c r="K16" s="1"/>
  <c r="K17" i="65" a="1"/>
  <c r="K17" s="1"/>
  <c r="K15" a="1"/>
  <c r="K15" s="1"/>
  <c r="K14" i="69" a="1"/>
  <c r="K14" s="1"/>
  <c r="O17" a="1"/>
  <c r="O17" s="1"/>
  <c r="AX14" i="65" a="1"/>
  <c r="AX14" s="1"/>
  <c r="K15" i="69" a="1"/>
  <c r="K15" s="1"/>
  <c r="S17" a="1"/>
  <c r="S17" s="1"/>
  <c r="O14" i="65" a="1"/>
  <c r="O14" s="1"/>
  <c r="S16" a="1"/>
  <c r="S16" s="1"/>
  <c r="O16" i="69" a="1"/>
  <c r="O16" s="1"/>
  <c r="R6" i="66"/>
  <c r="R8" i="64"/>
  <c r="R8" i="66"/>
  <c r="O14" i="64" a="1"/>
  <c r="O14" s="1"/>
  <c r="R7" i="66"/>
  <c r="R6" i="64"/>
  <c r="R7"/>
  <c r="O17" a="1"/>
  <c r="O17" s="1"/>
  <c r="AX14" i="71" a="1"/>
  <c r="AX14" s="1"/>
  <c r="O14" a="1"/>
  <c r="O14" s="1"/>
  <c r="R6"/>
  <c r="K14" a="1"/>
  <c r="K14" s="1"/>
  <c r="R8"/>
  <c r="S14" i="65" a="1"/>
  <c r="S14" s="1"/>
  <c r="K16" a="1"/>
  <c r="K16" s="1"/>
  <c r="O15" i="71" a="1"/>
  <c r="O15" s="1"/>
  <c r="R7"/>
  <c r="S15" a="1"/>
  <c r="S15" s="1"/>
  <c r="O17" i="65" a="1"/>
  <c r="O17" s="1"/>
  <c r="O15" a="1"/>
  <c r="O15" s="1"/>
  <c r="K15" i="71" a="1"/>
  <c r="K15" s="1"/>
  <c r="II18" i="28"/>
  <c r="EI18"/>
  <c r="AI18"/>
  <c r="AV18"/>
  <c r="LI18"/>
  <c r="GV18"/>
  <c r="BV18"/>
  <c r="I18"/>
  <c r="IV18"/>
  <c r="KI18"/>
  <c r="HV18"/>
  <c r="FI18"/>
  <c r="LV18"/>
  <c r="HI18"/>
  <c r="FV18"/>
  <c r="DI18"/>
  <c r="KV18"/>
  <c r="DV18"/>
  <c r="EV18"/>
  <c r="JI18"/>
  <c r="BI18"/>
  <c r="CI18"/>
  <c r="GI18"/>
  <c r="JV18"/>
  <c r="CV18"/>
  <c r="V18"/>
  <c r="R5" i="69"/>
  <c r="I17" i="62"/>
  <c r="I15"/>
  <c r="I14"/>
  <c r="E15" i="26"/>
  <c r="I16" i="62"/>
  <c r="DK13" i="28"/>
  <c r="JX13"/>
  <c r="FK13"/>
  <c r="IX13"/>
  <c r="BK13"/>
  <c r="K13"/>
  <c r="GK13"/>
  <c r="AK13"/>
  <c r="IK13"/>
  <c r="FX13"/>
  <c r="LX13"/>
  <c r="EX13"/>
  <c r="JK13"/>
  <c r="HK13"/>
  <c r="KK13"/>
  <c r="EK13"/>
  <c r="CX13"/>
  <c r="HX13"/>
  <c r="DX13"/>
  <c r="CK13"/>
  <c r="KX13"/>
  <c r="X13"/>
  <c r="BX13"/>
  <c r="LK13"/>
  <c r="AX13"/>
  <c r="GX13"/>
  <c r="R6" i="69"/>
  <c r="L9" i="62"/>
  <c r="DX15" i="47"/>
  <c r="CK15"/>
  <c r="EK15"/>
  <c r="LK15"/>
  <c r="CX15"/>
  <c r="IX15"/>
  <c r="K15"/>
  <c r="KX15"/>
  <c r="GK15"/>
  <c r="KK15"/>
  <c r="AK15"/>
  <c r="JX15"/>
  <c r="HK15"/>
  <c r="BK15"/>
  <c r="EX15"/>
  <c r="LX15"/>
  <c r="FX15"/>
  <c r="DK15"/>
  <c r="HX15"/>
  <c r="X15"/>
  <c r="BX15"/>
  <c r="AX15"/>
  <c r="FK15"/>
  <c r="IK15"/>
  <c r="JK15"/>
  <c r="GX15"/>
  <c r="GI18"/>
  <c r="BV18"/>
  <c r="V18"/>
  <c r="II18"/>
  <c r="LV18"/>
  <c r="EI18"/>
  <c r="FI18"/>
  <c r="I18"/>
  <c r="AI18"/>
  <c r="JV18"/>
  <c r="LI18"/>
  <c r="DI18"/>
  <c r="AV18"/>
  <c r="KI18"/>
  <c r="FV18"/>
  <c r="BI18"/>
  <c r="EV18"/>
  <c r="IV18"/>
  <c r="HI18"/>
  <c r="CV18"/>
  <c r="KV18"/>
  <c r="GV18"/>
  <c r="JI18"/>
  <c r="HV18"/>
  <c r="DV18"/>
  <c r="CI18"/>
  <c r="LX15" i="28"/>
  <c r="GK15"/>
  <c r="AX15"/>
  <c r="KK15"/>
  <c r="IK15"/>
  <c r="BK15"/>
  <c r="X15"/>
  <c r="DK15"/>
  <c r="KX15"/>
  <c r="GX15"/>
  <c r="CX15"/>
  <c r="K15"/>
  <c r="JK15"/>
  <c r="HK15"/>
  <c r="HX15"/>
  <c r="EK15"/>
  <c r="LK15"/>
  <c r="EX15"/>
  <c r="AK15"/>
  <c r="JX15"/>
  <c r="FX15"/>
  <c r="FK15"/>
  <c r="CK15"/>
  <c r="IX15"/>
  <c r="DX15"/>
  <c r="BX15"/>
  <c r="R8" i="69"/>
  <c r="JX13" i="47"/>
  <c r="CK13"/>
  <c r="FX13"/>
  <c r="IX13"/>
  <c r="FK13"/>
  <c r="LK13"/>
  <c r="DK13"/>
  <c r="HX13"/>
  <c r="AX13"/>
  <c r="GX13"/>
  <c r="K13"/>
  <c r="CX13"/>
  <c r="BX13"/>
  <c r="AK13"/>
  <c r="EX13"/>
  <c r="LX13"/>
  <c r="KK13"/>
  <c r="KX13"/>
  <c r="JK13"/>
  <c r="IK13"/>
  <c r="BK13"/>
  <c r="GK13"/>
  <c r="DX13"/>
  <c r="HK13"/>
  <c r="EK13"/>
  <c r="X13"/>
  <c r="S16" i="64" a="1"/>
  <c r="S16" s="1"/>
  <c r="S15" a="1"/>
  <c r="S15" s="1"/>
  <c r="S14" a="1"/>
  <c r="S14" s="1"/>
  <c r="K16" a="1"/>
  <c r="K16" s="1"/>
  <c r="K15" a="1"/>
  <c r="K15" s="1"/>
  <c r="AX22" a="1"/>
  <c r="AX22" s="1"/>
  <c r="O15" a="1"/>
  <c r="O15" s="1"/>
  <c r="K14" a="1"/>
  <c r="K14" s="1"/>
  <c r="R8" i="65"/>
  <c r="R7"/>
  <c r="R6"/>
  <c r="R5"/>
  <c r="S17" i="64" a="1"/>
  <c r="S17" s="1"/>
  <c r="K17" a="1"/>
  <c r="K17" s="1"/>
  <c r="O16" a="1"/>
  <c r="O16" s="1"/>
  <c r="G4" i="29"/>
  <c r="G5"/>
  <c r="R5" i="68" l="1"/>
  <c r="S17" a="1"/>
  <c r="S17" s="1"/>
  <c r="R7"/>
  <c r="R8"/>
  <c r="S15" a="1"/>
  <c r="S15" s="1"/>
  <c r="AX14" a="1"/>
  <c r="AX14" s="1"/>
  <c r="O17" a="1"/>
  <c r="O17" s="1"/>
  <c r="R6" i="61"/>
  <c r="S14" i="68" a="1"/>
  <c r="S14" s="1"/>
  <c r="O16" a="1"/>
  <c r="O16" s="1"/>
  <c r="AX22" a="1"/>
  <c r="AX22" s="1"/>
  <c r="S16" a="1"/>
  <c r="S16" s="1"/>
  <c r="K14" a="1"/>
  <c r="K14" s="1"/>
  <c r="O15" a="1"/>
  <c r="O15" s="1"/>
  <c r="K15" a="1"/>
  <c r="K15" s="1"/>
  <c r="K17" a="1"/>
  <c r="K17" s="1"/>
  <c r="AX14" i="61" a="1"/>
  <c r="AX14" s="1"/>
  <c r="R8"/>
  <c r="O15" a="1"/>
  <c r="O15" s="1"/>
  <c r="S14" a="1"/>
  <c r="S14" s="1"/>
  <c r="O17" a="1"/>
  <c r="O17" s="1"/>
  <c r="AX22" a="1"/>
  <c r="AX22" s="1"/>
  <c r="K14" a="1"/>
  <c r="K14" s="1"/>
  <c r="K17" a="1"/>
  <c r="K17" s="1"/>
  <c r="S17" a="1"/>
  <c r="S17" s="1"/>
  <c r="O16" a="1"/>
  <c r="O16" s="1"/>
  <c r="S16" a="1"/>
  <c r="S16" s="1"/>
  <c r="S15" a="1"/>
  <c r="S15" s="1"/>
  <c r="K16" a="1"/>
  <c r="K16" s="1"/>
  <c r="O14" a="1"/>
  <c r="O14" s="1"/>
  <c r="K15" a="1"/>
  <c r="K15" s="1"/>
  <c r="L16" i="70"/>
  <c r="M16" s="1"/>
  <c r="P16" s="1"/>
  <c r="Q16" s="1"/>
  <c r="L15"/>
  <c r="M15" s="1"/>
  <c r="P15" s="1"/>
  <c r="Q15" s="1"/>
  <c r="L14"/>
  <c r="M14" s="1"/>
  <c r="P14" s="1"/>
  <c r="Q14" s="1"/>
  <c r="L17"/>
  <c r="M17" s="1"/>
  <c r="P17" s="1"/>
  <c r="Q17" s="1"/>
  <c r="L17" i="63"/>
  <c r="M17" s="1"/>
  <c r="L15"/>
  <c r="M15" s="1"/>
  <c r="P15" s="1"/>
  <c r="Q15" s="1"/>
  <c r="L16"/>
  <c r="M16" s="1"/>
  <c r="L14"/>
  <c r="M14" s="1"/>
  <c r="P14" s="1"/>
  <c r="L15" i="66"/>
  <c r="M15" s="1"/>
  <c r="L17"/>
  <c r="M17" s="1"/>
  <c r="L16"/>
  <c r="M16" s="1"/>
  <c r="AY22"/>
  <c r="AY24"/>
  <c r="L14"/>
  <c r="M14" s="1"/>
  <c r="P14" s="1"/>
  <c r="L16" i="72"/>
  <c r="M16" s="1"/>
  <c r="P16" s="1"/>
  <c r="Q16" s="1"/>
  <c r="L14" i="67"/>
  <c r="M14" s="1"/>
  <c r="L14" i="72"/>
  <c r="M14" s="1"/>
  <c r="P14" s="1"/>
  <c r="Q14" s="1"/>
  <c r="L17" i="67"/>
  <c r="M17" s="1"/>
  <c r="P17" s="1"/>
  <c r="Q17" s="1"/>
  <c r="L15"/>
  <c r="M15" s="1"/>
  <c r="L16"/>
  <c r="M16" s="1"/>
  <c r="P16" s="1"/>
  <c r="Q16" s="1"/>
  <c r="L15" i="72"/>
  <c r="M15" s="1"/>
  <c r="P15" s="1"/>
  <c r="AY25" i="69"/>
  <c r="L17" i="72"/>
  <c r="M17" s="1"/>
  <c r="AY22" i="65"/>
  <c r="L17"/>
  <c r="M17" s="1"/>
  <c r="L16" i="71"/>
  <c r="M16" s="1"/>
  <c r="L14" i="69"/>
  <c r="M14" s="1"/>
  <c r="L15" i="71"/>
  <c r="M15" s="1"/>
  <c r="L17"/>
  <c r="M17" s="1"/>
  <c r="L14"/>
  <c r="M14" s="1"/>
  <c r="P14" s="1"/>
  <c r="Q14" s="1"/>
  <c r="L15" i="69"/>
  <c r="M15" s="1"/>
  <c r="P15" s="1"/>
  <c r="Q15" s="1"/>
  <c r="L17"/>
  <c r="M17" s="1"/>
  <c r="L16"/>
  <c r="M16" s="1"/>
  <c r="L14" i="65"/>
  <c r="M14" s="1"/>
  <c r="P14" s="1"/>
  <c r="Q14" s="1"/>
  <c r="T14" s="1"/>
  <c r="U14" s="1"/>
  <c r="L15"/>
  <c r="M15" s="1"/>
  <c r="P15" s="1"/>
  <c r="Q15" s="1"/>
  <c r="L16"/>
  <c r="M16" s="1"/>
  <c r="L17" i="64"/>
  <c r="M17" s="1"/>
  <c r="L16"/>
  <c r="M16" s="1"/>
  <c r="K17" i="62" a="1"/>
  <c r="K17" s="1"/>
  <c r="AX14" a="1"/>
  <c r="AX14" s="1"/>
  <c r="O14" a="1"/>
  <c r="O14" s="1"/>
  <c r="S16" a="1"/>
  <c r="S16" s="1"/>
  <c r="K15" a="1"/>
  <c r="K15" s="1"/>
  <c r="S17" a="1"/>
  <c r="S17" s="1"/>
  <c r="AX22" a="1"/>
  <c r="AX22" s="1"/>
  <c r="O17" a="1"/>
  <c r="O17" s="1"/>
  <c r="O15" a="1"/>
  <c r="O15" s="1"/>
  <c r="K14" a="1"/>
  <c r="K14" s="1"/>
  <c r="O16" a="1"/>
  <c r="O16" s="1"/>
  <c r="S14" a="1"/>
  <c r="S14" s="1"/>
  <c r="S15" a="1"/>
  <c r="S15" s="1"/>
  <c r="K16" a="1"/>
  <c r="K16" s="1"/>
  <c r="R5"/>
  <c r="G17" i="16"/>
  <c r="R7" i="62"/>
  <c r="R8"/>
  <c r="R6"/>
  <c r="L14" i="64"/>
  <c r="M14" s="1"/>
  <c r="L15"/>
  <c r="M15" s="1"/>
  <c r="C84" i="29"/>
  <c r="D38"/>
  <c r="C98"/>
  <c r="D14"/>
  <c r="C29"/>
  <c r="D85"/>
  <c r="C12"/>
  <c r="C33"/>
  <c r="C66"/>
  <c r="C14"/>
  <c r="D67"/>
  <c r="C100"/>
  <c r="C85"/>
  <c r="D47"/>
  <c r="C35"/>
  <c r="C97"/>
  <c r="C28"/>
  <c r="C90"/>
  <c r="C26"/>
  <c r="C88"/>
  <c r="C11"/>
  <c r="C103"/>
  <c r="D31"/>
  <c r="C37"/>
  <c r="C61"/>
  <c r="C10"/>
  <c r="D74"/>
  <c r="D4"/>
  <c r="C81"/>
  <c r="D57"/>
  <c r="C7"/>
  <c r="D13"/>
  <c r="D76"/>
  <c r="D100"/>
  <c r="D60"/>
  <c r="D92"/>
  <c r="D48"/>
  <c r="D29"/>
  <c r="D101"/>
  <c r="D23"/>
  <c r="D24"/>
  <c r="C64"/>
  <c r="D54"/>
  <c r="C17"/>
  <c r="C20"/>
  <c r="D36"/>
  <c r="D22"/>
  <c r="C92"/>
  <c r="C99"/>
  <c r="D15"/>
  <c r="C4"/>
  <c r="D73"/>
  <c r="D11"/>
  <c r="D96"/>
  <c r="C87"/>
  <c r="D69"/>
  <c r="D45"/>
  <c r="D88"/>
  <c r="D68"/>
  <c r="C49"/>
  <c r="D103"/>
  <c r="C16"/>
  <c r="C77"/>
  <c r="C58"/>
  <c r="D75"/>
  <c r="D41"/>
  <c r="C67"/>
  <c r="D6"/>
  <c r="D49"/>
  <c r="D81"/>
  <c r="D52"/>
  <c r="D80"/>
  <c r="C6"/>
  <c r="D102"/>
  <c r="C39"/>
  <c r="D65"/>
  <c r="D79"/>
  <c r="D26"/>
  <c r="C34"/>
  <c r="D70"/>
  <c r="D37"/>
  <c r="D42"/>
  <c r="C78"/>
  <c r="D87"/>
  <c r="D66"/>
  <c r="C48"/>
  <c r="C53"/>
  <c r="C8"/>
  <c r="D59"/>
  <c r="D10"/>
  <c r="C71"/>
  <c r="C40"/>
  <c r="D46"/>
  <c r="D77"/>
  <c r="C50"/>
  <c r="C25"/>
  <c r="D21"/>
  <c r="C62"/>
  <c r="C13"/>
  <c r="C70"/>
  <c r="C89"/>
  <c r="C24"/>
  <c r="D90"/>
  <c r="D98"/>
  <c r="C41"/>
  <c r="D83"/>
  <c r="D35"/>
  <c r="C63"/>
  <c r="D40"/>
  <c r="C94"/>
  <c r="D33"/>
  <c r="C51"/>
  <c r="D28"/>
  <c r="C15"/>
  <c r="D91"/>
  <c r="D86"/>
  <c r="C43"/>
  <c r="C36"/>
  <c r="C83"/>
  <c r="C68"/>
  <c r="D39"/>
  <c r="C31"/>
  <c r="C19"/>
  <c r="D51"/>
  <c r="D9"/>
  <c r="C57"/>
  <c r="C74"/>
  <c r="C73"/>
  <c r="C32"/>
  <c r="D78"/>
  <c r="C65"/>
  <c r="D58"/>
  <c r="C76"/>
  <c r="C22"/>
  <c r="D27"/>
  <c r="C38"/>
  <c r="D63"/>
  <c r="D19"/>
  <c r="C5"/>
  <c r="C30"/>
  <c r="D55"/>
  <c r="D61"/>
  <c r="C75"/>
  <c r="D20"/>
  <c r="D8"/>
  <c r="C46"/>
  <c r="C42"/>
  <c r="D72"/>
  <c r="C72"/>
  <c r="C23"/>
  <c r="D18"/>
  <c r="C96"/>
  <c r="C93"/>
  <c r="D56"/>
  <c r="C45"/>
  <c r="C91"/>
  <c r="C52"/>
  <c r="C69"/>
  <c r="D12"/>
  <c r="C47"/>
  <c r="C56"/>
  <c r="D97"/>
  <c r="C80"/>
  <c r="D62"/>
  <c r="D17"/>
  <c r="D89"/>
  <c r="D34"/>
  <c r="C44"/>
  <c r="D32"/>
  <c r="D25"/>
  <c r="C101"/>
  <c r="C54"/>
  <c r="C59"/>
  <c r="C86"/>
  <c r="D64"/>
  <c r="C60"/>
  <c r="C18"/>
  <c r="C79"/>
  <c r="D30"/>
  <c r="D94"/>
  <c r="D84"/>
  <c r="C102"/>
  <c r="D93"/>
  <c r="C82"/>
  <c r="D82"/>
  <c r="D71"/>
  <c r="D7"/>
  <c r="D16"/>
  <c r="C27"/>
  <c r="D53"/>
  <c r="D43"/>
  <c r="D5"/>
  <c r="C9"/>
  <c r="D50"/>
  <c r="D44"/>
  <c r="C21"/>
  <c r="D99"/>
  <c r="C95"/>
  <c r="D95"/>
  <c r="C55"/>
  <c r="P15" i="66"/>
  <c r="Q15" s="1"/>
  <c r="P17" l="1"/>
  <c r="Q17" s="1"/>
  <c r="P16"/>
  <c r="Q16" s="1"/>
  <c r="P14" i="64"/>
  <c r="Q14" s="1"/>
  <c r="P16" i="71"/>
  <c r="Q16" s="1"/>
  <c r="T16" s="1"/>
  <c r="U16" s="1"/>
  <c r="P15"/>
  <c r="Q15" s="1"/>
  <c r="T15" s="1"/>
  <c r="U15" s="1"/>
  <c r="P17"/>
  <c r="Q17" s="1"/>
  <c r="T17" s="1"/>
  <c r="U17" s="1"/>
  <c r="L14" i="68"/>
  <c r="M14" s="1"/>
  <c r="P14" s="1"/>
  <c r="Q14" s="1"/>
  <c r="P17" i="63"/>
  <c r="Q17" s="1"/>
  <c r="P16"/>
  <c r="Q16" s="1"/>
  <c r="T16" s="1"/>
  <c r="U16" s="1"/>
  <c r="L17" i="68"/>
  <c r="M17" s="1"/>
  <c r="P17" s="1"/>
  <c r="Q17" s="1"/>
  <c r="L15"/>
  <c r="M15" s="1"/>
  <c r="P15" s="1"/>
  <c r="Q15" s="1"/>
  <c r="L16"/>
  <c r="M16" s="1"/>
  <c r="P16" s="1"/>
  <c r="Q16" s="1"/>
  <c r="T16" s="1"/>
  <c r="U16" s="1"/>
  <c r="L14" i="61"/>
  <c r="M14" s="1"/>
  <c r="P14" s="1"/>
  <c r="Q14" s="1"/>
  <c r="T14" s="1"/>
  <c r="U14" s="1"/>
  <c r="L15"/>
  <c r="M15" s="1"/>
  <c r="P15" s="1"/>
  <c r="Q15" s="1"/>
  <c r="L16"/>
  <c r="M16" s="1"/>
  <c r="P16" s="1"/>
  <c r="Q16" s="1"/>
  <c r="L17"/>
  <c r="M17" s="1"/>
  <c r="P17" s="1"/>
  <c r="Q17" s="1"/>
  <c r="Q14" i="63"/>
  <c r="T14" s="1"/>
  <c r="U14" s="1"/>
  <c r="Q14" i="66"/>
  <c r="T14" s="1"/>
  <c r="U14" s="1"/>
  <c r="T15" i="63"/>
  <c r="U15" s="1"/>
  <c r="P17" i="72"/>
  <c r="Q17" s="1"/>
  <c r="T17" s="1"/>
  <c r="U17" s="1"/>
  <c r="P16" i="64"/>
  <c r="Q16" s="1"/>
  <c r="P15"/>
  <c r="Q15" s="1"/>
  <c r="P17"/>
  <c r="Q17" s="1"/>
  <c r="T14" s="1"/>
  <c r="U14" s="1"/>
  <c r="P16" i="65"/>
  <c r="Q16" s="1"/>
  <c r="T16" s="1"/>
  <c r="U16" s="1"/>
  <c r="P17"/>
  <c r="Q17" s="1"/>
  <c r="T17" s="1"/>
  <c r="U17" s="1"/>
  <c r="P14" i="69"/>
  <c r="Q14" s="1"/>
  <c r="P16"/>
  <c r="Q16" s="1"/>
  <c r="P17"/>
  <c r="Q17" s="1"/>
  <c r="T17" s="1"/>
  <c r="U17" s="1"/>
  <c r="P15" i="67"/>
  <c r="Q15" s="1"/>
  <c r="T15" s="1"/>
  <c r="U15" s="1"/>
  <c r="P14"/>
  <c r="Q14" s="1"/>
  <c r="T14" s="1"/>
  <c r="U14" s="1"/>
  <c r="Q15" i="72"/>
  <c r="T15" s="1"/>
  <c r="U15" s="1"/>
  <c r="L16" i="62"/>
  <c r="M16" s="1"/>
  <c r="P16" s="1"/>
  <c r="Q16" s="1"/>
  <c r="T16" s="1"/>
  <c r="U16" s="1"/>
  <c r="L17"/>
  <c r="M17" s="1"/>
  <c r="P17" s="1"/>
  <c r="Q17" s="1"/>
  <c r="L15"/>
  <c r="M15" s="1"/>
  <c r="P15" s="1"/>
  <c r="Q15" s="1"/>
  <c r="T15" s="1"/>
  <c r="U15" s="1"/>
  <c r="L14"/>
  <c r="M14" s="1"/>
  <c r="P14" s="1"/>
  <c r="Q14" s="1"/>
  <c r="T14" i="71"/>
  <c r="U14" s="1"/>
  <c r="T15" i="65"/>
  <c r="U15" s="1"/>
  <c r="T17" i="61"/>
  <c r="U17" s="1"/>
  <c r="T16"/>
  <c r="U16" s="1"/>
  <c r="T15"/>
  <c r="U15" s="1"/>
  <c r="T14" i="70"/>
  <c r="U14" s="1"/>
  <c r="T17"/>
  <c r="U17" s="1"/>
  <c r="T14" i="68"/>
  <c r="U14" s="1"/>
  <c r="T17"/>
  <c r="U17" s="1"/>
  <c r="T16" i="72"/>
  <c r="U16" s="1"/>
  <c r="T15" i="66"/>
  <c r="U15" s="1"/>
  <c r="T17" i="63"/>
  <c r="U17" s="1"/>
  <c r="T16" i="70"/>
  <c r="U16" s="1"/>
  <c r="T15" i="68"/>
  <c r="U15" s="1"/>
  <c r="T14" i="72"/>
  <c r="U14" s="1"/>
  <c r="T15" i="70"/>
  <c r="U15" s="1"/>
  <c r="T16" i="67" l="1"/>
  <c r="U16" s="1"/>
  <c r="T16" i="66"/>
  <c r="U16" s="1"/>
  <c r="T17"/>
  <c r="U17" s="1"/>
  <c r="T14" i="69"/>
  <c r="U14" s="1"/>
  <c r="T17" i="64"/>
  <c r="U17" s="1"/>
  <c r="T15"/>
  <c r="U15" s="1"/>
  <c r="T17" i="67"/>
  <c r="U17" s="1"/>
  <c r="T15" i="69"/>
  <c r="U15" s="1"/>
  <c r="T16"/>
  <c r="U16" s="1"/>
  <c r="T16" i="64"/>
  <c r="U16" s="1"/>
  <c r="T14" i="62"/>
  <c r="U14" s="1"/>
  <c r="T17"/>
  <c r="U17" s="1"/>
  <c r="AE15" i="65" a="1"/>
  <c r="AE15" s="1"/>
  <c r="AA17" a="1"/>
  <c r="AA17" s="1"/>
  <c r="AA14" a="1"/>
  <c r="AA14" s="1"/>
  <c r="BK14" a="1"/>
  <c r="BK16" s="1"/>
  <c r="W14" a="1"/>
  <c r="W14" s="1"/>
  <c r="AA16" a="1"/>
  <c r="AA16" s="1"/>
  <c r="AE17" a="1"/>
  <c r="AE17" s="1"/>
  <c r="AE16" a="1"/>
  <c r="AE16" s="1"/>
  <c r="W15" a="1"/>
  <c r="W15" s="1"/>
  <c r="AE14" a="1"/>
  <c r="AE14" s="1"/>
  <c r="AA15" a="1"/>
  <c r="AA15" s="1"/>
  <c r="W17" a="1"/>
  <c r="W17" s="1"/>
  <c r="W16" a="1"/>
  <c r="W16" s="1"/>
  <c r="AE15" i="71" a="1"/>
  <c r="AE15" s="1"/>
  <c r="W14" a="1"/>
  <c r="W14" s="1"/>
  <c r="AA16" a="1"/>
  <c r="AA16" s="1"/>
  <c r="W15" a="1"/>
  <c r="W15" s="1"/>
  <c r="AE14" a="1"/>
  <c r="AE14" s="1"/>
  <c r="AE16" a="1"/>
  <c r="AE16" s="1"/>
  <c r="W16" a="1"/>
  <c r="W16" s="1"/>
  <c r="AA17" a="1"/>
  <c r="AA17" s="1"/>
  <c r="BK14" a="1"/>
  <c r="AE17" a="1"/>
  <c r="AE17" s="1"/>
  <c r="AA14" a="1"/>
  <c r="AA14" s="1"/>
  <c r="AA15" a="1"/>
  <c r="AA15" s="1"/>
  <c r="W17" a="1"/>
  <c r="W17" s="1"/>
  <c r="AE17" i="61" a="1"/>
  <c r="AE17" s="1"/>
  <c r="W17" a="1"/>
  <c r="W17" s="1"/>
  <c r="W14" a="1"/>
  <c r="W14" s="1"/>
  <c r="AA16" a="1"/>
  <c r="AA16" s="1"/>
  <c r="W15" a="1"/>
  <c r="W15" s="1"/>
  <c r="AE16" a="1"/>
  <c r="AE16" s="1"/>
  <c r="AA14" a="1"/>
  <c r="AA14" s="1"/>
  <c r="BK14" a="1"/>
  <c r="AE14" a="1"/>
  <c r="AE14" s="1"/>
  <c r="W16" a="1"/>
  <c r="W16" s="1"/>
  <c r="AA15" a="1"/>
  <c r="AA15" s="1"/>
  <c r="AA17" a="1"/>
  <c r="AA17" s="1"/>
  <c r="AE15" a="1"/>
  <c r="AE15" s="1"/>
  <c r="AA15" i="68" a="1"/>
  <c r="AA15" s="1"/>
  <c r="AE15" a="1"/>
  <c r="AE15" s="1"/>
  <c r="AA14" a="1"/>
  <c r="AA14" s="1"/>
  <c r="AA16" a="1"/>
  <c r="AA16" s="1"/>
  <c r="AE14" a="1"/>
  <c r="AE14" s="1"/>
  <c r="AE16" a="1"/>
  <c r="AE16" s="1"/>
  <c r="AA17" a="1"/>
  <c r="AA17" s="1"/>
  <c r="AE17" a="1"/>
  <c r="AE17" s="1"/>
  <c r="W14" a="1"/>
  <c r="W14" s="1"/>
  <c r="W15" a="1"/>
  <c r="W15" s="1"/>
  <c r="W16" a="1"/>
  <c r="W16" s="1"/>
  <c r="W17" a="1"/>
  <c r="W17" s="1"/>
  <c r="BK14" a="1"/>
  <c r="AA14" i="63" a="1"/>
  <c r="AA14" s="1"/>
  <c r="AE14" a="1"/>
  <c r="AE14" s="1"/>
  <c r="AA16" a="1"/>
  <c r="AA16" s="1"/>
  <c r="AA15" a="1"/>
  <c r="AA15" s="1"/>
  <c r="AE16" a="1"/>
  <c r="AE16" s="1"/>
  <c r="AE15" a="1"/>
  <c r="AE15" s="1"/>
  <c r="AE17" a="1"/>
  <c r="AE17" s="1"/>
  <c r="AA17" a="1"/>
  <c r="AA17" s="1"/>
  <c r="W15" a="1"/>
  <c r="W15" s="1"/>
  <c r="W16" a="1"/>
  <c r="W16" s="1"/>
  <c r="W17" a="1"/>
  <c r="W17" s="1"/>
  <c r="W14" a="1"/>
  <c r="W14" s="1"/>
  <c r="BK14" a="1"/>
  <c r="AA16" i="72" a="1"/>
  <c r="AA16" s="1"/>
  <c r="AE16" a="1"/>
  <c r="AE16" s="1"/>
  <c r="AA14" a="1"/>
  <c r="AA14" s="1"/>
  <c r="AE14" a="1"/>
  <c r="AE14" s="1"/>
  <c r="AA15" a="1"/>
  <c r="AA15" s="1"/>
  <c r="AE15" a="1"/>
  <c r="AE15" s="1"/>
  <c r="W15" a="1"/>
  <c r="W15" s="1"/>
  <c r="W14" a="1"/>
  <c r="W14" s="1"/>
  <c r="W16" a="1"/>
  <c r="W16" s="1"/>
  <c r="W17" a="1"/>
  <c r="W17" s="1"/>
  <c r="AA17" a="1"/>
  <c r="AA17" s="1"/>
  <c r="AE17" a="1"/>
  <c r="AE17" s="1"/>
  <c r="BK14" a="1"/>
  <c r="AA15" i="70" a="1"/>
  <c r="AA15" s="1"/>
  <c r="AE15" a="1"/>
  <c r="AE15" s="1"/>
  <c r="AA17" a="1"/>
  <c r="AA17" s="1"/>
  <c r="AE17" a="1"/>
  <c r="AE17" s="1"/>
  <c r="AA16" a="1"/>
  <c r="AA16" s="1"/>
  <c r="AE16" a="1"/>
  <c r="AE16" s="1"/>
  <c r="W15" a="1"/>
  <c r="W15" s="1"/>
  <c r="AE14" a="1"/>
  <c r="AE14" s="1"/>
  <c r="W17" a="1"/>
  <c r="W17" s="1"/>
  <c r="W16" a="1"/>
  <c r="W16" s="1"/>
  <c r="W14" a="1"/>
  <c r="W14" s="1"/>
  <c r="AA14" a="1"/>
  <c r="AA14" s="1"/>
  <c r="BK14" a="1"/>
  <c r="AA14" i="66" a="1"/>
  <c r="AA14" s="1"/>
  <c r="AE14" a="1"/>
  <c r="AE14" s="1"/>
  <c r="W15" a="1"/>
  <c r="W15" s="1"/>
  <c r="AA15" a="1"/>
  <c r="AA15" s="1"/>
  <c r="AE15" a="1"/>
  <c r="AE15" s="1"/>
  <c r="W14" a="1"/>
  <c r="W14" s="1"/>
  <c r="W17" a="1"/>
  <c r="W17" s="1"/>
  <c r="W16" a="1"/>
  <c r="W16" s="1"/>
  <c r="AE17" a="1"/>
  <c r="AE17" s="1"/>
  <c r="AE16" a="1"/>
  <c r="AE16" s="1"/>
  <c r="AA17" a="1"/>
  <c r="AA17" s="1"/>
  <c r="AA16" a="1"/>
  <c r="AA16" s="1"/>
  <c r="BK14" a="1"/>
  <c r="AE14" i="67" l="1" a="1"/>
  <c r="AE14" s="1"/>
  <c r="BK14" i="64" a="1"/>
  <c r="BK14" s="1"/>
  <c r="AE14" a="1"/>
  <c r="AE14" s="1"/>
  <c r="AA17" a="1"/>
  <c r="AA17" s="1"/>
  <c r="BK15" i="65"/>
  <c r="W14" i="67" a="1"/>
  <c r="W14" s="1"/>
  <c r="AA14" a="1"/>
  <c r="AA14" s="1"/>
  <c r="W15" a="1"/>
  <c r="W15" s="1"/>
  <c r="AE16" a="1"/>
  <c r="AE16" s="1"/>
  <c r="AE15" i="64" a="1"/>
  <c r="AE15" s="1"/>
  <c r="AA14" a="1"/>
  <c r="AA14" s="1"/>
  <c r="W17" i="69" a="1"/>
  <c r="W17" s="1"/>
  <c r="AA16" i="67" a="1"/>
  <c r="AA16" s="1"/>
  <c r="BK14" a="1"/>
  <c r="BK16" s="1"/>
  <c r="AA15" a="1"/>
  <c r="AA15" s="1"/>
  <c r="W16" a="1"/>
  <c r="W16" s="1"/>
  <c r="AE17" a="1"/>
  <c r="AE17" s="1"/>
  <c r="AE15" a="1"/>
  <c r="AE15" s="1"/>
  <c r="W17" a="1"/>
  <c r="W17" s="1"/>
  <c r="AA17" a="1"/>
  <c r="AA17" s="1"/>
  <c r="BK14" i="69" a="1"/>
  <c r="BK15" s="1"/>
  <c r="AA17" a="1"/>
  <c r="AA17" s="1"/>
  <c r="W16" i="64" a="1"/>
  <c r="W16" s="1"/>
  <c r="W16" i="69" a="1"/>
  <c r="W16" s="1"/>
  <c r="AE14" a="1"/>
  <c r="AE14" s="1"/>
  <c r="AA15" a="1"/>
  <c r="AA15" s="1"/>
  <c r="AA14" a="1"/>
  <c r="AA14" s="1"/>
  <c r="W14" a="1"/>
  <c r="W14" s="1"/>
  <c r="BK17" i="65"/>
  <c r="BK14"/>
  <c r="W15" i="64" a="1"/>
  <c r="W15" s="1"/>
  <c r="AE16" a="1"/>
  <c r="AE16" s="1"/>
  <c r="W15" i="69" a="1"/>
  <c r="W15" s="1"/>
  <c r="AA15" i="64" a="1"/>
  <c r="AA15" s="1"/>
  <c r="AE17" a="1"/>
  <c r="AE17" s="1"/>
  <c r="AA16" a="1"/>
  <c r="AA16" s="1"/>
  <c r="AE15" i="69" a="1"/>
  <c r="AE15" s="1"/>
  <c r="AE16" a="1"/>
  <c r="AE16" s="1"/>
  <c r="W17" i="64" a="1"/>
  <c r="W17" s="1"/>
  <c r="AE17" i="69" a="1"/>
  <c r="AE17" s="1"/>
  <c r="W14" i="64" a="1"/>
  <c r="W14" s="1"/>
  <c r="BK15"/>
  <c r="BK16"/>
  <c r="BK17"/>
  <c r="AA16" i="69" a="1"/>
  <c r="AA16" s="1"/>
  <c r="AA17" i="62" a="1"/>
  <c r="AA17" s="1"/>
  <c r="W17" a="1"/>
  <c r="W17" s="1"/>
  <c r="AA15" a="1"/>
  <c r="AA15" s="1"/>
  <c r="BK14" a="1"/>
  <c r="AE15" a="1"/>
  <c r="AE15" s="1"/>
  <c r="AA16" a="1"/>
  <c r="AA16" s="1"/>
  <c r="AA14" a="1"/>
  <c r="AA14" s="1"/>
  <c r="AE16" a="1"/>
  <c r="AE16" s="1"/>
  <c r="W14" a="1"/>
  <c r="W14" s="1"/>
  <c r="W15" a="1"/>
  <c r="W15" s="1"/>
  <c r="W16" a="1"/>
  <c r="W16" s="1"/>
  <c r="AE17" a="1"/>
  <c r="AE17" s="1"/>
  <c r="BK14" i="67"/>
  <c r="AE14" i="62" a="1"/>
  <c r="AE14" s="1"/>
  <c r="X16" i="65"/>
  <c r="Y16" s="1"/>
  <c r="AB16" s="1"/>
  <c r="AC16" s="1"/>
  <c r="X15"/>
  <c r="Y15" s="1"/>
  <c r="AB15" s="1"/>
  <c r="AC15" s="1"/>
  <c r="X14"/>
  <c r="Y14" s="1"/>
  <c r="AB14" s="1"/>
  <c r="X17"/>
  <c r="Y17" s="1"/>
  <c r="AB17" s="1"/>
  <c r="AC17" s="1"/>
  <c r="AF17" s="1"/>
  <c r="AG17" s="1"/>
  <c r="X17" i="68"/>
  <c r="Y17" s="1"/>
  <c r="X17" i="71"/>
  <c r="Y17" s="1"/>
  <c r="X16"/>
  <c r="Y16" s="1"/>
  <c r="X15"/>
  <c r="Y15" s="1"/>
  <c r="X14"/>
  <c r="Y14" s="1"/>
  <c r="BK17"/>
  <c r="BK15"/>
  <c r="BK16"/>
  <c r="BK14"/>
  <c r="X17" i="63"/>
  <c r="Y17" s="1"/>
  <c r="AB17" s="1"/>
  <c r="AC17" s="1"/>
  <c r="X14" i="61"/>
  <c r="Y14" s="1"/>
  <c r="X16"/>
  <c r="Y16" s="1"/>
  <c r="X17"/>
  <c r="Y17" s="1"/>
  <c r="X16" i="70"/>
  <c r="Y16" s="1"/>
  <c r="X16" i="68"/>
  <c r="Y16" s="1"/>
  <c r="BK14" i="61"/>
  <c r="BK15"/>
  <c r="BK16"/>
  <c r="BK17"/>
  <c r="X15" i="72"/>
  <c r="Y15" s="1"/>
  <c r="AB15" s="1"/>
  <c r="AC15" s="1"/>
  <c r="X14" i="66"/>
  <c r="Y14" s="1"/>
  <c r="AB14" s="1"/>
  <c r="AC14" s="1"/>
  <c r="X15" i="61"/>
  <c r="Y15" s="1"/>
  <c r="X16" i="66"/>
  <c r="Y16" s="1"/>
  <c r="AB16" s="1"/>
  <c r="X16" i="72"/>
  <c r="Y16" s="1"/>
  <c r="X15" i="63"/>
  <c r="Y15" s="1"/>
  <c r="AB15" s="1"/>
  <c r="BK15" i="68"/>
  <c r="BK16"/>
  <c r="BK17"/>
  <c r="BK14"/>
  <c r="X15" i="70"/>
  <c r="Y15" s="1"/>
  <c r="X14" i="72"/>
  <c r="Y14" s="1"/>
  <c r="BK17" i="70"/>
  <c r="BK14"/>
  <c r="BK15"/>
  <c r="BK16"/>
  <c r="X15" i="68"/>
  <c r="Y15" s="1"/>
  <c r="BK14" i="72"/>
  <c r="BK15"/>
  <c r="BK17"/>
  <c r="BK16"/>
  <c r="BK14" i="63"/>
  <c r="BK15"/>
  <c r="BK16"/>
  <c r="BK17"/>
  <c r="X14" i="68"/>
  <c r="Y14" s="1"/>
  <c r="X14" i="70"/>
  <c r="Y14" s="1"/>
  <c r="X14" i="63"/>
  <c r="Y14" s="1"/>
  <c r="X15" i="66"/>
  <c r="Y15" s="1"/>
  <c r="AB15" s="1"/>
  <c r="BK14"/>
  <c r="BK16"/>
  <c r="BK17"/>
  <c r="BK15"/>
  <c r="X17"/>
  <c r="Y17" s="1"/>
  <c r="AB17" s="1"/>
  <c r="X17" i="70"/>
  <c r="Y17" s="1"/>
  <c r="X17" i="72"/>
  <c r="Y17" s="1"/>
  <c r="X16" i="63"/>
  <c r="Y16" s="1"/>
  <c r="AB16" s="1"/>
  <c r="X17" i="67" l="1"/>
  <c r="Y17" s="1"/>
  <c r="AB17" s="1"/>
  <c r="AC17" s="1"/>
  <c r="X14"/>
  <c r="Y14" s="1"/>
  <c r="AB14" s="1"/>
  <c r="BX14" i="65" a="1"/>
  <c r="BX14" s="1"/>
  <c r="BZ7" s="1"/>
  <c r="BK17" i="67"/>
  <c r="BK15"/>
  <c r="BL15" i="65" a="1"/>
  <c r="BL15" s="1"/>
  <c r="BJ14" s="1"/>
  <c r="BL14" s="1"/>
  <c r="BN5" s="1"/>
  <c r="BK14" i="69"/>
  <c r="BK16"/>
  <c r="X15" i="67"/>
  <c r="Y15" s="1"/>
  <c r="AB15" s="1"/>
  <c r="AC15" s="1"/>
  <c r="AF15" s="1"/>
  <c r="AG15" s="1"/>
  <c r="X16"/>
  <c r="Y16" s="1"/>
  <c r="AB16" s="1"/>
  <c r="AC16" s="1"/>
  <c r="X14" i="64"/>
  <c r="Y14" s="1"/>
  <c r="AB14" s="1"/>
  <c r="AC14" s="1"/>
  <c r="BK17" i="69"/>
  <c r="X16"/>
  <c r="Y16" s="1"/>
  <c r="AB16" s="1"/>
  <c r="AC16" s="1"/>
  <c r="AF16" s="1"/>
  <c r="AG16" s="1"/>
  <c r="X17"/>
  <c r="Y17" s="1"/>
  <c r="AB17" s="1"/>
  <c r="AC17" s="1"/>
  <c r="AF17" s="1"/>
  <c r="AG17" s="1"/>
  <c r="X15"/>
  <c r="Y15" s="1"/>
  <c r="AB15" s="1"/>
  <c r="AC15" s="1"/>
  <c r="AF15" s="1"/>
  <c r="AG15" s="1"/>
  <c r="X16" i="64"/>
  <c r="Y16" s="1"/>
  <c r="BX14" a="1"/>
  <c r="BX14" s="1"/>
  <c r="BZ6" s="1"/>
  <c r="X14" i="69"/>
  <c r="Y14" s="1"/>
  <c r="AB14" s="1"/>
  <c r="AC14" s="1"/>
  <c r="AF14" s="1"/>
  <c r="AG14" s="1"/>
  <c r="BL15" i="64" a="1"/>
  <c r="BL15" s="1"/>
  <c r="BJ14" s="1"/>
  <c r="BL14" s="1"/>
  <c r="BN7" s="1"/>
  <c r="X15"/>
  <c r="Y15" s="1"/>
  <c r="X17"/>
  <c r="Y17" s="1"/>
  <c r="X16" i="62"/>
  <c r="Y16" s="1"/>
  <c r="AB16" s="1"/>
  <c r="AC16" s="1"/>
  <c r="AF16" s="1"/>
  <c r="AG16" s="1"/>
  <c r="X15"/>
  <c r="Y15" s="1"/>
  <c r="AB15" s="1"/>
  <c r="AC15" s="1"/>
  <c r="AF15" s="1"/>
  <c r="AG15" s="1"/>
  <c r="BK15"/>
  <c r="BK14"/>
  <c r="BK16"/>
  <c r="BK17"/>
  <c r="X14"/>
  <c r="Y14" s="1"/>
  <c r="AB14" s="1"/>
  <c r="AC14" s="1"/>
  <c r="X17"/>
  <c r="Y17" s="1"/>
  <c r="AB17" s="1"/>
  <c r="AC17" s="1"/>
  <c r="AC14" i="65"/>
  <c r="AF16" s="1"/>
  <c r="AG16" s="1"/>
  <c r="AB17" i="68"/>
  <c r="AC17" s="1"/>
  <c r="AB15" i="71"/>
  <c r="AC15" s="1"/>
  <c r="AB15" i="68"/>
  <c r="AC15" s="1"/>
  <c r="AB14" i="61"/>
  <c r="AC14" s="1"/>
  <c r="AB14" i="71"/>
  <c r="AC14" s="1"/>
  <c r="AB16"/>
  <c r="AC16" s="1"/>
  <c r="BL15" a="1"/>
  <c r="BL15" s="1"/>
  <c r="BJ14" s="1"/>
  <c r="BL14" s="1"/>
  <c r="BX14" a="1"/>
  <c r="BX14" s="1"/>
  <c r="AB16" i="72"/>
  <c r="AC16" s="1"/>
  <c r="AB17" i="71"/>
  <c r="AC17" s="1"/>
  <c r="AB17" i="61"/>
  <c r="AC17" s="1"/>
  <c r="BL15" a="1"/>
  <c r="BL15" s="1"/>
  <c r="BJ14" s="1"/>
  <c r="BL14" s="1"/>
  <c r="BX14" a="1"/>
  <c r="BX14" s="1"/>
  <c r="AB16"/>
  <c r="AC16" s="1"/>
  <c r="AB15" i="70"/>
  <c r="AC15" s="1"/>
  <c r="AB15" i="61"/>
  <c r="AC15" s="1"/>
  <c r="BL15" i="70" a="1"/>
  <c r="BL15" s="1"/>
  <c r="BJ14" s="1"/>
  <c r="BL14" s="1"/>
  <c r="BX14" a="1"/>
  <c r="BX14" s="1"/>
  <c r="AC16" i="66"/>
  <c r="BL15" i="63" a="1"/>
  <c r="BL15" s="1"/>
  <c r="BJ14" s="1"/>
  <c r="BL14" s="1"/>
  <c r="BX14" a="1"/>
  <c r="BX14" s="1"/>
  <c r="AB14" i="70"/>
  <c r="AC14" s="1"/>
  <c r="AF15" i="65"/>
  <c r="AG15" s="1"/>
  <c r="AC15" i="63"/>
  <c r="BX14" i="66" a="1"/>
  <c r="BX14" s="1"/>
  <c r="BL15" a="1"/>
  <c r="BL15" s="1"/>
  <c r="BJ14" s="1"/>
  <c r="BL14" s="1"/>
  <c r="AC17"/>
  <c r="AB17" i="72"/>
  <c r="AC17" s="1"/>
  <c r="AF15" s="1"/>
  <c r="AG15" s="1"/>
  <c r="AB14"/>
  <c r="AC14" s="1"/>
  <c r="AC16" i="63"/>
  <c r="AB14" i="68"/>
  <c r="AC14" s="1"/>
  <c r="AB14" i="63"/>
  <c r="AC14" s="1"/>
  <c r="AF17" s="1"/>
  <c r="AG17" s="1"/>
  <c r="AB16" i="70"/>
  <c r="AC16" s="1"/>
  <c r="BX14" i="72" a="1"/>
  <c r="BX14" s="1"/>
  <c r="BL15" a="1"/>
  <c r="BL15" s="1"/>
  <c r="BJ14" s="1"/>
  <c r="BL14" s="1"/>
  <c r="AB16" i="68"/>
  <c r="AC16" s="1"/>
  <c r="BL15" a="1"/>
  <c r="BL15" s="1"/>
  <c r="BJ14" s="1"/>
  <c r="BL14" s="1"/>
  <c r="BX14" a="1"/>
  <c r="BX14" s="1"/>
  <c r="AC15" i="66"/>
  <c r="AB17" i="70"/>
  <c r="AC17" s="1"/>
  <c r="AB17" i="64" l="1"/>
  <c r="AC17" s="1"/>
  <c r="AB15"/>
  <c r="AC15" s="1"/>
  <c r="AB16"/>
  <c r="AC16" s="1"/>
  <c r="AF16" s="1"/>
  <c r="AG16" s="1"/>
  <c r="BN8" i="65"/>
  <c r="BZ5"/>
  <c r="BZ6"/>
  <c r="BZ8"/>
  <c r="BN6"/>
  <c r="AC14" i="67"/>
  <c r="AF14" s="1"/>
  <c r="AG14" s="1"/>
  <c r="BN7" i="65"/>
  <c r="BL15" i="67" a="1"/>
  <c r="BL15" s="1"/>
  <c r="BJ14" s="1"/>
  <c r="BL14" s="1"/>
  <c r="BN8" s="1"/>
  <c r="BX14" a="1"/>
  <c r="BX14" s="1"/>
  <c r="BZ8" s="1"/>
  <c r="BZ7" i="64"/>
  <c r="BX14" i="69" a="1"/>
  <c r="BX14" s="1"/>
  <c r="BL15" a="1"/>
  <c r="BL15" s="1"/>
  <c r="BJ14" s="1"/>
  <c r="BL14" s="1"/>
  <c r="BZ8" i="64"/>
  <c r="BZ5"/>
  <c r="BN8"/>
  <c r="BN5"/>
  <c r="BN6"/>
  <c r="AF14" i="65"/>
  <c r="AG14" s="1"/>
  <c r="AI14" s="1"/>
  <c r="AJ14" s="1"/>
  <c r="AF17" i="62"/>
  <c r="AG17" s="1"/>
  <c r="AI17" s="1"/>
  <c r="AJ17" s="1"/>
  <c r="AF14"/>
  <c r="AG14" s="1"/>
  <c r="AF14" i="64"/>
  <c r="AG14" s="1"/>
  <c r="BX14" i="62" a="1"/>
  <c r="BX14" s="1"/>
  <c r="BL15" a="1"/>
  <c r="BL15" s="1"/>
  <c r="BJ14" s="1"/>
  <c r="BL14" s="1"/>
  <c r="AF17" i="71"/>
  <c r="AG17" s="1"/>
  <c r="AF15"/>
  <c r="AG15" s="1"/>
  <c r="BZ6"/>
  <c r="BZ7"/>
  <c r="BZ8"/>
  <c r="BZ5"/>
  <c r="AF16"/>
  <c r="AG16" s="1"/>
  <c r="AF14"/>
  <c r="AG14" s="1"/>
  <c r="BN5"/>
  <c r="BN8"/>
  <c r="BN7"/>
  <c r="BN6"/>
  <c r="AF15" i="61"/>
  <c r="AG15" s="1"/>
  <c r="AF14"/>
  <c r="AG14" s="1"/>
  <c r="AF16"/>
  <c r="AG16" s="1"/>
  <c r="BZ6"/>
  <c r="BZ8"/>
  <c r="BZ5"/>
  <c r="BZ7"/>
  <c r="BN8"/>
  <c r="BN7"/>
  <c r="BN6"/>
  <c r="BN5"/>
  <c r="AF17"/>
  <c r="AG17" s="1"/>
  <c r="AF17" i="70"/>
  <c r="AG17" s="1"/>
  <c r="AI16" i="69"/>
  <c r="AJ16" s="1"/>
  <c r="AF14" i="68"/>
  <c r="AG14" s="1"/>
  <c r="AF17"/>
  <c r="AG17" s="1"/>
  <c r="AF14" i="72"/>
  <c r="AG14" s="1"/>
  <c r="AI14" i="69"/>
  <c r="AJ14" s="1"/>
  <c r="AF14" i="63"/>
  <c r="AG14" s="1"/>
  <c r="AF17" i="72"/>
  <c r="AG17" s="1"/>
  <c r="AI17" i="69"/>
  <c r="AJ17" s="1"/>
  <c r="AF15" i="68"/>
  <c r="AG15" s="1"/>
  <c r="AF17" i="66"/>
  <c r="AG17" s="1"/>
  <c r="AF15"/>
  <c r="AG15" s="1"/>
  <c r="BZ7" i="68"/>
  <c r="BZ6"/>
  <c r="BZ5"/>
  <c r="BZ8"/>
  <c r="BN7" i="66"/>
  <c r="BN6"/>
  <c r="BN8"/>
  <c r="BN5"/>
  <c r="AF16"/>
  <c r="AG16" s="1"/>
  <c r="BN6" i="68"/>
  <c r="BN7"/>
  <c r="BN5"/>
  <c r="BN8"/>
  <c r="AF16" i="70"/>
  <c r="AG16" s="1"/>
  <c r="BZ7" i="66"/>
  <c r="BZ6"/>
  <c r="BZ8"/>
  <c r="BZ5"/>
  <c r="BZ6" i="63"/>
  <c r="BZ5"/>
  <c r="BZ8"/>
  <c r="BZ7"/>
  <c r="BN6"/>
  <c r="BN7"/>
  <c r="BN8"/>
  <c r="BN5"/>
  <c r="AF15" i="70"/>
  <c r="AG15" s="1"/>
  <c r="AF16" i="68"/>
  <c r="AG16" s="1"/>
  <c r="AF14" i="66"/>
  <c r="AG14" s="1"/>
  <c r="AF16" i="72"/>
  <c r="AG16" s="1"/>
  <c r="AF15" i="63"/>
  <c r="AG15" s="1"/>
  <c r="BN8" i="72"/>
  <c r="BN7"/>
  <c r="BN5"/>
  <c r="BN6"/>
  <c r="AF16" i="63"/>
  <c r="AG16" s="1"/>
  <c r="BZ8" i="70"/>
  <c r="BZ6"/>
  <c r="BZ7"/>
  <c r="BZ5"/>
  <c r="AF14"/>
  <c r="AG14" s="1"/>
  <c r="AI15" i="69"/>
  <c r="AJ15" s="1"/>
  <c r="BZ8" i="72"/>
  <c r="BZ7"/>
  <c r="BZ5"/>
  <c r="BZ6"/>
  <c r="BN5" i="70"/>
  <c r="BN6"/>
  <c r="BN8"/>
  <c r="BN7"/>
  <c r="AF16" i="67" l="1"/>
  <c r="AG16" s="1"/>
  <c r="AF17"/>
  <c r="AG17" s="1"/>
  <c r="AI17" s="1"/>
  <c r="AJ17" s="1"/>
  <c r="AI15"/>
  <c r="AJ15" s="1"/>
  <c r="AI17" i="65"/>
  <c r="AJ17" s="1"/>
  <c r="AF17" i="64"/>
  <c r="AG17" s="1"/>
  <c r="AI15" i="65"/>
  <c r="AJ15" s="1"/>
  <c r="AI16"/>
  <c r="AJ16" s="1"/>
  <c r="AF15" i="64"/>
  <c r="AG15" s="1"/>
  <c r="AI14" i="71"/>
  <c r="AJ14" s="1"/>
  <c r="AI15" i="72"/>
  <c r="AJ15" s="1"/>
  <c r="AI15" i="62"/>
  <c r="AJ15" s="1"/>
  <c r="AI17" i="63"/>
  <c r="AJ17" s="1"/>
  <c r="AI16" i="62"/>
  <c r="AJ16" s="1"/>
  <c r="AI14"/>
  <c r="AJ14" s="1"/>
  <c r="AL14" s="1"/>
  <c r="AM14" s="1"/>
  <c r="AI15" i="61"/>
  <c r="AJ15" s="1"/>
  <c r="BN5" i="67"/>
  <c r="BN6"/>
  <c r="BN7"/>
  <c r="BZ7"/>
  <c r="BZ6"/>
  <c r="BZ5"/>
  <c r="BN8" i="69"/>
  <c r="BN5"/>
  <c r="BN7"/>
  <c r="BN6"/>
  <c r="BZ5"/>
  <c r="BZ6"/>
  <c r="BZ8"/>
  <c r="BZ7"/>
  <c r="AI14" i="61"/>
  <c r="AJ14" s="1"/>
  <c r="AI16" i="71"/>
  <c r="AJ16" s="1"/>
  <c r="AI15" i="64"/>
  <c r="AJ15" s="1"/>
  <c r="AL15" s="1"/>
  <c r="AM15" s="1"/>
  <c r="AI15" i="71"/>
  <c r="AJ15" s="1"/>
  <c r="AI16" i="61"/>
  <c r="AJ16" s="1"/>
  <c r="AI17" i="71"/>
  <c r="AJ17" s="1"/>
  <c r="AI16" i="67"/>
  <c r="AJ16" s="1"/>
  <c r="AI14"/>
  <c r="AJ14" s="1"/>
  <c r="BN7" i="62"/>
  <c r="BN6"/>
  <c r="BN8"/>
  <c r="BN5"/>
  <c r="BZ6"/>
  <c r="BZ7"/>
  <c r="BZ5"/>
  <c r="BZ8"/>
  <c r="AI17" i="61"/>
  <c r="AJ17" s="1"/>
  <c r="AI16" i="66"/>
  <c r="AJ16" s="1"/>
  <c r="AI16" i="68"/>
  <c r="AJ16" s="1"/>
  <c r="AI14" i="70"/>
  <c r="AJ14" s="1"/>
  <c r="AI17" i="66"/>
  <c r="AJ17" s="1"/>
  <c r="AL15" i="69"/>
  <c r="AM15" s="1"/>
  <c r="AI15" i="70"/>
  <c r="AJ15" s="1"/>
  <c r="AL17" i="62"/>
  <c r="AM17" s="1"/>
  <c r="AI16" i="70"/>
  <c r="AJ16" s="1"/>
  <c r="AI15" i="68"/>
  <c r="AJ15" s="1"/>
  <c r="AI17" i="72"/>
  <c r="AJ17" s="1"/>
  <c r="AI14" i="63"/>
  <c r="AJ14" s="1"/>
  <c r="AI16"/>
  <c r="AJ16" s="1"/>
  <c r="AL17" i="69"/>
  <c r="AM17" s="1"/>
  <c r="AL14" i="65"/>
  <c r="AM14" s="1"/>
  <c r="AL16" i="69"/>
  <c r="AM16" s="1"/>
  <c r="AL14"/>
  <c r="AM14" s="1"/>
  <c r="AI14" i="72"/>
  <c r="AJ14" s="1"/>
  <c r="AI17" i="70"/>
  <c r="AJ17" s="1"/>
  <c r="AI17" i="68"/>
  <c r="AJ17" s="1"/>
  <c r="AI16" i="72"/>
  <c r="AJ16" s="1"/>
  <c r="AL17" i="65"/>
  <c r="AM17" s="1"/>
  <c r="AI15" i="66"/>
  <c r="AJ15" s="1"/>
  <c r="AI14" i="68"/>
  <c r="AJ14" s="1"/>
  <c r="AI14" i="66"/>
  <c r="AJ14" s="1"/>
  <c r="AI15" i="63"/>
  <c r="AJ15" s="1"/>
  <c r="AL15" i="67" l="1"/>
  <c r="AM15" s="1"/>
  <c r="AL16" i="65"/>
  <c r="AM16" s="1"/>
  <c r="AL15"/>
  <c r="AM15" s="1"/>
  <c r="AI14" i="64"/>
  <c r="AJ14" s="1"/>
  <c r="AL14" s="1"/>
  <c r="AM14" s="1"/>
  <c r="AO14" s="1"/>
  <c r="AP14" s="1"/>
  <c r="AI17"/>
  <c r="AJ17" s="1"/>
  <c r="AL17" s="1"/>
  <c r="AM17" s="1"/>
  <c r="AO17" s="1"/>
  <c r="AP17" s="1"/>
  <c r="AI16"/>
  <c r="AJ16" s="1"/>
  <c r="AL15" i="71"/>
  <c r="AM15" s="1"/>
  <c r="AO15" s="1"/>
  <c r="AP15" s="1"/>
  <c r="AL17"/>
  <c r="AM17" s="1"/>
  <c r="AO17" s="1"/>
  <c r="AP17" s="1"/>
  <c r="AL15" i="72"/>
  <c r="AM15" s="1"/>
  <c r="AO15" s="1"/>
  <c r="AP15" s="1"/>
  <c r="AL15" i="62"/>
  <c r="AM15" s="1"/>
  <c r="AO15" s="1"/>
  <c r="AP15" s="1"/>
  <c r="AL16"/>
  <c r="AM16" s="1"/>
  <c r="AL14" i="61"/>
  <c r="AM14" s="1"/>
  <c r="AO14" s="1"/>
  <c r="AP14" s="1"/>
  <c r="AL15"/>
  <c r="AM15" s="1"/>
  <c r="AO15" s="1"/>
  <c r="AP15" s="1"/>
  <c r="AL14" i="67"/>
  <c r="AM14" s="1"/>
  <c r="AO14" s="1"/>
  <c r="AP14" s="1"/>
  <c r="AR14" s="1"/>
  <c r="AS14" s="1"/>
  <c r="G14" s="1"/>
  <c r="F14" s="1"/>
  <c r="AL16" i="61"/>
  <c r="AM16" s="1"/>
  <c r="AO16" s="1"/>
  <c r="AP16" s="1"/>
  <c r="AL16" i="71"/>
  <c r="AM16" s="1"/>
  <c r="AO16" s="1"/>
  <c r="AP16" s="1"/>
  <c r="AL17" i="67"/>
  <c r="AM17" s="1"/>
  <c r="AO17" s="1"/>
  <c r="AP17" s="1"/>
  <c r="AL14" i="71"/>
  <c r="AM14" s="1"/>
  <c r="AL16" i="67"/>
  <c r="AM16" s="1"/>
  <c r="AL17" i="61"/>
  <c r="AM17" s="1"/>
  <c r="AO15" i="67"/>
  <c r="AP15" s="1"/>
  <c r="AO15" i="64"/>
  <c r="AP15" s="1"/>
  <c r="AL15" i="66"/>
  <c r="AM15" s="1"/>
  <c r="AO17" i="65"/>
  <c r="AP17" s="1"/>
  <c r="AL15" i="68"/>
  <c r="AM15" s="1"/>
  <c r="AL14"/>
  <c r="AM14" s="1"/>
  <c r="AL16"/>
  <c r="AM16" s="1"/>
  <c r="AL16" i="66"/>
  <c r="AM16" s="1"/>
  <c r="AO14" i="62"/>
  <c r="AP14" s="1"/>
  <c r="AU5" i="69"/>
  <c r="AV14" s="1"/>
  <c r="AO14"/>
  <c r="AP14" s="1"/>
  <c r="AU14" a="1"/>
  <c r="AU14" s="1"/>
  <c r="AL16" i="72"/>
  <c r="AM16" s="1"/>
  <c r="AL17" i="68"/>
  <c r="AM17" s="1"/>
  <c r="AO17" i="62"/>
  <c r="AP17" s="1"/>
  <c r="AL17" i="70"/>
  <c r="AM17" s="1"/>
  <c r="AL14"/>
  <c r="AM14" s="1"/>
  <c r="AL17" i="66"/>
  <c r="AM17" s="1"/>
  <c r="AL14" i="72"/>
  <c r="AM14" s="1"/>
  <c r="AL14" i="63"/>
  <c r="AM14" s="1"/>
  <c r="AL17"/>
  <c r="AM17" s="1"/>
  <c r="AO14" i="65"/>
  <c r="AP14" s="1"/>
  <c r="AL16" i="63"/>
  <c r="AM16" s="1"/>
  <c r="AL16" i="70"/>
  <c r="AM16" s="1"/>
  <c r="AU6" i="69"/>
  <c r="AV15" s="1"/>
  <c r="AO15"/>
  <c r="AP15" s="1"/>
  <c r="AL15" i="63"/>
  <c r="AM15" s="1"/>
  <c r="AU8" i="69"/>
  <c r="AV17" s="1"/>
  <c r="AO17"/>
  <c r="AP17" s="1"/>
  <c r="AL14" i="66"/>
  <c r="AM14" s="1"/>
  <c r="AU7" i="69"/>
  <c r="AV16" s="1"/>
  <c r="AO16"/>
  <c r="AP16" s="1"/>
  <c r="AL17" i="72"/>
  <c r="AM17" s="1"/>
  <c r="AL15" i="70"/>
  <c r="AM15" s="1"/>
  <c r="AU5" i="65" l="1"/>
  <c r="AV14" s="1"/>
  <c r="AO16"/>
  <c r="AP16" s="1"/>
  <c r="AR15" i="67"/>
  <c r="AS15" s="1"/>
  <c r="G15" s="1"/>
  <c r="F15" s="1"/>
  <c r="AU7" i="65"/>
  <c r="AV16" s="1"/>
  <c r="AU8"/>
  <c r="AV17" s="1"/>
  <c r="AU14" a="1"/>
  <c r="AU14" s="1"/>
  <c r="AU6"/>
  <c r="AV15" s="1"/>
  <c r="AO15"/>
  <c r="AP15" s="1"/>
  <c r="AL16" i="64"/>
  <c r="AM16" s="1"/>
  <c r="AU7" s="1"/>
  <c r="AV16" s="1"/>
  <c r="AU8" i="62"/>
  <c r="AV17" s="1"/>
  <c r="AU6"/>
  <c r="AV15" s="1"/>
  <c r="AU14" a="1"/>
  <c r="AU14" s="1"/>
  <c r="E8" i="33" s="1"/>
  <c r="AU7" i="62"/>
  <c r="AV16" s="1"/>
  <c r="AO16"/>
  <c r="AP16" s="1"/>
  <c r="AU5"/>
  <c r="AV14" s="1"/>
  <c r="AU7" i="67"/>
  <c r="AV16" s="1"/>
  <c r="AU14" i="61" a="1"/>
  <c r="AU14" s="1"/>
  <c r="C4" i="16" s="1"/>
  <c r="E4" s="1"/>
  <c r="AU8" i="67"/>
  <c r="AV17" s="1"/>
  <c r="AU5"/>
  <c r="AV14" s="1"/>
  <c r="AU6"/>
  <c r="AV15" s="1"/>
  <c r="AO16"/>
  <c r="AP16" s="1"/>
  <c r="AR16" s="1"/>
  <c r="AS16" s="1"/>
  <c r="G16" s="1"/>
  <c r="F16" s="1"/>
  <c r="AU14" a="1"/>
  <c r="AU14" s="1"/>
  <c r="C15" i="16" s="1"/>
  <c r="E15" s="1"/>
  <c r="AU6" i="71"/>
  <c r="AV15" s="1"/>
  <c r="AU8"/>
  <c r="AV17" s="1"/>
  <c r="AU7"/>
  <c r="AV16" s="1"/>
  <c r="AU5"/>
  <c r="AV14" s="1"/>
  <c r="AO14"/>
  <c r="AP14" s="1"/>
  <c r="AU14" a="1"/>
  <c r="AU14" s="1"/>
  <c r="AO17" i="61"/>
  <c r="AP17" s="1"/>
  <c r="AR14" s="1"/>
  <c r="AS14" s="1"/>
  <c r="G14" s="1"/>
  <c r="F14" s="1"/>
  <c r="AU8"/>
  <c r="AV17" s="1"/>
  <c r="AU7"/>
  <c r="AV16" s="1"/>
  <c r="AU6"/>
  <c r="AV15" s="1"/>
  <c r="AU5"/>
  <c r="AV14" s="1"/>
  <c r="AR17" i="67"/>
  <c r="AS17" s="1"/>
  <c r="G17" s="1"/>
  <c r="F17" s="1"/>
  <c r="AU7" i="63"/>
  <c r="AV16" s="1"/>
  <c r="AO16"/>
  <c r="AP16" s="1"/>
  <c r="AR16" i="65"/>
  <c r="AS16" s="1"/>
  <c r="G16" s="1"/>
  <c r="F16" s="1"/>
  <c r="AU8" i="70"/>
  <c r="AV17" s="1"/>
  <c r="AO17"/>
  <c r="AP17" s="1"/>
  <c r="AR14" i="62"/>
  <c r="AS14" s="1"/>
  <c r="G14" s="1"/>
  <c r="F14" s="1"/>
  <c r="AR17" i="69"/>
  <c r="AS17" s="1"/>
  <c r="G17" s="1"/>
  <c r="F17" s="1"/>
  <c r="AR15" i="62"/>
  <c r="AS15" s="1"/>
  <c r="G15" s="1"/>
  <c r="F15" s="1"/>
  <c r="AU7" i="66"/>
  <c r="AV16" s="1"/>
  <c r="AO16"/>
  <c r="AP16" s="1"/>
  <c r="AU6" i="70"/>
  <c r="AV15" s="1"/>
  <c r="AO15"/>
  <c r="AP15" s="1"/>
  <c r="AU8" i="72"/>
  <c r="AV17" s="1"/>
  <c r="AO17"/>
  <c r="AP17" s="1"/>
  <c r="AR15" i="69"/>
  <c r="AS15" s="1"/>
  <c r="G15" s="1"/>
  <c r="F15" s="1"/>
  <c r="AU5" i="63"/>
  <c r="AV14" s="1"/>
  <c r="AO14"/>
  <c r="AP14" s="1"/>
  <c r="AU14" a="1"/>
  <c r="AU14" s="1"/>
  <c r="AU8" i="68"/>
  <c r="AV17" s="1"/>
  <c r="AO17"/>
  <c r="AP17" s="1"/>
  <c r="AU6" i="66"/>
  <c r="AV15" s="1"/>
  <c r="AO15"/>
  <c r="AP15" s="1"/>
  <c r="AU5" i="72"/>
  <c r="AV14" s="1"/>
  <c r="AO14"/>
  <c r="AP14" s="1"/>
  <c r="AU14" a="1"/>
  <c r="AU14" s="1"/>
  <c r="AU6"/>
  <c r="AV15" s="1"/>
  <c r="AR14" i="69"/>
  <c r="AS14" s="1"/>
  <c r="G14" s="1"/>
  <c r="F14" s="1"/>
  <c r="AU5" i="68"/>
  <c r="AV14" s="1"/>
  <c r="AO14"/>
  <c r="AP14" s="1"/>
  <c r="AU14" a="1"/>
  <c r="AU14" s="1"/>
  <c r="AR14" i="64"/>
  <c r="AS14" s="1"/>
  <c r="G14" s="1"/>
  <c r="F14" s="1"/>
  <c r="AU6" i="68"/>
  <c r="AV15" s="1"/>
  <c r="AO15"/>
  <c r="AP15" s="1"/>
  <c r="AU6" i="63"/>
  <c r="AV15" s="1"/>
  <c r="AO15"/>
  <c r="AP15" s="1"/>
  <c r="AU8" i="66"/>
  <c r="AV17" s="1"/>
  <c r="AO17"/>
  <c r="AP17" s="1"/>
  <c r="AU5" i="70"/>
  <c r="AV14" s="1"/>
  <c r="AO14"/>
  <c r="AP14" s="1"/>
  <c r="AU14" a="1"/>
  <c r="AU14" s="1"/>
  <c r="C12" i="16"/>
  <c r="E12" s="1"/>
  <c r="Z8" i="33"/>
  <c r="AR15" i="65"/>
  <c r="AS15" s="1"/>
  <c r="G15" s="1"/>
  <c r="F15" s="1"/>
  <c r="AU8" i="63"/>
  <c r="AV17" s="1"/>
  <c r="AO17"/>
  <c r="AP17" s="1"/>
  <c r="W8" i="33"/>
  <c r="C11" i="16"/>
  <c r="E11" s="1"/>
  <c r="AU7" i="68"/>
  <c r="AV16" s="1"/>
  <c r="AO16"/>
  <c r="AP16" s="1"/>
  <c r="AR16" i="62"/>
  <c r="AS16" s="1"/>
  <c r="G16" s="1"/>
  <c r="F16" s="1"/>
  <c r="AR14" i="65"/>
  <c r="AS14" s="1"/>
  <c r="G14" s="1"/>
  <c r="F14" s="1"/>
  <c r="AR16" i="69"/>
  <c r="AS16" s="1"/>
  <c r="G16" s="1"/>
  <c r="F16" s="1"/>
  <c r="AU5" i="66"/>
  <c r="AV14" s="1"/>
  <c r="AO14"/>
  <c r="AP14" s="1"/>
  <c r="AU14" a="1"/>
  <c r="AU14" s="1"/>
  <c r="AU7" i="70"/>
  <c r="AV16" s="1"/>
  <c r="AO16"/>
  <c r="AP16" s="1"/>
  <c r="AR17" i="62"/>
  <c r="AS17" s="1"/>
  <c r="G17" s="1"/>
  <c r="F17" s="1"/>
  <c r="AU7" i="72"/>
  <c r="AV16" s="1"/>
  <c r="AO16"/>
  <c r="AP16" s="1"/>
  <c r="AR17" i="65"/>
  <c r="AS17" s="1"/>
  <c r="G17" s="1"/>
  <c r="F17" s="1"/>
  <c r="AU14" i="64" l="1" a="1"/>
  <c r="AU14" s="1"/>
  <c r="AU8"/>
  <c r="AV17" s="1"/>
  <c r="AU6"/>
  <c r="AV15" s="1"/>
  <c r="AU5"/>
  <c r="AV14" s="1"/>
  <c r="AO16"/>
  <c r="AP16" s="1"/>
  <c r="C5" i="16"/>
  <c r="B8" i="33"/>
  <c r="AI8"/>
  <c r="AR14" i="71"/>
  <c r="AS14" s="1"/>
  <c r="G14" s="1"/>
  <c r="F14" s="1"/>
  <c r="AR15"/>
  <c r="AS15" s="1"/>
  <c r="G15" s="1"/>
  <c r="F15" s="1"/>
  <c r="AR17"/>
  <c r="AS17" s="1"/>
  <c r="G17" s="1"/>
  <c r="F17" s="1"/>
  <c r="AR16"/>
  <c r="AS16" s="1"/>
  <c r="G16" s="1"/>
  <c r="F16" s="1"/>
  <c r="Q8" i="33"/>
  <c r="C9" i="16"/>
  <c r="E9" s="1"/>
  <c r="F9" s="1"/>
  <c r="E17" i="62"/>
  <c r="E16" i="69"/>
  <c r="E14" i="62"/>
  <c r="AY22" s="1"/>
  <c r="E16"/>
  <c r="E15"/>
  <c r="E14" i="69"/>
  <c r="E15"/>
  <c r="E17"/>
  <c r="AY17" s="1"/>
  <c r="E16" i="67"/>
  <c r="E15" i="65"/>
  <c r="E15" i="67"/>
  <c r="AY15" s="1"/>
  <c r="E14"/>
  <c r="F4" i="16"/>
  <c r="E17" i="67"/>
  <c r="F15" i="16"/>
  <c r="AR17" i="61"/>
  <c r="AS17" s="1"/>
  <c r="G17" s="1"/>
  <c r="F17" s="1"/>
  <c r="AR16"/>
  <c r="AS16" s="1"/>
  <c r="G16" s="1"/>
  <c r="F16" s="1"/>
  <c r="AR15"/>
  <c r="AS15" s="1"/>
  <c r="G15" s="1"/>
  <c r="F15" s="1"/>
  <c r="AR14" i="66"/>
  <c r="AS14" s="1"/>
  <c r="G14" s="1"/>
  <c r="F14" s="1"/>
  <c r="AR14" i="68"/>
  <c r="AS14" s="1"/>
  <c r="G14" s="1"/>
  <c r="F14" s="1"/>
  <c r="AR17" i="72"/>
  <c r="AS17" s="1"/>
  <c r="G17" s="1"/>
  <c r="F17" s="1"/>
  <c r="AR17" i="68"/>
  <c r="AS17" s="1"/>
  <c r="G17" s="1"/>
  <c r="F17" s="1"/>
  <c r="AR15" i="70"/>
  <c r="AS15" s="1"/>
  <c r="G15" s="1"/>
  <c r="F15" s="1"/>
  <c r="AR17"/>
  <c r="AS17" s="1"/>
  <c r="G17" s="1"/>
  <c r="F17" s="1"/>
  <c r="AR14" i="72"/>
  <c r="AS14" s="1"/>
  <c r="G14" s="1"/>
  <c r="F14" s="1"/>
  <c r="AR15"/>
  <c r="AS15" s="1"/>
  <c r="G15" s="1"/>
  <c r="F15" s="1"/>
  <c r="AR14" i="63"/>
  <c r="AS14" s="1"/>
  <c r="G14" s="1"/>
  <c r="F14" s="1"/>
  <c r="E14" i="65"/>
  <c r="E16"/>
  <c r="AR17" i="63"/>
  <c r="AS17" s="1"/>
  <c r="G17" s="1"/>
  <c r="F17" s="1"/>
  <c r="AR14" i="70"/>
  <c r="AS14" s="1"/>
  <c r="G14" s="1"/>
  <c r="F14" s="1"/>
  <c r="C14" i="16"/>
  <c r="E14" s="1"/>
  <c r="AF8" i="33"/>
  <c r="AR17" i="66"/>
  <c r="AS17" s="1"/>
  <c r="G17" s="1"/>
  <c r="F17" s="1"/>
  <c r="AR16"/>
  <c r="AS16" s="1"/>
  <c r="G16" s="1"/>
  <c r="F16" s="1"/>
  <c r="H11" i="16"/>
  <c r="F11"/>
  <c r="C7"/>
  <c r="E7" s="1"/>
  <c r="K8" i="33"/>
  <c r="E5" i="16"/>
  <c r="H8" i="33"/>
  <c r="C6" i="16"/>
  <c r="E6" s="1"/>
  <c r="E17" i="65"/>
  <c r="AR16" i="70"/>
  <c r="AS16" s="1"/>
  <c r="G16" s="1"/>
  <c r="F16" s="1"/>
  <c r="F12" i="16"/>
  <c r="AR15" i="63"/>
  <c r="AS15" s="1"/>
  <c r="G15" s="1"/>
  <c r="F15" s="1"/>
  <c r="AR16" i="68"/>
  <c r="AS16" s="1"/>
  <c r="G16" s="1"/>
  <c r="F16" s="1"/>
  <c r="C13" i="16"/>
  <c r="E13" s="1"/>
  <c r="AC8" i="33"/>
  <c r="AR16" i="63"/>
  <c r="AS16" s="1"/>
  <c r="G16" s="1"/>
  <c r="F16" s="1"/>
  <c r="AR16" i="72"/>
  <c r="AS16" s="1"/>
  <c r="G16" s="1"/>
  <c r="F16" s="1"/>
  <c r="AR15" i="68"/>
  <c r="AS15" s="1"/>
  <c r="G15" s="1"/>
  <c r="F15" s="1"/>
  <c r="N8" i="33"/>
  <c r="C8" i="16"/>
  <c r="E8" s="1"/>
  <c r="AR15" i="66"/>
  <c r="AS15" s="1"/>
  <c r="G15" s="1"/>
  <c r="F15" s="1"/>
  <c r="AY16" i="67" l="1"/>
  <c r="AY24"/>
  <c r="AY15" i="69"/>
  <c r="AY23"/>
  <c r="AY16"/>
  <c r="AY24"/>
  <c r="C10" i="16"/>
  <c r="E10" s="1"/>
  <c r="F10" s="1"/>
  <c r="T8" i="33"/>
  <c r="AY16" i="65"/>
  <c r="AY24"/>
  <c r="AR16" i="64"/>
  <c r="AS16" s="1"/>
  <c r="G16" s="1"/>
  <c r="F16" s="1"/>
  <c r="AR15"/>
  <c r="AS15" s="1"/>
  <c r="G15" s="1"/>
  <c r="F15" s="1"/>
  <c r="AR17"/>
  <c r="AS17" s="1"/>
  <c r="G17" s="1"/>
  <c r="F17" s="1"/>
  <c r="E16" i="71"/>
  <c r="AY16" s="1"/>
  <c r="AY17" i="67"/>
  <c r="AY25"/>
  <c r="AY14"/>
  <c r="AY22"/>
  <c r="AY17" i="62"/>
  <c r="AY25"/>
  <c r="AY25" i="64"/>
  <c r="AY24"/>
  <c r="AY24" i="71"/>
  <c r="AY17" i="65"/>
  <c r="AY25"/>
  <c r="AY15"/>
  <c r="AY23"/>
  <c r="E17" i="71"/>
  <c r="E15"/>
  <c r="E14"/>
  <c r="AY23" i="62"/>
  <c r="AY15"/>
  <c r="AY24"/>
  <c r="AY16"/>
  <c r="AY15" i="64"/>
  <c r="AY23"/>
  <c r="E16" i="70"/>
  <c r="E15" i="61"/>
  <c r="E16"/>
  <c r="E17"/>
  <c r="E14"/>
  <c r="AY22" s="1"/>
  <c r="E14" i="70"/>
  <c r="AY22" s="1"/>
  <c r="E15"/>
  <c r="E17"/>
  <c r="E16" i="68"/>
  <c r="D23" i="62"/>
  <c r="D25"/>
  <c r="D24"/>
  <c r="AY14"/>
  <c r="D22"/>
  <c r="D14" i="73" s="1" a="1"/>
  <c r="D23" i="69"/>
  <c r="D24"/>
  <c r="D25"/>
  <c r="D22"/>
  <c r="AY14"/>
  <c r="E14" i="68"/>
  <c r="AY22" s="1"/>
  <c r="E15"/>
  <c r="E17"/>
  <c r="E16" i="72"/>
  <c r="E16" i="66"/>
  <c r="AY16" s="1"/>
  <c r="G4" i="16"/>
  <c r="D25" i="67"/>
  <c r="D24"/>
  <c r="D22"/>
  <c r="D23"/>
  <c r="E17" i="63"/>
  <c r="E14" i="66"/>
  <c r="AY14" s="1"/>
  <c r="E14" i="72"/>
  <c r="AY22" s="1"/>
  <c r="E16" i="63"/>
  <c r="E17" i="72"/>
  <c r="E15"/>
  <c r="F13" i="16"/>
  <c r="E17" i="66"/>
  <c r="F5" i="16"/>
  <c r="F7"/>
  <c r="E15" i="66"/>
  <c r="E15" i="63"/>
  <c r="F14" i="16"/>
  <c r="E14" i="63"/>
  <c r="AY22" s="1"/>
  <c r="D4" i="16"/>
  <c r="H8"/>
  <c r="F8"/>
  <c r="D24" i="65"/>
  <c r="D22"/>
  <c r="D25"/>
  <c r="D23"/>
  <c r="AY14"/>
  <c r="F6" i="16"/>
  <c r="D70" i="73" l="1" a="1"/>
  <c r="D62" a="1"/>
  <c r="D94" a="1"/>
  <c r="BO6" i="67"/>
  <c r="AY15" i="68"/>
  <c r="AY23"/>
  <c r="AY17" i="66"/>
  <c r="AY25"/>
  <c r="AY15"/>
  <c r="AY23"/>
  <c r="BB7" i="69"/>
  <c r="BB5"/>
  <c r="BB6"/>
  <c r="BB8"/>
  <c r="E16" i="64"/>
  <c r="AY16" s="1"/>
  <c r="E15"/>
  <c r="E14"/>
  <c r="E17"/>
  <c r="AY17" s="1"/>
  <c r="AY15" i="71"/>
  <c r="AY23"/>
  <c r="AY15" i="70"/>
  <c r="AY23"/>
  <c r="AY16"/>
  <c r="AY24"/>
  <c r="AY16" i="63"/>
  <c r="AY24"/>
  <c r="BO7" i="67"/>
  <c r="CA6"/>
  <c r="BA7"/>
  <c r="CA5"/>
  <c r="BO5"/>
  <c r="CA7"/>
  <c r="BO8"/>
  <c r="BA5"/>
  <c r="BA6"/>
  <c r="BA8"/>
  <c r="CA8"/>
  <c r="AY17" i="68"/>
  <c r="AY25"/>
  <c r="BB7" i="62"/>
  <c r="BB7" i="67"/>
  <c r="BB5"/>
  <c r="BB6"/>
  <c r="BB8"/>
  <c r="AY17" i="70"/>
  <c r="AY25"/>
  <c r="AY16" i="61"/>
  <c r="AY24"/>
  <c r="BB6" i="62"/>
  <c r="AY24" i="68"/>
  <c r="AY16"/>
  <c r="AY17" i="61"/>
  <c r="AY25"/>
  <c r="AY16" i="72"/>
  <c r="AY24"/>
  <c r="AY17"/>
  <c r="AY25"/>
  <c r="AY17" i="71"/>
  <c r="AY25"/>
  <c r="BB5" i="65"/>
  <c r="BB6"/>
  <c r="BB8"/>
  <c r="BB7"/>
  <c r="AY22" i="71"/>
  <c r="D24"/>
  <c r="D23"/>
  <c r="D22"/>
  <c r="D25"/>
  <c r="AY14"/>
  <c r="AY17" i="63"/>
  <c r="AY25"/>
  <c r="AY15"/>
  <c r="AY23"/>
  <c r="BB5" i="62"/>
  <c r="BB8"/>
  <c r="AY15" i="72"/>
  <c r="AY23"/>
  <c r="AY15" i="61"/>
  <c r="AY23"/>
  <c r="G15" i="16"/>
  <c r="G10"/>
  <c r="G11"/>
  <c r="G9"/>
  <c r="G12"/>
  <c r="H12" s="1"/>
  <c r="G6"/>
  <c r="G14"/>
  <c r="G7"/>
  <c r="G8"/>
  <c r="G5"/>
  <c r="G13"/>
  <c r="D23" i="61"/>
  <c r="D24"/>
  <c r="D25"/>
  <c r="D22"/>
  <c r="AY14"/>
  <c r="D22" i="70"/>
  <c r="D24"/>
  <c r="D23"/>
  <c r="D25"/>
  <c r="AY14"/>
  <c r="D14" i="73"/>
  <c r="F22" i="62"/>
  <c r="M22" a="1"/>
  <c r="H21" a="1"/>
  <c r="G22"/>
  <c r="E3" i="33"/>
  <c r="N22" i="62"/>
  <c r="E22"/>
  <c r="CA6"/>
  <c r="BA6"/>
  <c r="BA8"/>
  <c r="BO8"/>
  <c r="CA8"/>
  <c r="BA7"/>
  <c r="BO6"/>
  <c r="BO5"/>
  <c r="BA5"/>
  <c r="CA5"/>
  <c r="BO7"/>
  <c r="CA7"/>
  <c r="F24"/>
  <c r="G24"/>
  <c r="D16" i="73"/>
  <c r="C5" i="45"/>
  <c r="E5" i="33"/>
  <c r="E24" i="62"/>
  <c r="N24"/>
  <c r="E6" i="33"/>
  <c r="D17" i="73"/>
  <c r="G25" i="62"/>
  <c r="E25"/>
  <c r="F25"/>
  <c r="N25"/>
  <c r="N23"/>
  <c r="F23"/>
  <c r="E23"/>
  <c r="D15" i="73"/>
  <c r="G23" i="62"/>
  <c r="E4" i="33"/>
  <c r="BO8" i="69"/>
  <c r="CA6"/>
  <c r="BO6"/>
  <c r="BA5"/>
  <c r="BO7"/>
  <c r="CA7"/>
  <c r="CA5"/>
  <c r="BO5"/>
  <c r="BA6"/>
  <c r="BA7"/>
  <c r="CA8"/>
  <c r="BA8"/>
  <c r="D70" i="73"/>
  <c r="G22" i="69"/>
  <c r="N22"/>
  <c r="E22"/>
  <c r="Z3" i="33"/>
  <c r="H21" i="69" a="1"/>
  <c r="M22" a="1"/>
  <c r="F22"/>
  <c r="D73" i="73"/>
  <c r="G25" i="69"/>
  <c r="E25"/>
  <c r="Z6" i="33"/>
  <c r="F25" i="69"/>
  <c r="N25"/>
  <c r="G24"/>
  <c r="N24"/>
  <c r="Z5" i="33"/>
  <c r="D72" i="73"/>
  <c r="C12" i="45"/>
  <c r="E24" i="69"/>
  <c r="F24"/>
  <c r="G23"/>
  <c r="D71" i="73"/>
  <c r="F23" i="69"/>
  <c r="Z4" i="33"/>
  <c r="N23" i="69"/>
  <c r="E23"/>
  <c r="D25" i="68"/>
  <c r="D23"/>
  <c r="D24"/>
  <c r="D22"/>
  <c r="AY14"/>
  <c r="H13" i="16"/>
  <c r="N23" i="67"/>
  <c r="D95" i="73"/>
  <c r="F23" i="67"/>
  <c r="E23"/>
  <c r="G23"/>
  <c r="AI4" i="33"/>
  <c r="E24" i="67"/>
  <c r="N24"/>
  <c r="F24"/>
  <c r="G24"/>
  <c r="AI5" i="33"/>
  <c r="C15" i="45"/>
  <c r="D96" i="73"/>
  <c r="AI6" i="33"/>
  <c r="G25" i="67"/>
  <c r="N25"/>
  <c r="E25"/>
  <c r="F25"/>
  <c r="D97" i="73"/>
  <c r="F22" i="67"/>
  <c r="E22"/>
  <c r="E94" i="73" s="1" a="1"/>
  <c r="AI3" i="33"/>
  <c r="D94" i="73"/>
  <c r="G22" i="67"/>
  <c r="N22"/>
  <c r="H21" a="1"/>
  <c r="M22" a="1"/>
  <c r="BA6" i="65"/>
  <c r="CA5"/>
  <c r="BA5"/>
  <c r="BA8"/>
  <c r="BA7"/>
  <c r="BO8"/>
  <c r="BO5"/>
  <c r="CA7"/>
  <c r="BO6"/>
  <c r="CA8"/>
  <c r="BO7"/>
  <c r="CA6"/>
  <c r="G23"/>
  <c r="N23"/>
  <c r="E23"/>
  <c r="W4" i="33"/>
  <c r="F23" i="65"/>
  <c r="D63" i="73"/>
  <c r="G22" i="65"/>
  <c r="F22"/>
  <c r="M22" a="1"/>
  <c r="E22"/>
  <c r="W3" i="33"/>
  <c r="H21" i="65" a="1"/>
  <c r="D62" i="73"/>
  <c r="N22" i="65"/>
  <c r="D65" i="73"/>
  <c r="W6" i="33"/>
  <c r="N25" i="65"/>
  <c r="E25"/>
  <c r="G25"/>
  <c r="F25"/>
  <c r="C11" i="45"/>
  <c r="F24" i="65"/>
  <c r="G24"/>
  <c r="E24"/>
  <c r="N24"/>
  <c r="W5" i="33"/>
  <c r="D64" i="73"/>
  <c r="D22" i="72"/>
  <c r="D24"/>
  <c r="D23"/>
  <c r="D25"/>
  <c r="AY14"/>
  <c r="D24" i="63"/>
  <c r="D22"/>
  <c r="D22" i="73" s="1" a="1"/>
  <c r="D25" i="63"/>
  <c r="D23"/>
  <c r="AY14"/>
  <c r="D24" i="66"/>
  <c r="D25"/>
  <c r="D22"/>
  <c r="D23"/>
  <c r="I70" i="73" l="1"/>
  <c r="I70" a="1"/>
  <c r="I73" s="1"/>
  <c r="F73" s="1"/>
  <c r="I14"/>
  <c r="I14" a="1"/>
  <c r="I95"/>
  <c r="I71"/>
  <c r="I62" a="1"/>
  <c r="I62" s="1"/>
  <c r="F62" s="1"/>
  <c r="G14"/>
  <c r="G14" a="1"/>
  <c r="G15" s="1"/>
  <c r="F15" s="1"/>
  <c r="D86" a="1"/>
  <c r="I15"/>
  <c r="I17"/>
  <c r="D6" a="1"/>
  <c r="G62"/>
  <c r="G62" a="1"/>
  <c r="G63" s="1"/>
  <c r="F63" s="1"/>
  <c r="G70" a="1"/>
  <c r="G70" s="1"/>
  <c r="F70" s="1"/>
  <c r="D78" a="1"/>
  <c r="G65"/>
  <c r="E70" a="1"/>
  <c r="D46" a="1"/>
  <c r="I94"/>
  <c r="I94" a="1"/>
  <c r="I97" s="1"/>
  <c r="G94" a="1"/>
  <c r="G94" s="1"/>
  <c r="F94" s="1"/>
  <c r="E62" a="1"/>
  <c r="D38" a="1"/>
  <c r="I63"/>
  <c r="G73"/>
  <c r="G17"/>
  <c r="E14" a="1"/>
  <c r="D30" a="1"/>
  <c r="BA8" i="66"/>
  <c r="CA6"/>
  <c r="CA5"/>
  <c r="BO6"/>
  <c r="BO5"/>
  <c r="BO7"/>
  <c r="CA7"/>
  <c r="BA7"/>
  <c r="BO8"/>
  <c r="BA6"/>
  <c r="BA5"/>
  <c r="CA8"/>
  <c r="BB8"/>
  <c r="BB5"/>
  <c r="BB6"/>
  <c r="BB7"/>
  <c r="AZ22" i="69" a="1"/>
  <c r="BB22" a="1"/>
  <c r="BC22" a="1"/>
  <c r="BA22" a="1"/>
  <c r="AY22" i="64"/>
  <c r="D22"/>
  <c r="D25"/>
  <c r="D23"/>
  <c r="D24"/>
  <c r="AY14"/>
  <c r="H10" i="16"/>
  <c r="BB5" i="70"/>
  <c r="CC14" i="67" a="1"/>
  <c r="CC16" s="1"/>
  <c r="BZ14" a="1"/>
  <c r="BZ15" s="1"/>
  <c r="CA14" a="1"/>
  <c r="CA15" s="1"/>
  <c r="CB14" a="1"/>
  <c r="CB16" s="1"/>
  <c r="BP14" a="1"/>
  <c r="BP15" s="1"/>
  <c r="BQ14" a="1"/>
  <c r="BQ14" s="1"/>
  <c r="BN14" a="1"/>
  <c r="BN16" s="1"/>
  <c r="BO14" a="1"/>
  <c r="BO17" s="1"/>
  <c r="BB14" a="1"/>
  <c r="BB16" s="1"/>
  <c r="AZ14" a="1"/>
  <c r="AZ17" s="1"/>
  <c r="BC14" a="1"/>
  <c r="BC14" s="1"/>
  <c r="BA14" a="1"/>
  <c r="BA17" s="1"/>
  <c r="BB5" i="68"/>
  <c r="BB8" i="61"/>
  <c r="BB5" i="72"/>
  <c r="BB8" i="68"/>
  <c r="BB6"/>
  <c r="BB8" i="63"/>
  <c r="BA22" i="62" a="1"/>
  <c r="BA24" s="1"/>
  <c r="BB7" i="70"/>
  <c r="BB8"/>
  <c r="AZ22" i="62" a="1"/>
  <c r="AZ22" s="1"/>
  <c r="BB6" i="70"/>
  <c r="BC22" i="67" a="1"/>
  <c r="BB22" a="1"/>
  <c r="AZ22" a="1"/>
  <c r="BA22" a="1"/>
  <c r="AZ22" i="65" a="1"/>
  <c r="BA22" a="1"/>
  <c r="BC22" a="1"/>
  <c r="BB22" a="1"/>
  <c r="BB7" i="68"/>
  <c r="BB5" i="61"/>
  <c r="F22" i="71"/>
  <c r="E22"/>
  <c r="H21" a="1"/>
  <c r="G22"/>
  <c r="M22" a="1"/>
  <c r="N22"/>
  <c r="D46" i="73"/>
  <c r="Q3" i="33"/>
  <c r="F23" i="71"/>
  <c r="D47" i="73"/>
  <c r="Q4" i="33"/>
  <c r="E23" i="71"/>
  <c r="G23"/>
  <c r="N23"/>
  <c r="C9" i="45"/>
  <c r="F24" i="71"/>
  <c r="N24"/>
  <c r="E24"/>
  <c r="D48" i="73"/>
  <c r="G24" i="71"/>
  <c r="Q5" i="33"/>
  <c r="BB7" i="71"/>
  <c r="BB6"/>
  <c r="BB5"/>
  <c r="BB8"/>
  <c r="BB22" i="62" a="1"/>
  <c r="BB24" s="1"/>
  <c r="BB7" i="63"/>
  <c r="BC22" i="62" a="1"/>
  <c r="BC23" s="1"/>
  <c r="CA6" i="71"/>
  <c r="BA8"/>
  <c r="BO7"/>
  <c r="BA5"/>
  <c r="BA7"/>
  <c r="CA5"/>
  <c r="BO5"/>
  <c r="CA8"/>
  <c r="BA6"/>
  <c r="BO6"/>
  <c r="BO8"/>
  <c r="CA7"/>
  <c r="G25"/>
  <c r="D49" i="73"/>
  <c r="Q6" i="33"/>
  <c r="F25" i="71"/>
  <c r="N25"/>
  <c r="E25"/>
  <c r="BB7" i="72"/>
  <c r="BB6"/>
  <c r="H5" i="16"/>
  <c r="BB8" i="72"/>
  <c r="H4" i="16"/>
  <c r="H15"/>
  <c r="BB6" i="61"/>
  <c r="H6" i="16"/>
  <c r="BB7" i="61"/>
  <c r="BB5" i="63"/>
  <c r="BB6"/>
  <c r="H14" i="16"/>
  <c r="H7"/>
  <c r="H9"/>
  <c r="CA6" i="61"/>
  <c r="BA5"/>
  <c r="BO8"/>
  <c r="CA5"/>
  <c r="BO7"/>
  <c r="BA6"/>
  <c r="BO5"/>
  <c r="BA8"/>
  <c r="CA7"/>
  <c r="CA8"/>
  <c r="BA7"/>
  <c r="BO6"/>
  <c r="E22"/>
  <c r="E6" i="73" s="1" a="1"/>
  <c r="G22" i="61"/>
  <c r="F22"/>
  <c r="B3" i="33"/>
  <c r="D6" i="73"/>
  <c r="N22" i="61"/>
  <c r="M22" a="1"/>
  <c r="H21" a="1"/>
  <c r="E25"/>
  <c r="B6" i="33"/>
  <c r="F25" i="61"/>
  <c r="N25"/>
  <c r="D9" i="73"/>
  <c r="G25" i="61"/>
  <c r="F24"/>
  <c r="D8" i="73"/>
  <c r="E24" i="61"/>
  <c r="B5" i="33"/>
  <c r="N24" i="61"/>
  <c r="G24"/>
  <c r="C4" i="45"/>
  <c r="G23" i="61"/>
  <c r="D7" i="73"/>
  <c r="B4" i="33"/>
  <c r="E23" i="61"/>
  <c r="N23"/>
  <c r="F23"/>
  <c r="F17" i="73"/>
  <c r="BA8" i="70"/>
  <c r="CA7"/>
  <c r="BA6"/>
  <c r="BO8"/>
  <c r="CA5"/>
  <c r="CA8"/>
  <c r="BO6"/>
  <c r="BO7"/>
  <c r="BA5"/>
  <c r="BO5"/>
  <c r="BA7"/>
  <c r="CA6"/>
  <c r="N25"/>
  <c r="F25"/>
  <c r="G25"/>
  <c r="D33" i="73"/>
  <c r="K6" i="33"/>
  <c r="E25" i="70"/>
  <c r="E23"/>
  <c r="G23"/>
  <c r="N23"/>
  <c r="K4" i="33"/>
  <c r="D31" i="73"/>
  <c r="F23" i="70"/>
  <c r="F14" i="73"/>
  <c r="E24" i="70"/>
  <c r="N24"/>
  <c r="K5" i="33"/>
  <c r="F24" i="70"/>
  <c r="D32" i="73"/>
  <c r="G24" i="70"/>
  <c r="C7" i="45"/>
  <c r="N22" i="70"/>
  <c r="M22" a="1"/>
  <c r="F22"/>
  <c r="K3" i="33"/>
  <c r="D30" i="73"/>
  <c r="H21" i="70" a="1"/>
  <c r="E22"/>
  <c r="G22"/>
  <c r="G5" i="45"/>
  <c r="I16" i="73"/>
  <c r="L22" i="62"/>
  <c r="F3" i="33"/>
  <c r="E14" i="73"/>
  <c r="F5" i="45"/>
  <c r="G16" i="73"/>
  <c r="L23" i="62"/>
  <c r="F4" i="33"/>
  <c r="E15" i="73"/>
  <c r="L24" i="62"/>
  <c r="E16" i="73"/>
  <c r="F5" i="33"/>
  <c r="D5" i="45"/>
  <c r="BZ14" i="62" a="1"/>
  <c r="CB14" a="1"/>
  <c r="CA14" a="1"/>
  <c r="CC14" a="1"/>
  <c r="K21"/>
  <c r="J21"/>
  <c r="H21"/>
  <c r="I21"/>
  <c r="BB14" a="1"/>
  <c r="AZ14" a="1"/>
  <c r="BA14" a="1"/>
  <c r="BC14" a="1"/>
  <c r="M22"/>
  <c r="M23"/>
  <c r="M24"/>
  <c r="M25"/>
  <c r="K5" i="45"/>
  <c r="L5"/>
  <c r="BN14" i="62" a="1"/>
  <c r="BQ14" a="1"/>
  <c r="BP14" a="1"/>
  <c r="BO14" a="1"/>
  <c r="F6" i="33"/>
  <c r="L25" i="62"/>
  <c r="E17" i="73"/>
  <c r="AV14" a="1"/>
  <c r="AW14" a="1"/>
  <c r="AA3" i="33"/>
  <c r="L22" i="69"/>
  <c r="E70" i="73"/>
  <c r="BP14" i="69" a="1"/>
  <c r="BO14" a="1"/>
  <c r="BN14" a="1"/>
  <c r="BQ14" a="1"/>
  <c r="BZ14" a="1"/>
  <c r="CB14" a="1"/>
  <c r="CA14" a="1"/>
  <c r="CC14" a="1"/>
  <c r="I72" i="73"/>
  <c r="G12" i="45"/>
  <c r="AV70" i="73" a="1"/>
  <c r="AW70" a="1"/>
  <c r="BB14" i="69" a="1"/>
  <c r="AZ14" a="1"/>
  <c r="BA14" a="1"/>
  <c r="BC14" a="1"/>
  <c r="F12" i="45"/>
  <c r="G72" i="73"/>
  <c r="M25" i="69"/>
  <c r="M23"/>
  <c r="M22"/>
  <c r="M24"/>
  <c r="D12" i="45"/>
  <c r="E72" i="73"/>
  <c r="L24" i="69"/>
  <c r="AA5" i="33"/>
  <c r="H21" i="69"/>
  <c r="J69" i="73" s="1" a="1"/>
  <c r="I21" i="69"/>
  <c r="J21"/>
  <c r="K21"/>
  <c r="E71" i="73"/>
  <c r="AA4" i="33"/>
  <c r="L23" i="69"/>
  <c r="K12" i="45"/>
  <c r="L12"/>
  <c r="E73" i="73"/>
  <c r="AA6" i="33"/>
  <c r="L25" i="69"/>
  <c r="CA6" i="68"/>
  <c r="BO8"/>
  <c r="BA6"/>
  <c r="BO6"/>
  <c r="CA5"/>
  <c r="CA7"/>
  <c r="BO5"/>
  <c r="BA5"/>
  <c r="BA8"/>
  <c r="BO7"/>
  <c r="BA7"/>
  <c r="CA8"/>
  <c r="H21" a="1"/>
  <c r="D86" i="73"/>
  <c r="G22" i="68"/>
  <c r="N22"/>
  <c r="E22"/>
  <c r="AF3" i="33"/>
  <c r="F22" i="68"/>
  <c r="M22" a="1"/>
  <c r="AF5" i="33"/>
  <c r="C14" i="45"/>
  <c r="D88" i="73"/>
  <c r="N24" i="68"/>
  <c r="E24"/>
  <c r="F24"/>
  <c r="G24"/>
  <c r="N23"/>
  <c r="D87" i="73"/>
  <c r="F23" i="68"/>
  <c r="E23"/>
  <c r="G23"/>
  <c r="AF4" i="33"/>
  <c r="N25" i="68"/>
  <c r="F25"/>
  <c r="AF6" i="33"/>
  <c r="D89" i="73"/>
  <c r="E25" i="68"/>
  <c r="G25"/>
  <c r="M25" i="67"/>
  <c r="M23"/>
  <c r="M24"/>
  <c r="M22"/>
  <c r="CA14"/>
  <c r="CA16"/>
  <c r="E96" i="73"/>
  <c r="AJ5" i="33"/>
  <c r="D15" i="45"/>
  <c r="L24" i="67"/>
  <c r="K21"/>
  <c r="I21"/>
  <c r="H21"/>
  <c r="J21"/>
  <c r="CB15"/>
  <c r="BZ17"/>
  <c r="CC14"/>
  <c r="K15" i="45"/>
  <c r="L15"/>
  <c r="AJ4" i="33"/>
  <c r="E95" i="73"/>
  <c r="L23" i="67"/>
  <c r="BQ15"/>
  <c r="AV94" i="73" a="1"/>
  <c r="AW94" a="1"/>
  <c r="G15" i="45"/>
  <c r="I96" i="73"/>
  <c r="E94"/>
  <c r="L22" i="67"/>
  <c r="AJ3" i="33"/>
  <c r="E97" i="73"/>
  <c r="AJ6" i="33"/>
  <c r="L25" i="67"/>
  <c r="F15" i="45"/>
  <c r="G96" i="73"/>
  <c r="G25" i="66"/>
  <c r="N25"/>
  <c r="E25"/>
  <c r="D81" i="73"/>
  <c r="F25" i="66"/>
  <c r="AC6" i="33"/>
  <c r="L25" i="65"/>
  <c r="E65" i="73"/>
  <c r="X6" i="33"/>
  <c r="X4"/>
  <c r="E63" i="73"/>
  <c r="L23" i="65"/>
  <c r="BB14" a="1"/>
  <c r="AZ14" a="1"/>
  <c r="BA14" a="1"/>
  <c r="BC14" a="1"/>
  <c r="G23" i="66"/>
  <c r="F23"/>
  <c r="N23"/>
  <c r="D79" i="73"/>
  <c r="AC4" i="33"/>
  <c r="E23" i="66"/>
  <c r="N6" i="33"/>
  <c r="E25" i="72"/>
  <c r="G25"/>
  <c r="D41" i="73"/>
  <c r="F25" i="72"/>
  <c r="N25"/>
  <c r="G24" i="66"/>
  <c r="C13" i="45"/>
  <c r="N24" i="66"/>
  <c r="AC5" i="33"/>
  <c r="D80" i="73"/>
  <c r="E24" i="66"/>
  <c r="F24"/>
  <c r="E23" i="72"/>
  <c r="F23"/>
  <c r="N23"/>
  <c r="G23"/>
  <c r="N4" i="33"/>
  <c r="D39" i="73"/>
  <c r="CB14" i="66" a="1"/>
  <c r="CC14" i="65" a="1"/>
  <c r="CB14" a="1"/>
  <c r="CA14" a="1"/>
  <c r="BZ14" a="1"/>
  <c r="BA8" i="63"/>
  <c r="BA7"/>
  <c r="BO7"/>
  <c r="BA5"/>
  <c r="BO6"/>
  <c r="BO8"/>
  <c r="BO5"/>
  <c r="CA7"/>
  <c r="CA8"/>
  <c r="CA5"/>
  <c r="BA6"/>
  <c r="CA6"/>
  <c r="D11" i="45"/>
  <c r="E64" i="73"/>
  <c r="L24" i="65"/>
  <c r="X5" i="33"/>
  <c r="AV62" i="73" a="1"/>
  <c r="AW62" a="1"/>
  <c r="BA14" i="66" a="1"/>
  <c r="N22"/>
  <c r="D78" i="73"/>
  <c r="H21" i="66" a="1"/>
  <c r="M22" a="1"/>
  <c r="F22"/>
  <c r="AC3" i="33"/>
  <c r="E22" i="66"/>
  <c r="G22"/>
  <c r="E22" i="72"/>
  <c r="G22"/>
  <c r="D38" i="73"/>
  <c r="M22" i="72" a="1"/>
  <c r="H21" a="1"/>
  <c r="N3" i="33"/>
  <c r="F22" i="72"/>
  <c r="N22"/>
  <c r="K21" i="65"/>
  <c r="I21"/>
  <c r="J21"/>
  <c r="H21"/>
  <c r="J61" i="73" s="1" a="1"/>
  <c r="BQ14" i="66" a="1"/>
  <c r="BA5" i="72"/>
  <c r="BO6"/>
  <c r="BO8"/>
  <c r="BA8"/>
  <c r="BA7"/>
  <c r="BO5"/>
  <c r="CA6"/>
  <c r="CA8"/>
  <c r="BA6"/>
  <c r="BO7"/>
  <c r="CA7"/>
  <c r="CA5"/>
  <c r="C8" i="45"/>
  <c r="N24" i="72"/>
  <c r="E24"/>
  <c r="F24"/>
  <c r="G24"/>
  <c r="N5" i="33"/>
  <c r="D40" i="73"/>
  <c r="G11" i="45"/>
  <c r="I64" i="73"/>
  <c r="G25" i="63"/>
  <c r="F25"/>
  <c r="D25" i="73"/>
  <c r="N25" i="63"/>
  <c r="E25"/>
  <c r="H6" i="33"/>
  <c r="F11" i="45"/>
  <c r="E11" s="1"/>
  <c r="G64" i="73"/>
  <c r="BO14" i="65" a="1"/>
  <c r="BQ14" a="1"/>
  <c r="BP14" a="1"/>
  <c r="BN14" a="1"/>
  <c r="M22"/>
  <c r="M24"/>
  <c r="M25"/>
  <c r="M23"/>
  <c r="E23" i="63"/>
  <c r="G23"/>
  <c r="N23"/>
  <c r="D23" i="73"/>
  <c r="F23" i="63"/>
  <c r="H4" i="33"/>
  <c r="G22" i="63"/>
  <c r="H3" i="33"/>
  <c r="N22" i="63"/>
  <c r="H21" a="1"/>
  <c r="E22"/>
  <c r="E22" i="73" s="1" a="1"/>
  <c r="M22" i="63" a="1"/>
  <c r="D22" i="73"/>
  <c r="F22" i="63"/>
  <c r="L11" i="45"/>
  <c r="K11"/>
  <c r="E24" i="63"/>
  <c r="F24"/>
  <c r="G24"/>
  <c r="H5" i="33"/>
  <c r="C6" i="45"/>
  <c r="D24" i="73"/>
  <c r="N24" i="63"/>
  <c r="X3" i="33"/>
  <c r="L22" i="65"/>
  <c r="E62" i="73"/>
  <c r="G22" l="1"/>
  <c r="G22" a="1"/>
  <c r="I22" a="1"/>
  <c r="I22" s="1"/>
  <c r="F22" s="1"/>
  <c r="I30"/>
  <c r="I30" a="1"/>
  <c r="G6" a="1"/>
  <c r="G6" s="1"/>
  <c r="G25"/>
  <c r="M61"/>
  <c r="E38" a="1"/>
  <c r="E86" a="1"/>
  <c r="I31"/>
  <c r="G95"/>
  <c r="F95" s="1"/>
  <c r="G97"/>
  <c r="F97" s="1"/>
  <c r="I78" a="1"/>
  <c r="I78" s="1"/>
  <c r="I38"/>
  <c r="I38" a="1"/>
  <c r="I46"/>
  <c r="I46" a="1"/>
  <c r="I23"/>
  <c r="K61"/>
  <c r="I39"/>
  <c r="K69"/>
  <c r="J13" a="1"/>
  <c r="L13" s="1"/>
  <c r="G7"/>
  <c r="G9"/>
  <c r="G71"/>
  <c r="F71" s="1"/>
  <c r="G78" a="1"/>
  <c r="G79" s="1"/>
  <c r="F79" s="1"/>
  <c r="G38"/>
  <c r="G38" a="1"/>
  <c r="G41" s="1"/>
  <c r="F41" s="1"/>
  <c r="G86"/>
  <c r="G86" a="1"/>
  <c r="G87" s="1"/>
  <c r="F87" s="1"/>
  <c r="I86" a="1"/>
  <c r="I86" s="1"/>
  <c r="F86" s="1"/>
  <c r="G46"/>
  <c r="G46" a="1"/>
  <c r="G49" s="1"/>
  <c r="F49" s="1"/>
  <c r="G23"/>
  <c r="I25"/>
  <c r="L61"/>
  <c r="E78" a="1"/>
  <c r="J93" a="1"/>
  <c r="M93" s="1"/>
  <c r="G89"/>
  <c r="L69"/>
  <c r="K13"/>
  <c r="I49"/>
  <c r="I47"/>
  <c r="G47"/>
  <c r="D54" a="1"/>
  <c r="G30"/>
  <c r="G30" a="1"/>
  <c r="G33" s="1"/>
  <c r="F33" s="1"/>
  <c r="I6" a="1"/>
  <c r="I9" s="1"/>
  <c r="F9" s="1"/>
  <c r="G39"/>
  <c r="I41"/>
  <c r="I79"/>
  <c r="I81"/>
  <c r="L93"/>
  <c r="I87"/>
  <c r="M69"/>
  <c r="E30" a="1"/>
  <c r="I33"/>
  <c r="E46" a="1"/>
  <c r="I65"/>
  <c r="F65" s="1"/>
  <c r="BP14" i="66" a="1"/>
  <c r="BB14" a="1"/>
  <c r="CA14" a="1"/>
  <c r="CC14" a="1"/>
  <c r="BC14" a="1"/>
  <c r="BC15" s="1"/>
  <c r="BZ14" a="1"/>
  <c r="AZ14" a="1"/>
  <c r="BQ16" i="67"/>
  <c r="BZ14"/>
  <c r="CA17"/>
  <c r="BQ17"/>
  <c r="BZ16"/>
  <c r="BO14" i="66" a="1"/>
  <c r="BO16" s="1"/>
  <c r="BN14" a="1"/>
  <c r="CC17" i="67"/>
  <c r="BA22" i="66" a="1"/>
  <c r="BC22" a="1"/>
  <c r="AZ22" a="1"/>
  <c r="BB22" a="1"/>
  <c r="AZ24" i="69"/>
  <c r="AZ23"/>
  <c r="AZ22"/>
  <c r="AZ25"/>
  <c r="BB24"/>
  <c r="BB23"/>
  <c r="BB22"/>
  <c r="BB25"/>
  <c r="BC22"/>
  <c r="BC23"/>
  <c r="BC25"/>
  <c r="BC24"/>
  <c r="BA25"/>
  <c r="BA24"/>
  <c r="BA22"/>
  <c r="BA23"/>
  <c r="N24" i="64"/>
  <c r="D56" i="73"/>
  <c r="T5" i="33"/>
  <c r="E24" i="64"/>
  <c r="G24"/>
  <c r="C10" i="45"/>
  <c r="F24" i="64"/>
  <c r="BB8"/>
  <c r="BB7"/>
  <c r="BB6"/>
  <c r="BB5"/>
  <c r="BA6"/>
  <c r="BO5"/>
  <c r="BO7"/>
  <c r="BA7"/>
  <c r="BO8"/>
  <c r="BA5"/>
  <c r="BO6"/>
  <c r="CA8"/>
  <c r="CA5"/>
  <c r="BA8"/>
  <c r="CA6"/>
  <c r="CA7"/>
  <c r="T3" i="33"/>
  <c r="N22" i="64"/>
  <c r="E22"/>
  <c r="M22" a="1"/>
  <c r="D54" i="73"/>
  <c r="F22" i="64"/>
  <c r="G22"/>
  <c r="H21" a="1"/>
  <c r="N25"/>
  <c r="G25"/>
  <c r="F25"/>
  <c r="T6" i="33"/>
  <c r="E25" i="64"/>
  <c r="D57" i="73"/>
  <c r="F23" i="64"/>
  <c r="N23"/>
  <c r="G23"/>
  <c r="D55" i="73"/>
  <c r="T4" i="33"/>
  <c r="E23" i="64"/>
  <c r="CB14" i="67"/>
  <c r="CB17"/>
  <c r="CC15"/>
  <c r="BN14"/>
  <c r="BP16"/>
  <c r="BP14"/>
  <c r="BP17"/>
  <c r="BO16"/>
  <c r="BN15"/>
  <c r="BN17"/>
  <c r="F64" i="73"/>
  <c r="BO15" i="67"/>
  <c r="BO14"/>
  <c r="BB14"/>
  <c r="BB15"/>
  <c r="BB17"/>
  <c r="AZ15"/>
  <c r="AZ14"/>
  <c r="AZ16"/>
  <c r="BA16"/>
  <c r="BC17"/>
  <c r="BC15"/>
  <c r="R94" i="73" s="1" a="1"/>
  <c r="R94" s="1"/>
  <c r="BA14" i="67"/>
  <c r="BC16"/>
  <c r="BA15"/>
  <c r="E12" i="45"/>
  <c r="H12" s="1"/>
  <c r="AZ25" i="62"/>
  <c r="AZ24"/>
  <c r="AZ23"/>
  <c r="BA22"/>
  <c r="BA23"/>
  <c r="BA25"/>
  <c r="BA22" i="68" a="1"/>
  <c r="BA23" s="1"/>
  <c r="BB22" a="1"/>
  <c r="BB23" s="1"/>
  <c r="BC25" i="62"/>
  <c r="BC22"/>
  <c r="AZ22" i="70" a="1"/>
  <c r="AZ22" s="1"/>
  <c r="BA22" i="61" a="1"/>
  <c r="BA24" s="1"/>
  <c r="BC22" i="68" a="1"/>
  <c r="BC24" s="1"/>
  <c r="BA22" i="72" a="1"/>
  <c r="BA23" s="1"/>
  <c r="AZ22" i="68" a="1"/>
  <c r="AZ22" s="1"/>
  <c r="BC24" i="67"/>
  <c r="BC23"/>
  <c r="BC22"/>
  <c r="BC25"/>
  <c r="BC24" i="62"/>
  <c r="BC22" i="70" a="1"/>
  <c r="BA23" i="67"/>
  <c r="BA24"/>
  <c r="BA22"/>
  <c r="BA25"/>
  <c r="BB22" i="70" a="1"/>
  <c r="AZ22" i="67"/>
  <c r="AZ25"/>
  <c r="AZ24"/>
  <c r="AZ23"/>
  <c r="BA22" i="70" a="1"/>
  <c r="BB22" i="67"/>
  <c r="BB23"/>
  <c r="BB25"/>
  <c r="BB24"/>
  <c r="AZ22" i="61" a="1"/>
  <c r="AZ25" s="1"/>
  <c r="AZ22" i="72" a="1"/>
  <c r="AZ22" s="1"/>
  <c r="BB23" i="65"/>
  <c r="BB24"/>
  <c r="BB25"/>
  <c r="BB22"/>
  <c r="BC24"/>
  <c r="BC25"/>
  <c r="BC23"/>
  <c r="BC22"/>
  <c r="BA23"/>
  <c r="BA24"/>
  <c r="BA25"/>
  <c r="BA22"/>
  <c r="AZ25"/>
  <c r="AZ22"/>
  <c r="AZ23"/>
  <c r="AZ24"/>
  <c r="BA14" i="71" a="1"/>
  <c r="BB14" a="1"/>
  <c r="BC14" a="1"/>
  <c r="AZ14" a="1"/>
  <c r="K21"/>
  <c r="J21"/>
  <c r="I21"/>
  <c r="H21"/>
  <c r="J45" i="73" s="1" a="1"/>
  <c r="BC22" i="61" a="1"/>
  <c r="BC25" s="1"/>
  <c r="R6" i="33"/>
  <c r="E49" i="73"/>
  <c r="L25" i="71"/>
  <c r="E48" i="73"/>
  <c r="L24" i="71"/>
  <c r="R5" i="33"/>
  <c r="D9" i="45"/>
  <c r="E46" i="73"/>
  <c r="L22" i="71"/>
  <c r="R3" i="33"/>
  <c r="BB23" i="62"/>
  <c r="BB22" i="61" a="1"/>
  <c r="BB23" s="1"/>
  <c r="BB22" i="71" a="1"/>
  <c r="BA22" a="1"/>
  <c r="AZ22" a="1"/>
  <c r="BC22" a="1"/>
  <c r="F47" i="73"/>
  <c r="F46"/>
  <c r="BB25" i="62"/>
  <c r="G48" i="73"/>
  <c r="F9" i="45"/>
  <c r="BB22" i="62"/>
  <c r="L9" i="45"/>
  <c r="K9"/>
  <c r="AW46" i="73" a="1"/>
  <c r="AV46" a="1"/>
  <c r="BP14" i="71" a="1"/>
  <c r="BN14" a="1"/>
  <c r="BQ14" a="1"/>
  <c r="BO14" a="1"/>
  <c r="BB22" i="72" a="1"/>
  <c r="BB22" s="1"/>
  <c r="BZ14" i="71" a="1"/>
  <c r="CB14" a="1"/>
  <c r="CA14" a="1"/>
  <c r="CC14" a="1"/>
  <c r="M23"/>
  <c r="M25"/>
  <c r="M24"/>
  <c r="M22"/>
  <c r="BC22" i="72" a="1"/>
  <c r="BC24" s="1"/>
  <c r="G9" i="45"/>
  <c r="I48" i="73"/>
  <c r="R4" i="33"/>
  <c r="L23" i="71"/>
  <c r="E47" i="73"/>
  <c r="BC22" i="63" a="1"/>
  <c r="BA22" a="1"/>
  <c r="AZ22" a="1"/>
  <c r="BB22" a="1"/>
  <c r="K13" i="16"/>
  <c r="J4" s="1"/>
  <c r="B7" i="33" s="1"/>
  <c r="Z7" s="1"/>
  <c r="F72" i="73"/>
  <c r="E5" i="45"/>
  <c r="H5" s="1"/>
  <c r="BO14" i="61" a="1"/>
  <c r="BQ14" a="1"/>
  <c r="BN14" a="1"/>
  <c r="L23"/>
  <c r="C4" i="33"/>
  <c r="E7" i="73"/>
  <c r="G8"/>
  <c r="F4" i="45"/>
  <c r="C3" i="33"/>
  <c r="E6" i="73"/>
  <c r="L22" i="61"/>
  <c r="I21"/>
  <c r="J21"/>
  <c r="K21"/>
  <c r="H21"/>
  <c r="BP14" a="1"/>
  <c r="BZ14" a="1"/>
  <c r="CA14" a="1"/>
  <c r="CC14" a="1"/>
  <c r="CB14" a="1"/>
  <c r="K4" i="45"/>
  <c r="L4"/>
  <c r="M24" i="61"/>
  <c r="M25"/>
  <c r="M22"/>
  <c r="M23"/>
  <c r="L25"/>
  <c r="C6" i="33"/>
  <c r="E9" i="73"/>
  <c r="I8"/>
  <c r="G4" i="45"/>
  <c r="BB14" i="61" a="1"/>
  <c r="BC14" a="1"/>
  <c r="AZ14" a="1"/>
  <c r="BA14" a="1"/>
  <c r="L24"/>
  <c r="C5" i="33"/>
  <c r="E8" i="73"/>
  <c r="D4" i="45"/>
  <c r="AW6" i="73" a="1"/>
  <c r="AV6" a="1"/>
  <c r="AV30" a="1"/>
  <c r="AW30" a="1"/>
  <c r="F7" i="45"/>
  <c r="G32" i="73"/>
  <c r="CA14" i="70" a="1"/>
  <c r="CC14" a="1"/>
  <c r="CB14" a="1"/>
  <c r="BZ14" a="1"/>
  <c r="F30" i="73"/>
  <c r="L23" i="70"/>
  <c r="E31" i="73"/>
  <c r="L4" i="33"/>
  <c r="M24" i="70"/>
  <c r="M25"/>
  <c r="M22"/>
  <c r="M23"/>
  <c r="D7" i="45"/>
  <c r="E32" i="73"/>
  <c r="L24" i="70"/>
  <c r="L5" i="33"/>
  <c r="L6"/>
  <c r="L25" i="70"/>
  <c r="E33" i="73"/>
  <c r="BQ14" i="70" a="1"/>
  <c r="BN14" a="1"/>
  <c r="BO14" a="1"/>
  <c r="BP14" a="1"/>
  <c r="BA14" a="1"/>
  <c r="BC14" a="1"/>
  <c r="AZ14" a="1"/>
  <c r="BB14" a="1"/>
  <c r="K7" i="45"/>
  <c r="L7"/>
  <c r="E30" i="73"/>
  <c r="L3" i="33"/>
  <c r="L22" i="70"/>
  <c r="G7" i="45"/>
  <c r="I32" i="73"/>
  <c r="J21" i="70"/>
  <c r="K21"/>
  <c r="I21"/>
  <c r="H21"/>
  <c r="J29" i="73" s="1" a="1"/>
  <c r="B14" a="1"/>
  <c r="B16" s="1"/>
  <c r="F16"/>
  <c r="AV14"/>
  <c r="AV15"/>
  <c r="AV16"/>
  <c r="AV17"/>
  <c r="CB14" i="62"/>
  <c r="CB16"/>
  <c r="CB15"/>
  <c r="CB17"/>
  <c r="F43" i="33"/>
  <c r="E43"/>
  <c r="N80" i="22" s="1"/>
  <c r="J77" s="1"/>
  <c r="BZ17" i="62"/>
  <c r="BZ14"/>
  <c r="BZ16"/>
  <c r="BZ15"/>
  <c r="E45" i="33"/>
  <c r="F45"/>
  <c r="BC16" i="62"/>
  <c r="BC14"/>
  <c r="BC15"/>
  <c r="BC17"/>
  <c r="BA16"/>
  <c r="BA17"/>
  <c r="BA14"/>
  <c r="BA15"/>
  <c r="J13" i="73"/>
  <c r="H22" i="62" a="1"/>
  <c r="BO17"/>
  <c r="BO14"/>
  <c r="BO15"/>
  <c r="BO16"/>
  <c r="AZ17"/>
  <c r="AZ14"/>
  <c r="AZ15"/>
  <c r="AZ16"/>
  <c r="BP14"/>
  <c r="BP15"/>
  <c r="BP17"/>
  <c r="BP16"/>
  <c r="BB15"/>
  <c r="BB16"/>
  <c r="BB14"/>
  <c r="BB17"/>
  <c r="E44" i="33"/>
  <c r="F44"/>
  <c r="E42"/>
  <c r="N79" i="22" s="1"/>
  <c r="I89" s="1"/>
  <c r="F42" i="33"/>
  <c r="BQ15" i="62"/>
  <c r="BQ16"/>
  <c r="BQ14"/>
  <c r="BQ17"/>
  <c r="CC16"/>
  <c r="CC17"/>
  <c r="CC14"/>
  <c r="CC15"/>
  <c r="AW15" i="73"/>
  <c r="AW16"/>
  <c r="AW17"/>
  <c r="AW14"/>
  <c r="BN15" i="62"/>
  <c r="BN17"/>
  <c r="BN14"/>
  <c r="BN16"/>
  <c r="CA15"/>
  <c r="CA16"/>
  <c r="CA17"/>
  <c r="CA14"/>
  <c r="BZ14" i="69"/>
  <c r="BZ16"/>
  <c r="BZ17"/>
  <c r="BZ15"/>
  <c r="J69" i="73"/>
  <c r="H22" i="69" a="1"/>
  <c r="AW70" i="73"/>
  <c r="AW71"/>
  <c r="AW72"/>
  <c r="AW73"/>
  <c r="BQ16" i="69"/>
  <c r="BQ17"/>
  <c r="BQ14"/>
  <c r="BQ15"/>
  <c r="AV70" i="73"/>
  <c r="AV71"/>
  <c r="AV72"/>
  <c r="AV73"/>
  <c r="BN17" i="69"/>
  <c r="BN14"/>
  <c r="BN15"/>
  <c r="BN16"/>
  <c r="Z43" i="33"/>
  <c r="N94" i="22" s="1"/>
  <c r="J82" s="1"/>
  <c r="AA43" i="33"/>
  <c r="Z44"/>
  <c r="AA44"/>
  <c r="BO14" i="69"/>
  <c r="BO15"/>
  <c r="BO16"/>
  <c r="BO17"/>
  <c r="BC14"/>
  <c r="BC16"/>
  <c r="BC15"/>
  <c r="BC17"/>
  <c r="BP14"/>
  <c r="BP15"/>
  <c r="BP16"/>
  <c r="BP17"/>
  <c r="BA17"/>
  <c r="BA14"/>
  <c r="BA15"/>
  <c r="BA16"/>
  <c r="CC16"/>
  <c r="CC14"/>
  <c r="CC15"/>
  <c r="CC17"/>
  <c r="AA45" i="33"/>
  <c r="Z45"/>
  <c r="AZ16" i="69"/>
  <c r="AZ15"/>
  <c r="AZ14"/>
  <c r="O70" i="73" s="1" a="1"/>
  <c r="AZ17" i="69"/>
  <c r="CA17"/>
  <c r="CA16"/>
  <c r="CA14"/>
  <c r="CA15"/>
  <c r="AA42" i="33"/>
  <c r="Z42"/>
  <c r="N93" i="22" s="1"/>
  <c r="I81" s="1"/>
  <c r="B70" i="73" a="1"/>
  <c r="BB14" i="69"/>
  <c r="BB16"/>
  <c r="BB15"/>
  <c r="BB17"/>
  <c r="CB16"/>
  <c r="CB15"/>
  <c r="CB14"/>
  <c r="CB17"/>
  <c r="E87" i="73"/>
  <c r="L23" i="68"/>
  <c r="AG4" i="33"/>
  <c r="BB14" i="68" a="1"/>
  <c r="BC14" a="1"/>
  <c r="BA14" a="1"/>
  <c r="AZ14" a="1"/>
  <c r="AG6" i="33"/>
  <c r="E89" i="73"/>
  <c r="L25" i="68"/>
  <c r="K14" i="45"/>
  <c r="L14"/>
  <c r="BO14" i="68" a="1"/>
  <c r="BP14" a="1"/>
  <c r="BQ14" a="1"/>
  <c r="BN14" a="1"/>
  <c r="AV86" i="73" a="1"/>
  <c r="AW86" a="1"/>
  <c r="K21" i="68"/>
  <c r="I21"/>
  <c r="H21"/>
  <c r="J21"/>
  <c r="CA14" a="1"/>
  <c r="CB14" a="1"/>
  <c r="CC14" a="1"/>
  <c r="BZ14" a="1"/>
  <c r="G14" i="45"/>
  <c r="I88" i="73"/>
  <c r="M24" i="68"/>
  <c r="M25"/>
  <c r="M23"/>
  <c r="M22"/>
  <c r="F14" i="45"/>
  <c r="G88" i="73"/>
  <c r="AG5" i="33"/>
  <c r="L24" i="68"/>
  <c r="E88" i="73"/>
  <c r="D14" i="45"/>
  <c r="L22" i="68"/>
  <c r="AG3" i="33"/>
  <c r="E86" i="73"/>
  <c r="F25"/>
  <c r="F96"/>
  <c r="B94" a="1"/>
  <c r="B94" s="1"/>
  <c r="F23"/>
  <c r="B62" a="1"/>
  <c r="B62" s="1"/>
  <c r="E15" i="45"/>
  <c r="H15" s="1"/>
  <c r="J93" i="73"/>
  <c r="H22" i="67" a="1"/>
  <c r="AI44" i="33"/>
  <c r="AJ44"/>
  <c r="AJ45"/>
  <c r="AI45"/>
  <c r="CE13" i="67" a="1"/>
  <c r="AI43" i="33"/>
  <c r="N100" i="22" s="1"/>
  <c r="J87" s="1"/>
  <c r="AJ43" i="33"/>
  <c r="AW95" i="73"/>
  <c r="AW97"/>
  <c r="AW96"/>
  <c r="AW94"/>
  <c r="AJ42" i="33"/>
  <c r="AI42"/>
  <c r="N99" i="22" s="1"/>
  <c r="I84" s="1"/>
  <c r="AV94" i="73"/>
  <c r="AV95"/>
  <c r="AV96"/>
  <c r="AV97"/>
  <c r="F39"/>
  <c r="M24" i="63"/>
  <c r="M22"/>
  <c r="M23"/>
  <c r="M25"/>
  <c r="AW63" i="73"/>
  <c r="AW65"/>
  <c r="AW62"/>
  <c r="AW64"/>
  <c r="I3" i="33"/>
  <c r="E22" i="73"/>
  <c r="L22" i="63"/>
  <c r="BN16" i="65"/>
  <c r="BN17"/>
  <c r="BN14"/>
  <c r="BN15"/>
  <c r="BP14" i="66"/>
  <c r="BP15"/>
  <c r="BP16"/>
  <c r="BP17"/>
  <c r="I21"/>
  <c r="J21"/>
  <c r="K21"/>
  <c r="H21"/>
  <c r="AV62" i="73"/>
  <c r="AV63"/>
  <c r="AV64"/>
  <c r="AV65"/>
  <c r="H11" i="45"/>
  <c r="CC16" i="65"/>
  <c r="CC14"/>
  <c r="CC17"/>
  <c r="CC15"/>
  <c r="O4" i="33"/>
  <c r="E39" i="73"/>
  <c r="L23" i="72"/>
  <c r="W43" i="33"/>
  <c r="N92" i="22" s="1"/>
  <c r="J90" s="1"/>
  <c r="X43" i="33"/>
  <c r="L25" i="66"/>
  <c r="AD6" i="33"/>
  <c r="E81" i="73"/>
  <c r="BN14" i="66"/>
  <c r="BN15"/>
  <c r="BN16"/>
  <c r="BN17"/>
  <c r="I80" i="73"/>
  <c r="G13" i="45"/>
  <c r="I21" i="63"/>
  <c r="K21"/>
  <c r="J21"/>
  <c r="H21"/>
  <c r="BP14" i="65"/>
  <c r="BP15"/>
  <c r="BP16"/>
  <c r="BP17"/>
  <c r="E25" i="73"/>
  <c r="L25" i="63"/>
  <c r="I6" i="33"/>
  <c r="BQ17" i="66"/>
  <c r="BQ14"/>
  <c r="BQ15"/>
  <c r="BQ16"/>
  <c r="F38" i="73"/>
  <c r="AW78" a="1"/>
  <c r="AV78" a="1"/>
  <c r="AZ14" i="63" a="1"/>
  <c r="BB14" a="1"/>
  <c r="BA14" a="1"/>
  <c r="BC14" a="1"/>
  <c r="BZ15" i="66"/>
  <c r="BZ17"/>
  <c r="BZ14"/>
  <c r="BZ16"/>
  <c r="F13" i="45"/>
  <c r="G80" i="73"/>
  <c r="BQ17" i="65"/>
  <c r="BQ14"/>
  <c r="BQ15"/>
  <c r="BQ16"/>
  <c r="G8" i="45"/>
  <c r="I40" i="73"/>
  <c r="BA14" i="72" a="1"/>
  <c r="BB14" a="1"/>
  <c r="AZ14" a="1"/>
  <c r="BC14" a="1"/>
  <c r="BO17" i="66"/>
  <c r="CB16"/>
  <c r="CB14"/>
  <c r="CB17"/>
  <c r="CB15"/>
  <c r="D13" i="45"/>
  <c r="E80" i="73"/>
  <c r="L24" i="66"/>
  <c r="AD5" i="33"/>
  <c r="W45"/>
  <c r="X45"/>
  <c r="F6" i="45"/>
  <c r="G24" i="73"/>
  <c r="E24"/>
  <c r="D6" i="45"/>
  <c r="I5" i="33"/>
  <c r="L24" i="63"/>
  <c r="K6" i="45"/>
  <c r="L6"/>
  <c r="I4" i="33"/>
  <c r="L23" i="63"/>
  <c r="E23" i="73"/>
  <c r="BO14" i="65"/>
  <c r="BO15"/>
  <c r="BO16"/>
  <c r="BO17"/>
  <c r="F8" i="45"/>
  <c r="G40" i="73"/>
  <c r="J61"/>
  <c r="H22" i="65" a="1"/>
  <c r="I21" i="72"/>
  <c r="H21"/>
  <c r="J37" i="73" s="1" a="1"/>
  <c r="K21" i="72"/>
  <c r="J21"/>
  <c r="AD3" i="33"/>
  <c r="E78" i="73"/>
  <c r="L22" i="66"/>
  <c r="BB14"/>
  <c r="BB16"/>
  <c r="BB15"/>
  <c r="BB17"/>
  <c r="CB14" i="63" a="1"/>
  <c r="CA14" a="1"/>
  <c r="CC14" a="1"/>
  <c r="BZ14" a="1"/>
  <c r="CC17" i="66"/>
  <c r="CC15"/>
  <c r="CC16"/>
  <c r="CC14"/>
  <c r="X42" i="33"/>
  <c r="W42"/>
  <c r="N91" i="22" s="1"/>
  <c r="I88" s="1"/>
  <c r="L22" i="72"/>
  <c r="E38" i="73"/>
  <c r="O3" i="33"/>
  <c r="BB16" i="65"/>
  <c r="BB14"/>
  <c r="BB17"/>
  <c r="BB15"/>
  <c r="D8" i="45"/>
  <c r="L24" i="72"/>
  <c r="O5" i="33"/>
  <c r="E40" i="73"/>
  <c r="M22" i="72"/>
  <c r="M24"/>
  <c r="M25"/>
  <c r="M23"/>
  <c r="AZ14" i="66"/>
  <c r="AZ17"/>
  <c r="AZ16"/>
  <c r="AZ15"/>
  <c r="CA17"/>
  <c r="CA15"/>
  <c r="CA14"/>
  <c r="CA16"/>
  <c r="E41" i="73"/>
  <c r="L25" i="72"/>
  <c r="O6" i="33"/>
  <c r="BC15" i="65"/>
  <c r="BC17"/>
  <c r="BC14"/>
  <c r="BC16"/>
  <c r="CC14" i="72" a="1"/>
  <c r="CA14" a="1"/>
  <c r="CB14" a="1"/>
  <c r="BZ14" a="1"/>
  <c r="CB16" i="65"/>
  <c r="CB14"/>
  <c r="CB17"/>
  <c r="CB15"/>
  <c r="G6" i="45"/>
  <c r="I24" i="73"/>
  <c r="BP14" i="72" a="1"/>
  <c r="BO14" a="1"/>
  <c r="BQ14" a="1"/>
  <c r="BN14" a="1"/>
  <c r="AV38" i="73" a="1"/>
  <c r="AW38" a="1"/>
  <c r="BC17" i="66"/>
  <c r="BZ14" i="65"/>
  <c r="BZ16"/>
  <c r="BZ15"/>
  <c r="BZ17"/>
  <c r="BA16"/>
  <c r="BA17"/>
  <c r="BA14"/>
  <c r="BA15"/>
  <c r="AW22" i="73" a="1"/>
  <c r="AV22" a="1"/>
  <c r="L8" i="45"/>
  <c r="K8"/>
  <c r="M22" i="66"/>
  <c r="M23"/>
  <c r="M24"/>
  <c r="M25"/>
  <c r="BA17"/>
  <c r="BA14"/>
  <c r="BA15"/>
  <c r="BA16"/>
  <c r="X44" i="33"/>
  <c r="W44"/>
  <c r="BP14" i="63" a="1"/>
  <c r="BQ14" a="1"/>
  <c r="BO14" a="1"/>
  <c r="BN14" a="1"/>
  <c r="CA17" i="65"/>
  <c r="CA15"/>
  <c r="CA14"/>
  <c r="CA16"/>
  <c r="L13" i="45"/>
  <c r="K13"/>
  <c r="E79" i="73"/>
  <c r="AD4" i="33"/>
  <c r="L23" i="66"/>
  <c r="AZ15" i="65"/>
  <c r="AZ14"/>
  <c r="AZ17"/>
  <c r="AZ16"/>
  <c r="P78" i="73" l="1"/>
  <c r="P78" a="1"/>
  <c r="Q78" a="1"/>
  <c r="Q78" s="1"/>
  <c r="P94" a="1"/>
  <c r="P97" s="1"/>
  <c r="I54" a="1"/>
  <c r="I54" s="1"/>
  <c r="F54" s="1"/>
  <c r="AK94" a="1"/>
  <c r="AK94" s="1"/>
  <c r="AP94" s="1"/>
  <c r="L37"/>
  <c r="AK78" a="1"/>
  <c r="J77" a="1"/>
  <c r="J85" a="1"/>
  <c r="M85" s="1"/>
  <c r="O72"/>
  <c r="O14" a="1"/>
  <c r="O15" s="1"/>
  <c r="T15" s="1"/>
  <c r="AK14" a="1"/>
  <c r="AM17"/>
  <c r="K29"/>
  <c r="E54" a="1"/>
  <c r="AN94" a="1"/>
  <c r="AN95" s="1"/>
  <c r="G31"/>
  <c r="F31" s="1"/>
  <c r="P62"/>
  <c r="P62" a="1"/>
  <c r="P65" s="1"/>
  <c r="AM62"/>
  <c r="AM62" a="1"/>
  <c r="AM64" s="1"/>
  <c r="AM78"/>
  <c r="AM78" a="1"/>
  <c r="AM80" s="1"/>
  <c r="AM70" a="1"/>
  <c r="AM70" s="1"/>
  <c r="AN14"/>
  <c r="AN14" a="1"/>
  <c r="AN17" s="1"/>
  <c r="Q14" a="1"/>
  <c r="Q16" s="1"/>
  <c r="AM14"/>
  <c r="AM14" a="1"/>
  <c r="P79"/>
  <c r="O78" a="1"/>
  <c r="O79" s="1"/>
  <c r="T79" s="1"/>
  <c r="Q80"/>
  <c r="K37"/>
  <c r="AK80"/>
  <c r="AP80" s="1"/>
  <c r="K77"/>
  <c r="L85"/>
  <c r="O71"/>
  <c r="R16"/>
  <c r="AK16"/>
  <c r="M45"/>
  <c r="R96"/>
  <c r="P96"/>
  <c r="G81"/>
  <c r="F81" s="1"/>
  <c r="I89"/>
  <c r="F89" s="1"/>
  <c r="K93"/>
  <c r="AL94" a="1"/>
  <c r="AL70"/>
  <c r="AL70" a="1"/>
  <c r="AL73" s="1"/>
  <c r="R70" a="1"/>
  <c r="R71" s="1"/>
  <c r="AL14" a="1"/>
  <c r="AL16" s="1"/>
  <c r="R14" a="1"/>
  <c r="R17" s="1"/>
  <c r="AM94" a="1"/>
  <c r="AM94" s="1"/>
  <c r="P80"/>
  <c r="AM65"/>
  <c r="Q79"/>
  <c r="AM73"/>
  <c r="Q73"/>
  <c r="AN15"/>
  <c r="Q17"/>
  <c r="AK15"/>
  <c r="AP15" s="1"/>
  <c r="AM16"/>
  <c r="L29"/>
  <c r="L45"/>
  <c r="P95"/>
  <c r="R97"/>
  <c r="I55"/>
  <c r="AN97"/>
  <c r="M13"/>
  <c r="I6"/>
  <c r="F6" s="1"/>
  <c r="I7"/>
  <c r="F7" s="1"/>
  <c r="R62"/>
  <c r="R62" a="1"/>
  <c r="R65" s="1"/>
  <c r="Q62" a="1"/>
  <c r="Q62" s="1"/>
  <c r="AL62"/>
  <c r="AL62" a="1"/>
  <c r="AL65" s="1"/>
  <c r="AL78" a="1"/>
  <c r="AL81" s="1"/>
  <c r="AN78"/>
  <c r="AN78" a="1"/>
  <c r="AN79" s="1"/>
  <c r="AN62" a="1"/>
  <c r="AN63" s="1"/>
  <c r="Q70"/>
  <c r="Q70" a="1"/>
  <c r="Q72" s="1"/>
  <c r="AN70" a="1"/>
  <c r="AN70" s="1"/>
  <c r="P70"/>
  <c r="P70" a="1"/>
  <c r="P71" s="1"/>
  <c r="P14" a="1"/>
  <c r="P16" s="1"/>
  <c r="O94"/>
  <c r="O94" a="1"/>
  <c r="O97" s="1"/>
  <c r="Q94" a="1"/>
  <c r="Q96" s="1"/>
  <c r="G54"/>
  <c r="G54" a="1"/>
  <c r="G57" s="1"/>
  <c r="F57" s="1"/>
  <c r="P63"/>
  <c r="AK65"/>
  <c r="AP65" s="1"/>
  <c r="O81"/>
  <c r="AN80"/>
  <c r="AM81"/>
  <c r="AK79"/>
  <c r="AP79" s="1"/>
  <c r="AN64"/>
  <c r="L77"/>
  <c r="O62" a="1"/>
  <c r="O63" s="1"/>
  <c r="T63" s="1"/>
  <c r="P81"/>
  <c r="P64"/>
  <c r="AK62" a="1"/>
  <c r="AK64" s="1"/>
  <c r="AP64" s="1"/>
  <c r="AM63"/>
  <c r="R64"/>
  <c r="O80"/>
  <c r="Q65"/>
  <c r="Q81"/>
  <c r="M37"/>
  <c r="AM79"/>
  <c r="AK81"/>
  <c r="AP81" s="1"/>
  <c r="J21" a="1"/>
  <c r="L21" s="1"/>
  <c r="M77"/>
  <c r="K85"/>
  <c r="AM72"/>
  <c r="AL71"/>
  <c r="O73"/>
  <c r="R72"/>
  <c r="AK70" a="1"/>
  <c r="AK71" s="1"/>
  <c r="AP71" s="1"/>
  <c r="AL15"/>
  <c r="AN16"/>
  <c r="Q15"/>
  <c r="O17"/>
  <c r="R15"/>
  <c r="AK17"/>
  <c r="AP17" s="1"/>
  <c r="AM15"/>
  <c r="M29"/>
  <c r="J5" a="1"/>
  <c r="M5" s="1"/>
  <c r="K45"/>
  <c r="R95"/>
  <c r="AM97"/>
  <c r="I57"/>
  <c r="AK96"/>
  <c r="AP96" s="1"/>
  <c r="G78"/>
  <c r="F78" s="1"/>
  <c r="BO14" i="66"/>
  <c r="AK92" i="73"/>
  <c r="BC16" i="66"/>
  <c r="BC14"/>
  <c r="BO15"/>
  <c r="BA25"/>
  <c r="BA22"/>
  <c r="BA23"/>
  <c r="BA24"/>
  <c r="BC24"/>
  <c r="BC25"/>
  <c r="BC23"/>
  <c r="BC22"/>
  <c r="AZ22"/>
  <c r="AZ25"/>
  <c r="AZ24"/>
  <c r="AZ23"/>
  <c r="BB22"/>
  <c r="BB25"/>
  <c r="BB24"/>
  <c r="BB23"/>
  <c r="BE21" i="69" a="1"/>
  <c r="BC14" i="64" a="1"/>
  <c r="BA14" a="1"/>
  <c r="AZ14" a="1"/>
  <c r="BB14" a="1"/>
  <c r="BN14" a="1"/>
  <c r="BQ14" a="1"/>
  <c r="BO14" a="1"/>
  <c r="BP14" a="1"/>
  <c r="I56" i="73"/>
  <c r="G10" i="45"/>
  <c r="U3" i="33"/>
  <c r="E54" i="73"/>
  <c r="L22" i="64"/>
  <c r="L10" i="45"/>
  <c r="K10"/>
  <c r="U4" i="33"/>
  <c r="E55" i="73"/>
  <c r="L23" i="64"/>
  <c r="J21"/>
  <c r="I21"/>
  <c r="H21"/>
  <c r="K21"/>
  <c r="M25"/>
  <c r="M24"/>
  <c r="M23"/>
  <c r="M22"/>
  <c r="BB22" a="1"/>
  <c r="BA22" a="1"/>
  <c r="BC22" a="1"/>
  <c r="AZ22" a="1"/>
  <c r="G56" i="73"/>
  <c r="F10" i="45"/>
  <c r="E57" i="73"/>
  <c r="U6" i="33"/>
  <c r="L25" i="64"/>
  <c r="AW54" i="73" a="1"/>
  <c r="AV54" a="1"/>
  <c r="CB14" i="64" a="1"/>
  <c r="CC14" a="1"/>
  <c r="CA14" a="1"/>
  <c r="BZ14" a="1"/>
  <c r="U5" i="33"/>
  <c r="E56" i="73"/>
  <c r="L24" i="64"/>
  <c r="D10" i="45"/>
  <c r="BS13" i="67" a="1"/>
  <c r="BT13" s="1"/>
  <c r="Z92" i="73"/>
  <c r="BE13" i="67" a="1"/>
  <c r="BG13" s="1"/>
  <c r="T97" i="73"/>
  <c r="BA22" i="68"/>
  <c r="BE21" i="62" a="1"/>
  <c r="BF21" s="1"/>
  <c r="BB22" i="68"/>
  <c r="BB22" i="61"/>
  <c r="AZ25" i="68"/>
  <c r="AZ25" i="72"/>
  <c r="BA25" i="68"/>
  <c r="BA23" i="61"/>
  <c r="BA22"/>
  <c r="BC22" i="68"/>
  <c r="Z94" i="73" a="1"/>
  <c r="Z95" s="1"/>
  <c r="AE95" s="1"/>
  <c r="BA24" i="68"/>
  <c r="AA94" i="73" a="1"/>
  <c r="AA95" s="1"/>
  <c r="AZ24" i="61"/>
  <c r="AZ22"/>
  <c r="AC14" i="73" a="1"/>
  <c r="AC14" s="1"/>
  <c r="AZ24" i="72"/>
  <c r="AZ23" i="61"/>
  <c r="AZ23" i="72"/>
  <c r="AC94" i="73" a="1"/>
  <c r="AC94" s="1"/>
  <c r="AB94" a="1"/>
  <c r="AB95" s="1"/>
  <c r="T73"/>
  <c r="BC23" i="61"/>
  <c r="BB25" i="68"/>
  <c r="BB24"/>
  <c r="BA25" i="61"/>
  <c r="AZ24" i="68"/>
  <c r="BC23"/>
  <c r="BC25"/>
  <c r="BC23" i="72"/>
  <c r="AZ24" i="70"/>
  <c r="AZ23"/>
  <c r="AZ25"/>
  <c r="AZ23" i="68"/>
  <c r="BB25" i="61"/>
  <c r="BC22" i="72"/>
  <c r="T81" i="73"/>
  <c r="BC24" i="61"/>
  <c r="BC22"/>
  <c r="BC25" i="72"/>
  <c r="BA24"/>
  <c r="BC25" i="70"/>
  <c r="BC23"/>
  <c r="BC22"/>
  <c r="BC24"/>
  <c r="BA25" i="72"/>
  <c r="BE21" i="67" a="1"/>
  <c r="BA22" i="72"/>
  <c r="BB23" i="70"/>
  <c r="BB24"/>
  <c r="BB25"/>
  <c r="BB22"/>
  <c r="BB25" i="72"/>
  <c r="BA25" i="70"/>
  <c r="BA22"/>
  <c r="BA24"/>
  <c r="BA23"/>
  <c r="BB24" i="72"/>
  <c r="BB23"/>
  <c r="AP16" i="73"/>
  <c r="BE21" i="65" a="1"/>
  <c r="BB24" i="61"/>
  <c r="Z14" i="73" a="1"/>
  <c r="Z16" s="1"/>
  <c r="CA17" i="71"/>
  <c r="CA16"/>
  <c r="CA14"/>
  <c r="CA15"/>
  <c r="AV47" i="73"/>
  <c r="AV48"/>
  <c r="AV46"/>
  <c r="AV49"/>
  <c r="AZ24" i="71"/>
  <c r="AZ22"/>
  <c r="AZ25"/>
  <c r="AZ23"/>
  <c r="H22" a="1"/>
  <c r="J45" i="73"/>
  <c r="CB15" i="71"/>
  <c r="CB17"/>
  <c r="CB14"/>
  <c r="CB16"/>
  <c r="AW47" i="73"/>
  <c r="AW48"/>
  <c r="AW46"/>
  <c r="AW49"/>
  <c r="E9" i="45"/>
  <c r="H9" s="1"/>
  <c r="BA23" i="71"/>
  <c r="BA24"/>
  <c r="BA25"/>
  <c r="BA22"/>
  <c r="AB14" i="73" a="1"/>
  <c r="AB15" s="1"/>
  <c r="AA14" a="1"/>
  <c r="AA17" s="1"/>
  <c r="BZ17" i="71"/>
  <c r="BZ15"/>
  <c r="BZ16"/>
  <c r="BZ14"/>
  <c r="AK46" i="73" s="1" a="1"/>
  <c r="F48"/>
  <c r="BB23" i="71"/>
  <c r="BB25"/>
  <c r="BB22"/>
  <c r="BB24"/>
  <c r="R44" i="33"/>
  <c r="Q44"/>
  <c r="BO14" i="71"/>
  <c r="BO15"/>
  <c r="BO17"/>
  <c r="BO16"/>
  <c r="R45" i="33"/>
  <c r="Q45"/>
  <c r="AZ15" i="71"/>
  <c r="AZ14"/>
  <c r="AZ16"/>
  <c r="AZ17"/>
  <c r="R43" i="33"/>
  <c r="Q43"/>
  <c r="N88" i="22" s="1"/>
  <c r="J80" s="1"/>
  <c r="BQ17" i="71"/>
  <c r="BQ16"/>
  <c r="BQ14"/>
  <c r="BQ15"/>
  <c r="BC16"/>
  <c r="BC14"/>
  <c r="BC15"/>
  <c r="BC17"/>
  <c r="BN15"/>
  <c r="BN17"/>
  <c r="BN14"/>
  <c r="BN16"/>
  <c r="Q42" i="33"/>
  <c r="N87" i="22" s="1"/>
  <c r="I79" s="1"/>
  <c r="R42" i="33"/>
  <c r="BB14" i="71"/>
  <c r="BB16"/>
  <c r="BB15"/>
  <c r="BB17"/>
  <c r="B46" i="73" a="1"/>
  <c r="CC17" i="71"/>
  <c r="CC14"/>
  <c r="CC16"/>
  <c r="CC15"/>
  <c r="BP16"/>
  <c r="BP17"/>
  <c r="BP14"/>
  <c r="BP15"/>
  <c r="BC22"/>
  <c r="BC23"/>
  <c r="BC25"/>
  <c r="BC24"/>
  <c r="BA17"/>
  <c r="BA14"/>
  <c r="BA16"/>
  <c r="BA15"/>
  <c r="BA25" i="63"/>
  <c r="BA24"/>
  <c r="BA22"/>
  <c r="BA23"/>
  <c r="BC24"/>
  <c r="BC23"/>
  <c r="BC22"/>
  <c r="BC25"/>
  <c r="T17" i="73"/>
  <c r="BB24" i="63"/>
  <c r="BB23"/>
  <c r="BB25"/>
  <c r="BB22"/>
  <c r="AZ24"/>
  <c r="AZ22"/>
  <c r="AZ23"/>
  <c r="AZ25"/>
  <c r="B63" i="73"/>
  <c r="AV6"/>
  <c r="AV7"/>
  <c r="AV8"/>
  <c r="AV9"/>
  <c r="B44" i="33"/>
  <c r="C44"/>
  <c r="CB16" i="61"/>
  <c r="CB17"/>
  <c r="CB14"/>
  <c r="CB15"/>
  <c r="AW7" i="73"/>
  <c r="AW6"/>
  <c r="AW8"/>
  <c r="AW9"/>
  <c r="BA14" i="61"/>
  <c r="BA16"/>
  <c r="BA15"/>
  <c r="BA17"/>
  <c r="B45" i="33"/>
  <c r="C45"/>
  <c r="CC14" i="61"/>
  <c r="CC16"/>
  <c r="CC15"/>
  <c r="CC17"/>
  <c r="C42" i="33"/>
  <c r="B42"/>
  <c r="N77" i="22" s="1"/>
  <c r="I83" s="1"/>
  <c r="B43" i="33"/>
  <c r="N78" i="22" s="1"/>
  <c r="I77" s="1"/>
  <c r="C43" i="33"/>
  <c r="AZ16" i="61"/>
  <c r="AZ17"/>
  <c r="AZ15"/>
  <c r="AZ14"/>
  <c r="O6" i="73" s="1" a="1"/>
  <c r="CA15" i="61"/>
  <c r="CA16"/>
  <c r="CA17"/>
  <c r="CA14"/>
  <c r="BC17"/>
  <c r="BC16"/>
  <c r="BC15"/>
  <c r="BC14"/>
  <c r="B6" i="73" a="1"/>
  <c r="BZ14" i="61"/>
  <c r="BZ17"/>
  <c r="BZ15"/>
  <c r="BZ16"/>
  <c r="BB16"/>
  <c r="BB14"/>
  <c r="BB15"/>
  <c r="BB17"/>
  <c r="BP16"/>
  <c r="BP17"/>
  <c r="BP14"/>
  <c r="BP15"/>
  <c r="E4" i="45"/>
  <c r="H4" s="1"/>
  <c r="BN17" i="61"/>
  <c r="BN14"/>
  <c r="BN15"/>
  <c r="BN16"/>
  <c r="J5" i="73"/>
  <c r="H22" i="61" a="1"/>
  <c r="F8" i="73"/>
  <c r="BQ17" i="61"/>
  <c r="BQ14"/>
  <c r="BQ15"/>
  <c r="BQ16"/>
  <c r="BO14"/>
  <c r="BO16"/>
  <c r="BO17"/>
  <c r="BO15"/>
  <c r="B15" i="73"/>
  <c r="BB17" i="70"/>
  <c r="BB14"/>
  <c r="BB16"/>
  <c r="BB15"/>
  <c r="B30" i="73" a="1"/>
  <c r="BZ15" i="70"/>
  <c r="BZ17"/>
  <c r="BZ14"/>
  <c r="BZ16"/>
  <c r="B14" i="73"/>
  <c r="AZ17" i="70"/>
  <c r="AZ16"/>
  <c r="AZ15"/>
  <c r="AZ14"/>
  <c r="O30" i="73" s="1" a="1"/>
  <c r="L45" i="33"/>
  <c r="K45"/>
  <c r="CB14" i="70"/>
  <c r="CB15"/>
  <c r="CB16"/>
  <c r="CB17"/>
  <c r="K42" i="33"/>
  <c r="N83" i="22" s="1"/>
  <c r="I85" s="1"/>
  <c r="D106" i="48" s="1"/>
  <c r="L42" i="33"/>
  <c r="BC14" i="70"/>
  <c r="BC16"/>
  <c r="BC15"/>
  <c r="BC17"/>
  <c r="CC17"/>
  <c r="CC14"/>
  <c r="CC15"/>
  <c r="CC16"/>
  <c r="BA16"/>
  <c r="BA17"/>
  <c r="BA14"/>
  <c r="BA15"/>
  <c r="CA14"/>
  <c r="CA17"/>
  <c r="CA16"/>
  <c r="CA15"/>
  <c r="J29" i="73"/>
  <c r="H22" i="70" a="1"/>
  <c r="BP15"/>
  <c r="BP16"/>
  <c r="BP17"/>
  <c r="BP14"/>
  <c r="K44" i="33"/>
  <c r="L44"/>
  <c r="F32" i="73"/>
  <c r="B65"/>
  <c r="BO14" i="70"/>
  <c r="BO15"/>
  <c r="BO16"/>
  <c r="BO17"/>
  <c r="E7" i="45"/>
  <c r="H7" s="1"/>
  <c r="BN17" i="70"/>
  <c r="BN14"/>
  <c r="BN15"/>
  <c r="BN16"/>
  <c r="L43" i="33"/>
  <c r="K43"/>
  <c r="N84" i="22" s="1"/>
  <c r="I92" s="1"/>
  <c r="AW30" i="73"/>
  <c r="AW31"/>
  <c r="AW32"/>
  <c r="AW33"/>
  <c r="BQ14" i="70"/>
  <c r="BQ15"/>
  <c r="BQ16"/>
  <c r="BQ17"/>
  <c r="AV30" i="73"/>
  <c r="AV32"/>
  <c r="AV31"/>
  <c r="AV33"/>
  <c r="B17"/>
  <c r="B86" a="1"/>
  <c r="B88" s="1"/>
  <c r="B64"/>
  <c r="AK14"/>
  <c r="AP14" s="1"/>
  <c r="CE13" i="62" a="1"/>
  <c r="AK12" i="73"/>
  <c r="I22" i="62"/>
  <c r="H25"/>
  <c r="H24"/>
  <c r="I25"/>
  <c r="J24"/>
  <c r="H23"/>
  <c r="I24"/>
  <c r="K25"/>
  <c r="K24"/>
  <c r="J23"/>
  <c r="I23"/>
  <c r="H22"/>
  <c r="K23"/>
  <c r="K22"/>
  <c r="J25"/>
  <c r="J22"/>
  <c r="O14" i="73"/>
  <c r="T14" s="1"/>
  <c r="BE13" i="62" a="1"/>
  <c r="Z12" i="73"/>
  <c r="BS13" i="62" a="1"/>
  <c r="AR50" i="33"/>
  <c r="W60" s="1"/>
  <c r="D110" i="48"/>
  <c r="I50" i="33"/>
  <c r="E94" i="48"/>
  <c r="AD50" i="33"/>
  <c r="O60" s="1"/>
  <c r="K25" i="69"/>
  <c r="J22"/>
  <c r="K24"/>
  <c r="I25"/>
  <c r="K23"/>
  <c r="I24"/>
  <c r="H25"/>
  <c r="K22"/>
  <c r="I23"/>
  <c r="H24"/>
  <c r="I22"/>
  <c r="H23"/>
  <c r="J25"/>
  <c r="J23"/>
  <c r="H22"/>
  <c r="J24"/>
  <c r="B72" i="73"/>
  <c r="B70"/>
  <c r="B73"/>
  <c r="B71"/>
  <c r="O70"/>
  <c r="T70" s="1"/>
  <c r="BE13" i="69" a="1"/>
  <c r="AC70" i="73" a="1"/>
  <c r="E50" i="33"/>
  <c r="C60" s="1"/>
  <c r="T71" i="73"/>
  <c r="AB70" a="1"/>
  <c r="AA70" a="1"/>
  <c r="BS13" i="69" a="1"/>
  <c r="Z68" i="73"/>
  <c r="Z70" a="1"/>
  <c r="T72"/>
  <c r="AK68"/>
  <c r="AK70"/>
  <c r="AP70" s="1"/>
  <c r="CE13" i="69" a="1"/>
  <c r="CA15" i="68"/>
  <c r="CA14"/>
  <c r="CA17"/>
  <c r="CA16"/>
  <c r="BQ15"/>
  <c r="BQ16"/>
  <c r="BQ17"/>
  <c r="BQ14"/>
  <c r="BP17"/>
  <c r="BP14"/>
  <c r="BP15"/>
  <c r="BP16"/>
  <c r="AZ16"/>
  <c r="AZ15"/>
  <c r="AZ17"/>
  <c r="AZ14"/>
  <c r="AF44" i="33"/>
  <c r="AG44"/>
  <c r="J85" i="73"/>
  <c r="H22" i="68" a="1"/>
  <c r="BO17"/>
  <c r="BO14"/>
  <c r="BO15"/>
  <c r="BO16"/>
  <c r="BA14"/>
  <c r="BA15"/>
  <c r="BA16"/>
  <c r="BA17"/>
  <c r="BC14"/>
  <c r="BC16"/>
  <c r="BC17"/>
  <c r="BC15"/>
  <c r="BB14"/>
  <c r="BB17"/>
  <c r="BB15"/>
  <c r="BB16"/>
  <c r="F88" i="73"/>
  <c r="BZ16" i="68"/>
  <c r="BZ17"/>
  <c r="BZ14"/>
  <c r="BZ15"/>
  <c r="AW87" i="73"/>
  <c r="AW88"/>
  <c r="AW89"/>
  <c r="AW86"/>
  <c r="B95"/>
  <c r="E14" i="45"/>
  <c r="H14" s="1"/>
  <c r="CC17" i="68"/>
  <c r="CC15"/>
  <c r="CC16"/>
  <c r="CC14"/>
  <c r="AV86" i="73"/>
  <c r="AV87"/>
  <c r="AV88"/>
  <c r="AV89"/>
  <c r="AF45" i="33"/>
  <c r="AG45"/>
  <c r="AF43"/>
  <c r="N98" i="22" s="1"/>
  <c r="I87" s="1"/>
  <c r="AG43" i="33"/>
  <c r="AF42"/>
  <c r="N97" i="22" s="1"/>
  <c r="I91" s="1"/>
  <c r="AG42" i="33"/>
  <c r="CB14" i="68"/>
  <c r="CB17"/>
  <c r="CB16"/>
  <c r="CB15"/>
  <c r="BN15"/>
  <c r="BN16"/>
  <c r="BN17"/>
  <c r="BN14"/>
  <c r="B96" i="73"/>
  <c r="B97"/>
  <c r="F40"/>
  <c r="F80"/>
  <c r="B38" a="1"/>
  <c r="B39" s="1"/>
  <c r="CH13" i="67"/>
  <c r="CE13"/>
  <c r="CG13"/>
  <c r="CF13"/>
  <c r="AI50" i="33"/>
  <c r="R60" s="1"/>
  <c r="D104" i="48"/>
  <c r="O50" i="33"/>
  <c r="BF13" i="67"/>
  <c r="BE13"/>
  <c r="BU13"/>
  <c r="I25"/>
  <c r="K25"/>
  <c r="H22"/>
  <c r="I24"/>
  <c r="K24"/>
  <c r="H25"/>
  <c r="J25"/>
  <c r="J24"/>
  <c r="J22"/>
  <c r="I23"/>
  <c r="K23"/>
  <c r="J23"/>
  <c r="I22"/>
  <c r="K22"/>
  <c r="H24"/>
  <c r="H23"/>
  <c r="AK76" i="73"/>
  <c r="AK78"/>
  <c r="AP78" s="1"/>
  <c r="CE13" i="66" a="1"/>
  <c r="J21" i="73"/>
  <c r="H22" i="63" a="1"/>
  <c r="BN17"/>
  <c r="BN16"/>
  <c r="BN15"/>
  <c r="BN14"/>
  <c r="CB16" i="72"/>
  <c r="CB14"/>
  <c r="CB17"/>
  <c r="CB15"/>
  <c r="N42" i="33"/>
  <c r="N85" i="22" s="1"/>
  <c r="I78" s="1"/>
  <c r="O42" i="33"/>
  <c r="CC14" i="63"/>
  <c r="CC16"/>
  <c r="CC15"/>
  <c r="CC17"/>
  <c r="AV79" i="73"/>
  <c r="AV80"/>
  <c r="AV78"/>
  <c r="AV81"/>
  <c r="Z76"/>
  <c r="BS13" i="66" a="1"/>
  <c r="J77" i="73"/>
  <c r="H22" i="66" a="1"/>
  <c r="BO14" i="63"/>
  <c r="BO17"/>
  <c r="BO15"/>
  <c r="BO16"/>
  <c r="CA17" i="72"/>
  <c r="CA14"/>
  <c r="CA15"/>
  <c r="CA16"/>
  <c r="CA16" i="63"/>
  <c r="CA17"/>
  <c r="CA14"/>
  <c r="CA15"/>
  <c r="AA62" i="73" a="1"/>
  <c r="F24"/>
  <c r="BC16" i="72"/>
  <c r="BC15"/>
  <c r="BC17"/>
  <c r="BC14"/>
  <c r="AC62" i="73" a="1"/>
  <c r="AW78"/>
  <c r="AW79"/>
  <c r="AW80"/>
  <c r="AW81"/>
  <c r="AD45" i="33"/>
  <c r="AC45"/>
  <c r="Z60" i="73"/>
  <c r="BS13" i="65" a="1"/>
  <c r="Z62" i="73" a="1"/>
  <c r="BZ15" i="72"/>
  <c r="BZ16"/>
  <c r="BZ14"/>
  <c r="BZ17"/>
  <c r="BE13" i="66" a="1"/>
  <c r="O78" i="73"/>
  <c r="T78" s="1"/>
  <c r="AD42" i="33"/>
  <c r="AC42"/>
  <c r="N95" i="22" s="1"/>
  <c r="I90" s="1"/>
  <c r="BQ15" i="63"/>
  <c r="BQ16"/>
  <c r="BQ17"/>
  <c r="BQ14"/>
  <c r="CC17" i="72"/>
  <c r="CC14"/>
  <c r="CC16"/>
  <c r="CC15"/>
  <c r="O44" i="33"/>
  <c r="N44"/>
  <c r="CB14" i="63"/>
  <c r="CB17"/>
  <c r="CB15"/>
  <c r="CB16"/>
  <c r="E6" i="45"/>
  <c r="H6" s="1"/>
  <c r="AZ14" i="72"/>
  <c r="AZ15"/>
  <c r="AZ17"/>
  <c r="AZ16"/>
  <c r="BC14" i="63"/>
  <c r="BC17"/>
  <c r="BC16"/>
  <c r="BC15"/>
  <c r="AB62" i="73" a="1"/>
  <c r="BP17" i="63"/>
  <c r="BP14"/>
  <c r="BP16"/>
  <c r="BP15"/>
  <c r="H43" i="33"/>
  <c r="N82" i="22" s="1"/>
  <c r="J79" s="1"/>
  <c r="I43" i="33"/>
  <c r="BB14" i="72"/>
  <c r="BB16"/>
  <c r="BB15"/>
  <c r="BB17"/>
  <c r="BA17" i="63"/>
  <c r="BA15"/>
  <c r="BA16"/>
  <c r="BA14"/>
  <c r="AM50" i="33"/>
  <c r="BP15" i="72"/>
  <c r="BP14"/>
  <c r="BP16"/>
  <c r="BP17"/>
  <c r="AK62" i="73"/>
  <c r="AP62" s="1"/>
  <c r="CE13" i="65" a="1"/>
  <c r="AK60" i="73"/>
  <c r="BZ16" i="63"/>
  <c r="BZ14"/>
  <c r="BZ17"/>
  <c r="BZ15"/>
  <c r="O62" i="73"/>
  <c r="T62" s="1"/>
  <c r="BE13" i="65" a="1"/>
  <c r="BN17" i="72"/>
  <c r="BN16"/>
  <c r="BN15"/>
  <c r="BN14"/>
  <c r="BQ16"/>
  <c r="BQ15"/>
  <c r="BQ17"/>
  <c r="BQ14"/>
  <c r="J37" i="73"/>
  <c r="H22" i="72" a="1"/>
  <c r="BA15"/>
  <c r="BA16"/>
  <c r="BA14"/>
  <c r="BA17"/>
  <c r="BB17" i="63"/>
  <c r="BB14"/>
  <c r="BB16"/>
  <c r="BB15"/>
  <c r="N43" i="33"/>
  <c r="N86" i="22" s="1"/>
  <c r="I82" s="1"/>
  <c r="D100" i="48" s="1"/>
  <c r="O43" i="33"/>
  <c r="H42"/>
  <c r="N81" i="22" s="1"/>
  <c r="I80" s="1"/>
  <c r="I42" i="33"/>
  <c r="AV38" i="73"/>
  <c r="AV39"/>
  <c r="AV40"/>
  <c r="AV41"/>
  <c r="AV24"/>
  <c r="AV25"/>
  <c r="AV22"/>
  <c r="AV23"/>
  <c r="AC43" i="33"/>
  <c r="N96" i="22" s="1"/>
  <c r="J88" s="1"/>
  <c r="E108" i="48" s="1"/>
  <c r="AD43" i="33"/>
  <c r="B78" i="73" a="1"/>
  <c r="AW22"/>
  <c r="AW23"/>
  <c r="AW24"/>
  <c r="AW25"/>
  <c r="AW38"/>
  <c r="AW40"/>
  <c r="AW41"/>
  <c r="AW39"/>
  <c r="BO15" i="72"/>
  <c r="BO16"/>
  <c r="BO17"/>
  <c r="BO14"/>
  <c r="T80" i="73"/>
  <c r="D109" i="48"/>
  <c r="Q50" i="33"/>
  <c r="I60" s="1"/>
  <c r="E8" i="45"/>
  <c r="H8" s="1"/>
  <c r="H44" i="33"/>
  <c r="I44"/>
  <c r="E13" i="45"/>
  <c r="H13" s="1"/>
  <c r="AZ16" i="63"/>
  <c r="AZ15"/>
  <c r="AZ17"/>
  <c r="AZ14"/>
  <c r="H45" i="33"/>
  <c r="I45"/>
  <c r="B22" i="73" a="1"/>
  <c r="O45" i="33"/>
  <c r="N45"/>
  <c r="J25" i="65"/>
  <c r="J24"/>
  <c r="J23"/>
  <c r="J22"/>
  <c r="H25"/>
  <c r="H24"/>
  <c r="H23"/>
  <c r="H22"/>
  <c r="K25"/>
  <c r="K24"/>
  <c r="K23"/>
  <c r="K22"/>
  <c r="I22"/>
  <c r="I25"/>
  <c r="I24"/>
  <c r="I23"/>
  <c r="AC44" i="33"/>
  <c r="AD44"/>
  <c r="J62" i="73" l="1" a="1"/>
  <c r="L62" s="1"/>
  <c r="AM22" a="1"/>
  <c r="AM22" s="1"/>
  <c r="R22" a="1"/>
  <c r="R22" s="1"/>
  <c r="I70" i="33"/>
  <c r="E109" i="47"/>
  <c r="D109" s="1"/>
  <c r="E123" i="48"/>
  <c r="E109" i="28"/>
  <c r="D109" s="1"/>
  <c r="Q22" i="73" a="1"/>
  <c r="Q22" s="1"/>
  <c r="AN22" a="1"/>
  <c r="AN22" s="1"/>
  <c r="AN86" a="1"/>
  <c r="AN86" s="1"/>
  <c r="AN30" a="1"/>
  <c r="AN30" s="1"/>
  <c r="Q46" a="1"/>
  <c r="Q46" s="1"/>
  <c r="AL46" a="1"/>
  <c r="AL46" s="1"/>
  <c r="R78" a="1"/>
  <c r="R78" s="1"/>
  <c r="M62"/>
  <c r="O24"/>
  <c r="AK23"/>
  <c r="AP23" s="1"/>
  <c r="AM24"/>
  <c r="L65"/>
  <c r="O25"/>
  <c r="AK22" a="1"/>
  <c r="O38" a="1"/>
  <c r="O41" s="1"/>
  <c r="AM25"/>
  <c r="M63"/>
  <c r="L63"/>
  <c r="O22" a="1"/>
  <c r="AK25"/>
  <c r="AP25" s="1"/>
  <c r="R25"/>
  <c r="AM23"/>
  <c r="AQ93" a="1"/>
  <c r="Q87"/>
  <c r="P33"/>
  <c r="AM33"/>
  <c r="O32"/>
  <c r="AK30" a="1"/>
  <c r="AK32" s="1"/>
  <c r="AP32" s="1"/>
  <c r="Q8"/>
  <c r="AK6" a="1"/>
  <c r="O9"/>
  <c r="P9"/>
  <c r="AK47"/>
  <c r="AP47" s="1"/>
  <c r="AL14"/>
  <c r="AK73"/>
  <c r="AP73" s="1"/>
  <c r="Q95"/>
  <c r="AK72"/>
  <c r="AP72" s="1"/>
  <c r="Q63"/>
  <c r="O65"/>
  <c r="T65" s="1"/>
  <c r="P30"/>
  <c r="P30" a="1"/>
  <c r="AM30"/>
  <c r="AM30" a="1"/>
  <c r="Q6"/>
  <c r="Q6" a="1"/>
  <c r="P6"/>
  <c r="P6" a="1"/>
  <c r="AM96"/>
  <c r="AM95"/>
  <c r="AS93"/>
  <c r="AN89"/>
  <c r="AK86" a="1"/>
  <c r="AK89" s="1"/>
  <c r="AP89" s="1"/>
  <c r="Q88"/>
  <c r="O86" a="1"/>
  <c r="O89" s="1"/>
  <c r="T89" s="1"/>
  <c r="AN31"/>
  <c r="O31"/>
  <c r="AK9"/>
  <c r="AP9" s="1"/>
  <c r="O7"/>
  <c r="Q48"/>
  <c r="O46" a="1"/>
  <c r="O47" s="1"/>
  <c r="T47" s="1"/>
  <c r="AK48"/>
  <c r="AP48" s="1"/>
  <c r="AL47"/>
  <c r="AN72"/>
  <c r="AL17"/>
  <c r="AN73"/>
  <c r="Q64"/>
  <c r="AK63"/>
  <c r="AP63" s="1"/>
  <c r="P15"/>
  <c r="AN71"/>
  <c r="AM71"/>
  <c r="K21"/>
  <c r="AN81"/>
  <c r="R63"/>
  <c r="AL64"/>
  <c r="P94"/>
  <c r="Q38" a="1"/>
  <c r="Q41" s="1"/>
  <c r="Q86" a="1"/>
  <c r="Q86" s="1"/>
  <c r="R86" a="1"/>
  <c r="R89" s="1"/>
  <c r="P86" a="1"/>
  <c r="P88" s="1"/>
  <c r="J70" a="1"/>
  <c r="K71" s="1"/>
  <c r="Q30" a="1"/>
  <c r="Q33" s="1"/>
  <c r="R6" a="1"/>
  <c r="R8" s="1"/>
  <c r="AL6" a="1"/>
  <c r="AL9" s="1"/>
  <c r="P46" a="1"/>
  <c r="P49" s="1"/>
  <c r="AN46" a="1"/>
  <c r="AN49" s="1"/>
  <c r="AM46" a="1"/>
  <c r="AM47" s="1"/>
  <c r="AN94"/>
  <c r="AN96"/>
  <c r="AK95"/>
  <c r="AP95" s="1"/>
  <c r="AK97"/>
  <c r="AP97" s="1"/>
  <c r="AK24"/>
  <c r="AR93"/>
  <c r="AN87"/>
  <c r="AK87"/>
  <c r="AP87" s="1"/>
  <c r="O88"/>
  <c r="M72"/>
  <c r="AL31"/>
  <c r="P31"/>
  <c r="AN32"/>
  <c r="AM31"/>
  <c r="Q7"/>
  <c r="AK7"/>
  <c r="AP7" s="1"/>
  <c r="AN9"/>
  <c r="P8"/>
  <c r="Q47"/>
  <c r="R48"/>
  <c r="O48"/>
  <c r="AL49"/>
  <c r="J53" a="1"/>
  <c r="K53" s="1"/>
  <c r="AL79"/>
  <c r="O16"/>
  <c r="T16" s="1"/>
  <c r="P73"/>
  <c r="AL63"/>
  <c r="R14"/>
  <c r="R70"/>
  <c r="Q97"/>
  <c r="L5"/>
  <c r="P72"/>
  <c r="Q71"/>
  <c r="M21"/>
  <c r="O64"/>
  <c r="T64" s="1"/>
  <c r="Q14"/>
  <c r="G55"/>
  <c r="F55" s="1"/>
  <c r="K5"/>
  <c r="AN65"/>
  <c r="AL80"/>
  <c r="P38" a="1"/>
  <c r="P39" s="1"/>
  <c r="P22" a="1"/>
  <c r="P23" s="1"/>
  <c r="AN38" a="1"/>
  <c r="AN39" s="1"/>
  <c r="R38" a="1"/>
  <c r="R41" s="1"/>
  <c r="AL38" a="1"/>
  <c r="AL39" s="1"/>
  <c r="AL22" a="1"/>
  <c r="AL24" s="1"/>
  <c r="J14" a="1"/>
  <c r="L15" s="1"/>
  <c r="AM38" a="1"/>
  <c r="AM38" s="1"/>
  <c r="J94" a="1"/>
  <c r="L95" s="1"/>
  <c r="E121" i="48"/>
  <c r="Q70" i="33"/>
  <c r="E112" i="47"/>
  <c r="D112" s="1"/>
  <c r="E112" i="28"/>
  <c r="D112" s="1"/>
  <c r="AM86" i="73" a="1"/>
  <c r="AM89" s="1"/>
  <c r="AL86" a="1"/>
  <c r="AL87" s="1"/>
  <c r="E118" i="48"/>
  <c r="C70" i="33"/>
  <c r="E107" i="28"/>
  <c r="D107" s="1"/>
  <c r="E107" i="47"/>
  <c r="D107" s="1"/>
  <c r="E120" i="48"/>
  <c r="E111" i="28"/>
  <c r="D111" s="1"/>
  <c r="E111" i="47"/>
  <c r="D111" s="1"/>
  <c r="C114" i="28"/>
  <c r="B114" s="1"/>
  <c r="W70" i="33"/>
  <c r="D127" i="48"/>
  <c r="C114" i="47"/>
  <c r="B114" s="1"/>
  <c r="AL30" i="73"/>
  <c r="AL30" a="1"/>
  <c r="AL33" s="1"/>
  <c r="R30"/>
  <c r="R30" a="1"/>
  <c r="R33" s="1"/>
  <c r="AN6"/>
  <c r="AN6" a="1"/>
  <c r="AN8" s="1"/>
  <c r="AM6"/>
  <c r="AM6" a="1"/>
  <c r="AM8" s="1"/>
  <c r="R46"/>
  <c r="R46" a="1"/>
  <c r="R47" s="1"/>
  <c r="AL95"/>
  <c r="AL94"/>
  <c r="AL96"/>
  <c r="R24"/>
  <c r="AL25"/>
  <c r="AN24"/>
  <c r="K62"/>
  <c r="M65"/>
  <c r="J65"/>
  <c r="O23"/>
  <c r="Q23"/>
  <c r="P41"/>
  <c r="P25"/>
  <c r="R23"/>
  <c r="O40"/>
  <c r="AK38" a="1"/>
  <c r="AK41" s="1"/>
  <c r="AP41" s="1"/>
  <c r="R40"/>
  <c r="AN23"/>
  <c r="J97"/>
  <c r="K17"/>
  <c r="K65"/>
  <c r="M64"/>
  <c r="J64"/>
  <c r="L64"/>
  <c r="R39"/>
  <c r="AL23"/>
  <c r="AL40"/>
  <c r="AN25"/>
  <c r="L97"/>
  <c r="AT93"/>
  <c r="AN88"/>
  <c r="AK88"/>
  <c r="Q89"/>
  <c r="R88"/>
  <c r="P87"/>
  <c r="O87"/>
  <c r="J71"/>
  <c r="M70"/>
  <c r="K73"/>
  <c r="M16"/>
  <c r="L16"/>
  <c r="K14"/>
  <c r="P32"/>
  <c r="AN33"/>
  <c r="AM32"/>
  <c r="O33"/>
  <c r="T33" s="1"/>
  <c r="AK33"/>
  <c r="AP33" s="1"/>
  <c r="Q32"/>
  <c r="Q9"/>
  <c r="AK8"/>
  <c r="AP8" s="1"/>
  <c r="AL7"/>
  <c r="O8"/>
  <c r="P7"/>
  <c r="AN48"/>
  <c r="Q49"/>
  <c r="O49"/>
  <c r="T49" s="1"/>
  <c r="AK49"/>
  <c r="AP49" s="1"/>
  <c r="AM48"/>
  <c r="AL48"/>
  <c r="M53"/>
  <c r="R80"/>
  <c r="Q94"/>
  <c r="T94" s="1"/>
  <c r="P14"/>
  <c r="AN62"/>
  <c r="AL78"/>
  <c r="O95"/>
  <c r="T95" s="1"/>
  <c r="P17"/>
  <c r="AL97"/>
  <c r="R73"/>
  <c r="AL72"/>
  <c r="O96"/>
  <c r="T96" s="1"/>
  <c r="AC78" a="1"/>
  <c r="AB78" a="1"/>
  <c r="AB81" s="1"/>
  <c r="BE21" i="66" a="1"/>
  <c r="BH13" i="67"/>
  <c r="Z78" i="73" a="1"/>
  <c r="AA78" a="1"/>
  <c r="AA81" s="1"/>
  <c r="BG21" i="69"/>
  <c r="BF21"/>
  <c r="BE21"/>
  <c r="BH21"/>
  <c r="F56" i="73"/>
  <c r="T44" i="33"/>
  <c r="U44"/>
  <c r="CA14" i="64"/>
  <c r="CA17"/>
  <c r="CA16"/>
  <c r="CA15"/>
  <c r="AW54" i="73"/>
  <c r="AW56"/>
  <c r="AW55"/>
  <c r="AW57"/>
  <c r="BA25" i="64"/>
  <c r="BA22"/>
  <c r="BA24"/>
  <c r="BA23"/>
  <c r="BN14"/>
  <c r="BN15"/>
  <c r="BN16"/>
  <c r="BN17"/>
  <c r="BC17"/>
  <c r="BC14"/>
  <c r="BC15"/>
  <c r="BC16"/>
  <c r="E10" i="45"/>
  <c r="H10" s="1"/>
  <c r="H25" s="1"/>
  <c r="BZ15" i="64"/>
  <c r="BZ17"/>
  <c r="BZ14"/>
  <c r="AK54" i="73" s="1" a="1"/>
  <c r="BZ16" i="64"/>
  <c r="AV57" i="73"/>
  <c r="AV56"/>
  <c r="AV54"/>
  <c r="AV55"/>
  <c r="BC25" i="64"/>
  <c r="BC24"/>
  <c r="BC23"/>
  <c r="BC22"/>
  <c r="H22" a="1"/>
  <c r="J53" i="73"/>
  <c r="U42" i="33"/>
  <c r="T42"/>
  <c r="N89" i="22" s="1"/>
  <c r="I86" s="1"/>
  <c r="W50" i="33" s="1"/>
  <c r="BQ17" i="64"/>
  <c r="BQ15"/>
  <c r="BQ14"/>
  <c r="BQ16"/>
  <c r="BA14"/>
  <c r="BA16"/>
  <c r="BA15"/>
  <c r="BA17"/>
  <c r="CB15"/>
  <c r="CB17"/>
  <c r="CB16"/>
  <c r="CB14"/>
  <c r="AZ23"/>
  <c r="AZ22"/>
  <c r="AZ25"/>
  <c r="AZ24"/>
  <c r="T43" i="33"/>
  <c r="N90" i="22" s="1"/>
  <c r="J92" s="1"/>
  <c r="U43" i="33"/>
  <c r="BO15" i="64"/>
  <c r="BO17"/>
  <c r="BO14"/>
  <c r="BO16"/>
  <c r="AZ17"/>
  <c r="AZ15"/>
  <c r="AZ14"/>
  <c r="O54" i="73" s="1" a="1"/>
  <c r="AZ16" i="64"/>
  <c r="B54" i="73" a="1"/>
  <c r="CC16" i="64"/>
  <c r="CC17"/>
  <c r="CC14"/>
  <c r="CC15"/>
  <c r="T45" i="33"/>
  <c r="U45"/>
  <c r="BB23" i="64"/>
  <c r="BB22"/>
  <c r="BB25"/>
  <c r="BB24"/>
  <c r="BP15"/>
  <c r="BP14"/>
  <c r="BP17"/>
  <c r="BP16"/>
  <c r="BB14"/>
  <c r="BB17"/>
  <c r="BB15"/>
  <c r="BB16"/>
  <c r="BV13" i="67"/>
  <c r="BS13"/>
  <c r="Z97" i="73"/>
  <c r="Z94"/>
  <c r="AE94" s="1"/>
  <c r="Z96"/>
  <c r="AB96"/>
  <c r="AB97"/>
  <c r="AA97"/>
  <c r="AA96"/>
  <c r="BH21" i="62"/>
  <c r="BG21"/>
  <c r="BE21"/>
  <c r="AB94" i="73"/>
  <c r="AA94"/>
  <c r="AC97"/>
  <c r="AC17"/>
  <c r="AC15"/>
  <c r="AC16"/>
  <c r="BE21" i="61" a="1"/>
  <c r="BH21" s="1"/>
  <c r="AC96" i="73"/>
  <c r="AC95"/>
  <c r="BE21" i="72" a="1"/>
  <c r="BG21" s="1"/>
  <c r="B87" i="73"/>
  <c r="AB16"/>
  <c r="BE21" i="70" a="1"/>
  <c r="BG21" s="1"/>
  <c r="BE21" i="68" a="1"/>
  <c r="BH21" s="1"/>
  <c r="AB17" i="73"/>
  <c r="AB14"/>
  <c r="BE21" i="67"/>
  <c r="BF21"/>
  <c r="BG21"/>
  <c r="BH21"/>
  <c r="AA16" i="73"/>
  <c r="AP24"/>
  <c r="AA15"/>
  <c r="Z17"/>
  <c r="Z14"/>
  <c r="AE14" s="1"/>
  <c r="BE21" i="65"/>
  <c r="BF21"/>
  <c r="BG21"/>
  <c r="BH21"/>
  <c r="Z15" i="73"/>
  <c r="AE15" s="1"/>
  <c r="AP88"/>
  <c r="AA50" i="33"/>
  <c r="E98" i="48"/>
  <c r="I24" i="71"/>
  <c r="H25"/>
  <c r="J24"/>
  <c r="I22"/>
  <c r="K25"/>
  <c r="K23"/>
  <c r="H24"/>
  <c r="J22"/>
  <c r="I25"/>
  <c r="I23"/>
  <c r="J23"/>
  <c r="H22"/>
  <c r="K24"/>
  <c r="J25"/>
  <c r="H23"/>
  <c r="K22"/>
  <c r="AA14" i="73"/>
  <c r="K50" i="33"/>
  <c r="F60" s="1"/>
  <c r="D97" i="48"/>
  <c r="T48" i="73"/>
  <c r="BE13" i="71" a="1"/>
  <c r="O46" i="73"/>
  <c r="T46" s="1"/>
  <c r="AA46" a="1"/>
  <c r="AB46" a="1"/>
  <c r="BE21" i="71" a="1"/>
  <c r="Z46" i="73" a="1"/>
  <c r="AC46" a="1"/>
  <c r="B48"/>
  <c r="B47"/>
  <c r="B49"/>
  <c r="B46"/>
  <c r="BS13" i="71" a="1"/>
  <c r="Z44" i="73"/>
  <c r="CE13" i="71" a="1"/>
  <c r="AK46" i="73"/>
  <c r="AP46" s="1"/>
  <c r="AK44"/>
  <c r="BE21" i="63" a="1"/>
  <c r="B89" i="73"/>
  <c r="B86"/>
  <c r="AA30" a="1"/>
  <c r="AA32" s="1"/>
  <c r="T88"/>
  <c r="Z6" a="1"/>
  <c r="BS13" i="61" a="1"/>
  <c r="Z4" i="73"/>
  <c r="AC30" a="1"/>
  <c r="AC31" s="1"/>
  <c r="AC6" a="1"/>
  <c r="T7"/>
  <c r="BE13" i="61" a="1"/>
  <c r="O6" i="73"/>
  <c r="T6" s="1"/>
  <c r="H21" i="45"/>
  <c r="H24"/>
  <c r="T9" i="73"/>
  <c r="T8"/>
  <c r="J22" i="61"/>
  <c r="I23"/>
  <c r="H22"/>
  <c r="K23"/>
  <c r="I25"/>
  <c r="J25"/>
  <c r="K25"/>
  <c r="I22"/>
  <c r="J24"/>
  <c r="K22"/>
  <c r="H25"/>
  <c r="H24"/>
  <c r="J23"/>
  <c r="I24"/>
  <c r="H23"/>
  <c r="K24"/>
  <c r="AB6" i="73" a="1"/>
  <c r="D94" i="48"/>
  <c r="H50" i="33"/>
  <c r="E60" s="1"/>
  <c r="AA6" i="73" a="1"/>
  <c r="CE13" i="61" a="1"/>
  <c r="AK6" i="73"/>
  <c r="AP6" s="1"/>
  <c r="AK4"/>
  <c r="AF50" i="33"/>
  <c r="D102" i="48"/>
  <c r="B8" i="73"/>
  <c r="B6"/>
  <c r="B7"/>
  <c r="B9"/>
  <c r="O30"/>
  <c r="T30" s="1"/>
  <c r="BE13" i="70" a="1"/>
  <c r="T50" i="33"/>
  <c r="K60" s="1"/>
  <c r="B31" i="73"/>
  <c r="B33"/>
  <c r="B30"/>
  <c r="B32"/>
  <c r="AO50" i="33"/>
  <c r="U60" s="1"/>
  <c r="D114" i="48"/>
  <c r="AB30" i="73" a="1"/>
  <c r="H25" i="70"/>
  <c r="I24"/>
  <c r="H23"/>
  <c r="I22"/>
  <c r="K25"/>
  <c r="K24"/>
  <c r="K23"/>
  <c r="K22"/>
  <c r="J25"/>
  <c r="J24"/>
  <c r="J23"/>
  <c r="J22"/>
  <c r="I25"/>
  <c r="H24"/>
  <c r="I23"/>
  <c r="H22"/>
  <c r="CE13" a="1"/>
  <c r="AK30" i="73"/>
  <c r="AP30" s="1"/>
  <c r="AK28"/>
  <c r="Z28"/>
  <c r="Z30" a="1"/>
  <c r="BS13" i="70" a="1"/>
  <c r="AE16" i="73"/>
  <c r="C104" i="47"/>
  <c r="C104" i="28"/>
  <c r="B104" s="1"/>
  <c r="BH13" i="62"/>
  <c r="BE13"/>
  <c r="BF13"/>
  <c r="BG13"/>
  <c r="CE13"/>
  <c r="CH13"/>
  <c r="CF13"/>
  <c r="CG13"/>
  <c r="BS13"/>
  <c r="BV13"/>
  <c r="BU13"/>
  <c r="BT13"/>
  <c r="E92" i="47"/>
  <c r="E92" i="28"/>
  <c r="D92" s="1"/>
  <c r="BV13" i="69"/>
  <c r="BS13"/>
  <c r="BT13"/>
  <c r="BU13"/>
  <c r="BF13"/>
  <c r="BH13"/>
  <c r="BG13"/>
  <c r="BE13"/>
  <c r="CG13"/>
  <c r="CE13"/>
  <c r="AQ69" i="73" s="1" a="1"/>
  <c r="CF13" i="69"/>
  <c r="CH13"/>
  <c r="AA70" i="73"/>
  <c r="AA71"/>
  <c r="AA72"/>
  <c r="AA73"/>
  <c r="AB71"/>
  <c r="AB72"/>
  <c r="AB73"/>
  <c r="AB70"/>
  <c r="C91" i="47"/>
  <c r="C91" i="28"/>
  <c r="B91" s="1"/>
  <c r="Z72" i="73"/>
  <c r="Z73"/>
  <c r="Z70"/>
  <c r="Z71"/>
  <c r="AC72"/>
  <c r="AC71"/>
  <c r="AC70"/>
  <c r="AC73"/>
  <c r="E99" i="28"/>
  <c r="D99" s="1"/>
  <c r="E99" i="47"/>
  <c r="AK84" i="73"/>
  <c r="CE13" i="68" a="1"/>
  <c r="AK86" i="73"/>
  <c r="AP86" s="1"/>
  <c r="BE13" i="68" a="1"/>
  <c r="O86" i="73"/>
  <c r="T86" s="1"/>
  <c r="AC86" a="1"/>
  <c r="AA86" a="1"/>
  <c r="T87"/>
  <c r="D113" i="48"/>
  <c r="AU50" i="33"/>
  <c r="X60" s="1"/>
  <c r="H24" i="68"/>
  <c r="J24"/>
  <c r="H23"/>
  <c r="I24"/>
  <c r="H22"/>
  <c r="J23"/>
  <c r="K25"/>
  <c r="I23"/>
  <c r="K24"/>
  <c r="J22"/>
  <c r="K23"/>
  <c r="I22"/>
  <c r="J25"/>
  <c r="K22"/>
  <c r="H25"/>
  <c r="I25"/>
  <c r="N50" i="33"/>
  <c r="H60" s="1"/>
  <c r="D108" i="48"/>
  <c r="AB86" i="73" a="1"/>
  <c r="BS13" i="68" a="1"/>
  <c r="Z86" i="73" a="1"/>
  <c r="Z84"/>
  <c r="AB79"/>
  <c r="B41"/>
  <c r="T25"/>
  <c r="AB80"/>
  <c r="T23"/>
  <c r="B38"/>
  <c r="B40"/>
  <c r="AC38" a="1"/>
  <c r="AC39" s="1"/>
  <c r="C101" i="47"/>
  <c r="C101" i="28"/>
  <c r="B101" s="1"/>
  <c r="BE14" i="67" a="1"/>
  <c r="E94" i="47"/>
  <c r="E94" i="28"/>
  <c r="D94" s="1"/>
  <c r="AQ93" i="73"/>
  <c r="CE14" i="67" a="1"/>
  <c r="AC22" i="73" a="1"/>
  <c r="AC24" s="1"/>
  <c r="BT13" i="65"/>
  <c r="BU13"/>
  <c r="BV13"/>
  <c r="BS13"/>
  <c r="T24" i="73"/>
  <c r="AA38" a="1"/>
  <c r="B79"/>
  <c r="B80"/>
  <c r="B81"/>
  <c r="B78"/>
  <c r="AA62"/>
  <c r="AA63"/>
  <c r="AA64"/>
  <c r="AA65"/>
  <c r="B50" i="33"/>
  <c r="B60" s="1"/>
  <c r="D96" i="48"/>
  <c r="H25" i="63"/>
  <c r="H24"/>
  <c r="H23"/>
  <c r="H22"/>
  <c r="K25"/>
  <c r="K24"/>
  <c r="K23"/>
  <c r="K22"/>
  <c r="J25"/>
  <c r="J24"/>
  <c r="J23"/>
  <c r="J22"/>
  <c r="I25"/>
  <c r="I24"/>
  <c r="I23"/>
  <c r="I22"/>
  <c r="R50" i="33"/>
  <c r="E109" i="48"/>
  <c r="BH13" i="66"/>
  <c r="BG13"/>
  <c r="BF13"/>
  <c r="BE13"/>
  <c r="AK20" i="73"/>
  <c r="CE13" i="63" a="1"/>
  <c r="AK22" i="73"/>
  <c r="AP22" s="1"/>
  <c r="Z81"/>
  <c r="Z79"/>
  <c r="Z80"/>
  <c r="Z78"/>
  <c r="AE78" s="1"/>
  <c r="AA78"/>
  <c r="AA79"/>
  <c r="J25" i="72"/>
  <c r="J24"/>
  <c r="J23"/>
  <c r="J22"/>
  <c r="H25"/>
  <c r="H24"/>
  <c r="H23"/>
  <c r="H22"/>
  <c r="K25"/>
  <c r="K24"/>
  <c r="K23"/>
  <c r="K22"/>
  <c r="I25"/>
  <c r="I24"/>
  <c r="I23"/>
  <c r="I22"/>
  <c r="AB38" i="73" a="1"/>
  <c r="L50" i="33"/>
  <c r="AB22" i="73" a="1"/>
  <c r="CE13" i="72" a="1"/>
  <c r="AK36" i="73"/>
  <c r="AK38"/>
  <c r="AP38" s="1"/>
  <c r="AC62"/>
  <c r="AC63"/>
  <c r="AC64"/>
  <c r="AC65"/>
  <c r="AA22" a="1"/>
  <c r="Z50" i="33"/>
  <c r="N60" s="1"/>
  <c r="D98" i="48"/>
  <c r="AB64" i="73"/>
  <c r="AB65"/>
  <c r="AB62"/>
  <c r="AB63"/>
  <c r="BS13" i="66"/>
  <c r="BT13"/>
  <c r="BU13"/>
  <c r="BV13"/>
  <c r="CE13"/>
  <c r="AQ77" i="73" s="1" a="1"/>
  <c r="CG13" i="66"/>
  <c r="CF13"/>
  <c r="CH13"/>
  <c r="C95" i="28"/>
  <c r="B95" s="1"/>
  <c r="C95" i="47"/>
  <c r="D112" i="48"/>
  <c r="AL50" i="33"/>
  <c r="T60" s="1"/>
  <c r="K25" i="66"/>
  <c r="K24"/>
  <c r="K23"/>
  <c r="K22"/>
  <c r="J25"/>
  <c r="J24"/>
  <c r="J23"/>
  <c r="J22"/>
  <c r="I25"/>
  <c r="I24"/>
  <c r="I23"/>
  <c r="I22"/>
  <c r="H25"/>
  <c r="H24"/>
  <c r="H23"/>
  <c r="H22"/>
  <c r="BE13" i="63" a="1"/>
  <c r="O22" i="73"/>
  <c r="T22" s="1"/>
  <c r="AC50" i="33"/>
  <c r="D101" i="48"/>
  <c r="BF13" i="65"/>
  <c r="BE13"/>
  <c r="BH13"/>
  <c r="BG13"/>
  <c r="AC79" i="73"/>
  <c r="AC81"/>
  <c r="AC80"/>
  <c r="AC78"/>
  <c r="O38"/>
  <c r="T38" s="1"/>
  <c r="BE13" i="72" a="1"/>
  <c r="B22" i="73"/>
  <c r="B23"/>
  <c r="B24"/>
  <c r="B25"/>
  <c r="BS13" i="72" a="1"/>
  <c r="Z36" i="73"/>
  <c r="Z38" a="1"/>
  <c r="CF13" i="65"/>
  <c r="CH13"/>
  <c r="CE13"/>
  <c r="CG13"/>
  <c r="E102" i="28"/>
  <c r="D102" s="1"/>
  <c r="E102" i="47"/>
  <c r="Z62" i="73"/>
  <c r="AE62" s="1"/>
  <c r="Z65"/>
  <c r="Z64"/>
  <c r="AE64" s="1"/>
  <c r="Z63"/>
  <c r="AE63" s="1"/>
  <c r="BS13" i="63" a="1"/>
  <c r="Z20" i="73"/>
  <c r="Z22" a="1"/>
  <c r="T41" l="1"/>
  <c r="J78" a="1"/>
  <c r="J78" s="1"/>
  <c r="D126" i="48"/>
  <c r="U70" i="33"/>
  <c r="C113" i="28"/>
  <c r="B113" s="1"/>
  <c r="C113" i="47"/>
  <c r="B113" s="1"/>
  <c r="J38" i="73" a="1"/>
  <c r="J38" s="1"/>
  <c r="J22" a="1"/>
  <c r="J22" s="1"/>
  <c r="E114" i="28"/>
  <c r="D114" s="1"/>
  <c r="E114" i="47"/>
  <c r="D114" s="1"/>
  <c r="E127" i="48"/>
  <c r="J6" i="73"/>
  <c r="J6" a="1"/>
  <c r="J9" s="1"/>
  <c r="Q54"/>
  <c r="Q54" a="1"/>
  <c r="AN54"/>
  <c r="AN54" a="1"/>
  <c r="AS61"/>
  <c r="M87"/>
  <c r="J87"/>
  <c r="AQ61" a="1"/>
  <c r="AT61" s="1"/>
  <c r="K78"/>
  <c r="L78"/>
  <c r="M78"/>
  <c r="AT77"/>
  <c r="K38"/>
  <c r="M38"/>
  <c r="L38"/>
  <c r="L22"/>
  <c r="M22"/>
  <c r="K89"/>
  <c r="K87"/>
  <c r="AR69"/>
  <c r="AQ13" a="1"/>
  <c r="J7"/>
  <c r="M9"/>
  <c r="O56"/>
  <c r="AK57"/>
  <c r="AP57" s="1"/>
  <c r="M95"/>
  <c r="M17"/>
  <c r="M94"/>
  <c r="AK40"/>
  <c r="AP40" s="1"/>
  <c r="AL86"/>
  <c r="J94"/>
  <c r="J14"/>
  <c r="AL38"/>
  <c r="AN38"/>
  <c r="P38"/>
  <c r="AK31"/>
  <c r="AP31" s="1"/>
  <c r="J73"/>
  <c r="AM40"/>
  <c r="AM46"/>
  <c r="P46"/>
  <c r="R6"/>
  <c r="J70"/>
  <c r="R86"/>
  <c r="Q38"/>
  <c r="AM49"/>
  <c r="AN7"/>
  <c r="R31"/>
  <c r="K16"/>
  <c r="K72"/>
  <c r="K97"/>
  <c r="L53"/>
  <c r="AM7"/>
  <c r="AL8"/>
  <c r="Q31"/>
  <c r="R32"/>
  <c r="T32" s="1"/>
  <c r="J15"/>
  <c r="M71"/>
  <c r="L96"/>
  <c r="AL41"/>
  <c r="AN41"/>
  <c r="Q39"/>
  <c r="K64"/>
  <c r="Q40"/>
  <c r="T40" s="1"/>
  <c r="Q25"/>
  <c r="AM39"/>
  <c r="Q24"/>
  <c r="K63"/>
  <c r="J62"/>
  <c r="C109" i="47"/>
  <c r="B109" s="1"/>
  <c r="D123" i="48"/>
  <c r="C109" i="28"/>
  <c r="B109" s="1"/>
  <c r="J86" i="73"/>
  <c r="J86" a="1"/>
  <c r="J89" s="1"/>
  <c r="D117" i="48"/>
  <c r="C108" i="47"/>
  <c r="B108" s="1"/>
  <c r="C108" i="28"/>
  <c r="B108" s="1"/>
  <c r="E117" i="48"/>
  <c r="E70" i="33"/>
  <c r="E108" i="28"/>
  <c r="D108" s="1"/>
  <c r="E108" i="47"/>
  <c r="D108" s="1"/>
  <c r="J81" i="73"/>
  <c r="K81"/>
  <c r="L81"/>
  <c r="M81"/>
  <c r="K41"/>
  <c r="M41"/>
  <c r="J41"/>
  <c r="L41"/>
  <c r="K25"/>
  <c r="L25"/>
  <c r="M25"/>
  <c r="J25"/>
  <c r="L89"/>
  <c r="M88"/>
  <c r="J88"/>
  <c r="AT69"/>
  <c r="U69" a="1"/>
  <c r="W69" s="1"/>
  <c r="AT13"/>
  <c r="U13" a="1"/>
  <c r="X13" s="1"/>
  <c r="L31"/>
  <c r="M31"/>
  <c r="J31"/>
  <c r="M8"/>
  <c r="J8"/>
  <c r="K6"/>
  <c r="M7"/>
  <c r="Q57"/>
  <c r="AN55"/>
  <c r="O57"/>
  <c r="AM9"/>
  <c r="K95"/>
  <c r="R49"/>
  <c r="R7"/>
  <c r="J16"/>
  <c r="L70"/>
  <c r="AL88"/>
  <c r="K94"/>
  <c r="P47"/>
  <c r="J17"/>
  <c r="M73"/>
  <c r="AL89"/>
  <c r="K96"/>
  <c r="AM41"/>
  <c r="AK39"/>
  <c r="AP39" s="1"/>
  <c r="P40"/>
  <c r="J30"/>
  <c r="J30" a="1"/>
  <c r="K33" s="1"/>
  <c r="K70" i="33"/>
  <c r="D124" i="48"/>
  <c r="C110" i="28"/>
  <c r="B110" s="1"/>
  <c r="C110" i="47"/>
  <c r="B110" s="1"/>
  <c r="AM54" i="73" a="1"/>
  <c r="AM54" s="1"/>
  <c r="C97" i="28"/>
  <c r="B97" s="1"/>
  <c r="L60" i="33"/>
  <c r="AL54" i="73" a="1"/>
  <c r="AL55" s="1"/>
  <c r="E119" i="47"/>
  <c r="D119" s="1"/>
  <c r="E119" i="28"/>
  <c r="D119" s="1"/>
  <c r="E135" i="48"/>
  <c r="C117" i="28"/>
  <c r="B117" s="1"/>
  <c r="H80" i="33"/>
  <c r="D132" i="48"/>
  <c r="C117" i="47"/>
  <c r="B117" s="1"/>
  <c r="AR61" i="73"/>
  <c r="U61" a="1"/>
  <c r="X61" s="1"/>
  <c r="J80"/>
  <c r="K80"/>
  <c r="L80"/>
  <c r="M80"/>
  <c r="AS77"/>
  <c r="K40"/>
  <c r="M40"/>
  <c r="J40"/>
  <c r="L40"/>
  <c r="U77" a="1"/>
  <c r="V77" s="1"/>
  <c r="K24"/>
  <c r="L24"/>
  <c r="M24"/>
  <c r="J24"/>
  <c r="M86"/>
  <c r="L86"/>
  <c r="L87"/>
  <c r="L88"/>
  <c r="AS69"/>
  <c r="V69"/>
  <c r="AR13"/>
  <c r="V13"/>
  <c r="L30"/>
  <c r="M30"/>
  <c r="K30"/>
  <c r="L7"/>
  <c r="L8"/>
  <c r="K9"/>
  <c r="L6"/>
  <c r="Q55"/>
  <c r="AN56"/>
  <c r="O55"/>
  <c r="AK56"/>
  <c r="AP56" s="1"/>
  <c r="P48"/>
  <c r="R9"/>
  <c r="M15"/>
  <c r="L72"/>
  <c r="U93" a="1"/>
  <c r="M97"/>
  <c r="AM86"/>
  <c r="AL22"/>
  <c r="R38"/>
  <c r="P22"/>
  <c r="L14"/>
  <c r="AN46"/>
  <c r="AL6"/>
  <c r="Q30"/>
  <c r="P86"/>
  <c r="AL32"/>
  <c r="L17"/>
  <c r="L71"/>
  <c r="R87"/>
  <c r="AM88"/>
  <c r="L94"/>
  <c r="AN47"/>
  <c r="M14"/>
  <c r="L73"/>
  <c r="J95"/>
  <c r="O39"/>
  <c r="T39" s="1"/>
  <c r="J63"/>
  <c r="AM87"/>
  <c r="O70" i="33"/>
  <c r="C111" i="47"/>
  <c r="B111" s="1"/>
  <c r="C111" i="28"/>
  <c r="B111" s="1"/>
  <c r="D120" i="48"/>
  <c r="D118"/>
  <c r="C107" i="28"/>
  <c r="B107" s="1"/>
  <c r="C107" i="47"/>
  <c r="E113"/>
  <c r="D113" s="1"/>
  <c r="E113" i="28"/>
  <c r="D113" s="1"/>
  <c r="E126" i="48"/>
  <c r="J46" i="73"/>
  <c r="J46" a="1"/>
  <c r="M48" s="1"/>
  <c r="P54"/>
  <c r="P54" a="1"/>
  <c r="P56" s="1"/>
  <c r="R54" a="1"/>
  <c r="R55" s="1"/>
  <c r="T55" s="1"/>
  <c r="C116" i="28"/>
  <c r="B116" s="1"/>
  <c r="F80" i="33"/>
  <c r="C116" i="47"/>
  <c r="D130" i="48"/>
  <c r="E134"/>
  <c r="E118" i="28"/>
  <c r="D118" s="1"/>
  <c r="E118" i="47"/>
  <c r="D118" s="1"/>
  <c r="R79" i="73"/>
  <c r="R81"/>
  <c r="V61"/>
  <c r="J79"/>
  <c r="K79"/>
  <c r="L79"/>
  <c r="M79"/>
  <c r="AR77"/>
  <c r="K39"/>
  <c r="M39"/>
  <c r="J39"/>
  <c r="L39"/>
  <c r="X77"/>
  <c r="K23"/>
  <c r="L23"/>
  <c r="M23"/>
  <c r="J23"/>
  <c r="X69"/>
  <c r="AS13"/>
  <c r="W13"/>
  <c r="K8"/>
  <c r="M6"/>
  <c r="L9"/>
  <c r="K7"/>
  <c r="M46"/>
  <c r="L46"/>
  <c r="K46"/>
  <c r="Q56"/>
  <c r="AN57"/>
  <c r="AM55"/>
  <c r="AK55"/>
  <c r="AP55" s="1"/>
  <c r="AL57"/>
  <c r="J96"/>
  <c r="K70"/>
  <c r="AN40"/>
  <c r="K15"/>
  <c r="J72"/>
  <c r="P89"/>
  <c r="M96"/>
  <c r="P24"/>
  <c r="AB78"/>
  <c r="H17" i="45"/>
  <c r="H27"/>
  <c r="AA80" i="73"/>
  <c r="C97" i="47"/>
  <c r="HJ97" s="1"/>
  <c r="H18" i="45"/>
  <c r="G18" s="1"/>
  <c r="P18" s="1"/>
  <c r="H28"/>
  <c r="G28" s="1"/>
  <c r="P28" s="1"/>
  <c r="D105" i="48"/>
  <c r="H22" i="45"/>
  <c r="E22" s="1"/>
  <c r="H23"/>
  <c r="E23" s="1"/>
  <c r="AE97" i="73"/>
  <c r="AE96"/>
  <c r="BE21" i="66"/>
  <c r="BH21"/>
  <c r="BG21"/>
  <c r="BF21"/>
  <c r="AE81" i="73"/>
  <c r="H19" i="45"/>
  <c r="C19" s="1"/>
  <c r="H26"/>
  <c r="F26" s="1"/>
  <c r="N26" s="1"/>
  <c r="H20"/>
  <c r="C20" s="1"/>
  <c r="AE72" i="73"/>
  <c r="AE73"/>
  <c r="BE22" i="69" a="1"/>
  <c r="BE21" i="64" a="1"/>
  <c r="Z54" i="73" a="1"/>
  <c r="AA54" a="1"/>
  <c r="AB54" a="1"/>
  <c r="AC54" a="1"/>
  <c r="B54"/>
  <c r="B55"/>
  <c r="B57"/>
  <c r="B56"/>
  <c r="CE13" i="64" a="1"/>
  <c r="AK52" i="73"/>
  <c r="AK54"/>
  <c r="AP54" s="1"/>
  <c r="BS13" i="64" a="1"/>
  <c r="Z52" i="73"/>
  <c r="O54"/>
  <c r="T54" s="1"/>
  <c r="BE13" i="64" a="1"/>
  <c r="E112" i="48"/>
  <c r="AP50" i="33"/>
  <c r="I22" i="64"/>
  <c r="K24"/>
  <c r="J24"/>
  <c r="I24"/>
  <c r="H24"/>
  <c r="K25"/>
  <c r="J25"/>
  <c r="I25"/>
  <c r="H25"/>
  <c r="K22"/>
  <c r="J22"/>
  <c r="H22"/>
  <c r="K23"/>
  <c r="J23"/>
  <c r="I23"/>
  <c r="H23"/>
  <c r="BS14" i="67" a="1"/>
  <c r="BT17" s="1"/>
  <c r="AF93" i="73" a="1"/>
  <c r="AH93" s="1"/>
  <c r="AE17"/>
  <c r="C103" i="28"/>
  <c r="B103" s="1"/>
  <c r="C103" i="47"/>
  <c r="JJ103" s="1"/>
  <c r="BE22" i="62" a="1"/>
  <c r="BE25" s="1"/>
  <c r="BH21" i="72"/>
  <c r="BE21" i="61"/>
  <c r="BG21"/>
  <c r="BF21"/>
  <c r="BF21" i="72"/>
  <c r="BG21" i="68"/>
  <c r="BF21"/>
  <c r="BE21"/>
  <c r="BE21" i="72"/>
  <c r="BF21" i="70"/>
  <c r="BE21"/>
  <c r="BH21"/>
  <c r="BE22" i="67" a="1"/>
  <c r="BE22" i="65" a="1"/>
  <c r="AE65" i="73"/>
  <c r="AF13" a="1"/>
  <c r="AI13" s="1"/>
  <c r="BH13" i="71"/>
  <c r="BG13"/>
  <c r="BF13"/>
  <c r="BE13"/>
  <c r="U45" i="73" s="1" a="1"/>
  <c r="AC48"/>
  <c r="AC49"/>
  <c r="AC46"/>
  <c r="AC47"/>
  <c r="Z48"/>
  <c r="Z47"/>
  <c r="AE47" s="1"/>
  <c r="Z46"/>
  <c r="AE46" s="1"/>
  <c r="Z49"/>
  <c r="C93" i="47"/>
  <c r="C93" i="28"/>
  <c r="B93" s="1"/>
  <c r="BG21" i="71"/>
  <c r="BE21"/>
  <c r="BH21"/>
  <c r="BF21"/>
  <c r="BV13"/>
  <c r="BS13"/>
  <c r="BT13"/>
  <c r="BU13"/>
  <c r="AB48" i="73"/>
  <c r="AB49"/>
  <c r="AB47"/>
  <c r="AB46"/>
  <c r="CH13" i="71"/>
  <c r="CE13"/>
  <c r="AQ45" i="73" s="1" a="1"/>
  <c r="CG13" i="71"/>
  <c r="CF13"/>
  <c r="AA49" i="73"/>
  <c r="AA48"/>
  <c r="AA46"/>
  <c r="AA47"/>
  <c r="E98" i="28"/>
  <c r="D98" s="1"/>
  <c r="E98" i="47"/>
  <c r="BE21" i="63"/>
  <c r="BF21"/>
  <c r="BG21"/>
  <c r="BH21"/>
  <c r="AC32" i="73"/>
  <c r="AC30"/>
  <c r="AC33"/>
  <c r="AE71"/>
  <c r="AA31"/>
  <c r="AE70"/>
  <c r="AA30"/>
  <c r="AA33"/>
  <c r="C23" i="45"/>
  <c r="G23"/>
  <c r="P23" s="1"/>
  <c r="D23"/>
  <c r="I23"/>
  <c r="BG13" i="61"/>
  <c r="BE13"/>
  <c r="BH13"/>
  <c r="BF13"/>
  <c r="D28" i="45"/>
  <c r="F28"/>
  <c r="N28" s="1"/>
  <c r="E28"/>
  <c r="C28"/>
  <c r="CE13" i="61"/>
  <c r="CF13"/>
  <c r="CG13"/>
  <c r="CH13"/>
  <c r="C22" i="45"/>
  <c r="AC8" i="73"/>
  <c r="AC9"/>
  <c r="AC6"/>
  <c r="AC7"/>
  <c r="AA9"/>
  <c r="AA6"/>
  <c r="AA7"/>
  <c r="AA8"/>
  <c r="F18" i="45"/>
  <c r="N18" s="1"/>
  <c r="C18"/>
  <c r="E18"/>
  <c r="D18"/>
  <c r="I18"/>
  <c r="D25"/>
  <c r="G25"/>
  <c r="P25" s="1"/>
  <c r="C25"/>
  <c r="I25"/>
  <c r="E25"/>
  <c r="F25"/>
  <c r="N25" s="1"/>
  <c r="C92" i="28"/>
  <c r="B92" s="1"/>
  <c r="C92" i="47"/>
  <c r="I17" i="45"/>
  <c r="D17"/>
  <c r="E17"/>
  <c r="C17"/>
  <c r="F17"/>
  <c r="N17" s="1"/>
  <c r="G17"/>
  <c r="P17" s="1"/>
  <c r="E27"/>
  <c r="D27"/>
  <c r="G27"/>
  <c r="P27" s="1"/>
  <c r="C27"/>
  <c r="F27"/>
  <c r="N27" s="1"/>
  <c r="I27"/>
  <c r="G19"/>
  <c r="P19" s="1"/>
  <c r="D19"/>
  <c r="G21"/>
  <c r="P21" s="1"/>
  <c r="F21"/>
  <c r="N21" s="1"/>
  <c r="E21"/>
  <c r="C21"/>
  <c r="D21"/>
  <c r="I21"/>
  <c r="C100" i="47"/>
  <c r="C100" i="28"/>
  <c r="B100" s="1"/>
  <c r="D24" i="45"/>
  <c r="I24"/>
  <c r="I33"/>
  <c r="AL30" i="33" s="1"/>
  <c r="C24" i="45"/>
  <c r="E24"/>
  <c r="G24"/>
  <c r="P24" s="1"/>
  <c r="F24"/>
  <c r="N24" s="1"/>
  <c r="BT13" i="61"/>
  <c r="BS13"/>
  <c r="BU13"/>
  <c r="BV13"/>
  <c r="AB8" i="73"/>
  <c r="AB7"/>
  <c r="AB9"/>
  <c r="AB6"/>
  <c r="D20" i="45"/>
  <c r="Z7" i="73"/>
  <c r="Z6"/>
  <c r="AE6" s="1"/>
  <c r="Z9"/>
  <c r="Z8"/>
  <c r="CF13" i="70"/>
  <c r="CE13"/>
  <c r="CH13"/>
  <c r="CG13"/>
  <c r="BU13"/>
  <c r="BT13"/>
  <c r="BV13"/>
  <c r="BS13"/>
  <c r="AB32" i="73"/>
  <c r="AB30"/>
  <c r="AB31"/>
  <c r="AB33"/>
  <c r="C96" i="47"/>
  <c r="C96" i="28"/>
  <c r="B96" s="1"/>
  <c r="Z30" i="73"/>
  <c r="AE30" s="1"/>
  <c r="Z33"/>
  <c r="Z32"/>
  <c r="AE32" s="1"/>
  <c r="Z31"/>
  <c r="AE31" s="1"/>
  <c r="BG13" i="70"/>
  <c r="BF13"/>
  <c r="BE13"/>
  <c r="BH13"/>
  <c r="U13" i="73"/>
  <c r="BE14" i="62" a="1"/>
  <c r="BS14" a="1"/>
  <c r="CW104" i="47"/>
  <c r="HJ104"/>
  <c r="FW104"/>
  <c r="JJ104"/>
  <c r="W104"/>
  <c r="LJ104"/>
  <c r="B104"/>
  <c r="LW104"/>
  <c r="EJ104"/>
  <c r="DJ104"/>
  <c r="DW104"/>
  <c r="IW104"/>
  <c r="AJ104"/>
  <c r="HW104"/>
  <c r="KW104"/>
  <c r="AW104"/>
  <c r="FJ104"/>
  <c r="KJ104"/>
  <c r="GW104"/>
  <c r="CJ104"/>
  <c r="J104"/>
  <c r="EW104"/>
  <c r="JW104"/>
  <c r="BW104"/>
  <c r="IJ104"/>
  <c r="GJ104"/>
  <c r="BJ104"/>
  <c r="L92"/>
  <c r="IY92"/>
  <c r="LL92"/>
  <c r="EL92"/>
  <c r="D92"/>
  <c r="Y92"/>
  <c r="HL92"/>
  <c r="DY92"/>
  <c r="CY92"/>
  <c r="AY92"/>
  <c r="DL92"/>
  <c r="EY92"/>
  <c r="GL92"/>
  <c r="JL92"/>
  <c r="CL92"/>
  <c r="BY92"/>
  <c r="IL92"/>
  <c r="GY92"/>
  <c r="AL92"/>
  <c r="BL92"/>
  <c r="HY92"/>
  <c r="KY92"/>
  <c r="LY92"/>
  <c r="FL92"/>
  <c r="FY92"/>
  <c r="JY92"/>
  <c r="KL92"/>
  <c r="BG24" i="62"/>
  <c r="AQ13" i="73"/>
  <c r="CE14" i="62" a="1"/>
  <c r="IY99" i="47"/>
  <c r="EY99"/>
  <c r="AY99"/>
  <c r="BY99"/>
  <c r="D99"/>
  <c r="HY99"/>
  <c r="DY99"/>
  <c r="AL99"/>
  <c r="FL99"/>
  <c r="LL99"/>
  <c r="KY99"/>
  <c r="L99"/>
  <c r="EL99"/>
  <c r="LY99"/>
  <c r="CY99"/>
  <c r="HL99"/>
  <c r="IL99"/>
  <c r="JL99"/>
  <c r="BL99"/>
  <c r="KL99"/>
  <c r="Y99"/>
  <c r="GL99"/>
  <c r="FY99"/>
  <c r="JY99"/>
  <c r="CL99"/>
  <c r="GY99"/>
  <c r="DL99"/>
  <c r="U69" i="73"/>
  <c r="BE14" i="69" a="1"/>
  <c r="KW91" i="47"/>
  <c r="HW91"/>
  <c r="EJ91"/>
  <c r="IW91"/>
  <c r="B91"/>
  <c r="LJ91"/>
  <c r="CJ91"/>
  <c r="IJ91"/>
  <c r="AW91"/>
  <c r="FJ91"/>
  <c r="J91"/>
  <c r="W91"/>
  <c r="KJ91"/>
  <c r="BJ91"/>
  <c r="AJ91"/>
  <c r="HJ91"/>
  <c r="CW91"/>
  <c r="GJ91"/>
  <c r="LW91"/>
  <c r="JW91"/>
  <c r="FW91"/>
  <c r="DW91"/>
  <c r="DJ91"/>
  <c r="GW91"/>
  <c r="BW91"/>
  <c r="JJ91"/>
  <c r="EW91"/>
  <c r="AQ69" i="73"/>
  <c r="CE14" i="69" a="1"/>
  <c r="AF69" i="73" a="1"/>
  <c r="BS14" i="69" a="1"/>
  <c r="AB89" i="73"/>
  <c r="AB86"/>
  <c r="AB87"/>
  <c r="AB88"/>
  <c r="AC88"/>
  <c r="AC89"/>
  <c r="AC86"/>
  <c r="AC87"/>
  <c r="C94" i="47"/>
  <c r="C94" i="28"/>
  <c r="B94" s="1"/>
  <c r="C105" i="47"/>
  <c r="C105" i="28"/>
  <c r="B105" s="1"/>
  <c r="BH13" i="68"/>
  <c r="BG13"/>
  <c r="BF13"/>
  <c r="BE13"/>
  <c r="Z87" i="73"/>
  <c r="Z86"/>
  <c r="AE86" s="1"/>
  <c r="Z89"/>
  <c r="Z88"/>
  <c r="AA86"/>
  <c r="AA87"/>
  <c r="AA88"/>
  <c r="AA89"/>
  <c r="CH13" i="68"/>
  <c r="CE13"/>
  <c r="AQ85" i="73" s="1" a="1"/>
  <c r="CG13" i="68"/>
  <c r="CF13"/>
  <c r="BT13"/>
  <c r="BU13"/>
  <c r="BV13"/>
  <c r="BS13"/>
  <c r="AC41" i="73"/>
  <c r="AC40"/>
  <c r="AC38"/>
  <c r="AE80"/>
  <c r="GL94" i="47"/>
  <c r="CY94"/>
  <c r="BY94"/>
  <c r="KY94"/>
  <c r="EY94"/>
  <c r="Y94"/>
  <c r="JL94"/>
  <c r="HL94"/>
  <c r="AL94"/>
  <c r="IL94"/>
  <c r="L94"/>
  <c r="EL94"/>
  <c r="HY94"/>
  <c r="AY94"/>
  <c r="GY94"/>
  <c r="FL94"/>
  <c r="FY94"/>
  <c r="JY94"/>
  <c r="KL94"/>
  <c r="D94"/>
  <c r="DY94"/>
  <c r="IY94"/>
  <c r="LL94"/>
  <c r="BL94"/>
  <c r="CL94"/>
  <c r="LY94"/>
  <c r="DL94"/>
  <c r="BH17" i="67"/>
  <c r="BF17"/>
  <c r="BH16"/>
  <c r="BF16"/>
  <c r="BH15"/>
  <c r="BF15"/>
  <c r="BH14"/>
  <c r="BF14"/>
  <c r="BG17"/>
  <c r="BE17"/>
  <c r="BG16"/>
  <c r="BE16"/>
  <c r="BG15"/>
  <c r="BE15"/>
  <c r="BG14"/>
  <c r="BE14"/>
  <c r="AC22" i="73"/>
  <c r="CF15" i="67"/>
  <c r="CH15"/>
  <c r="CF16"/>
  <c r="CH14"/>
  <c r="CF14"/>
  <c r="CH16"/>
  <c r="CE16"/>
  <c r="CG15"/>
  <c r="CE15"/>
  <c r="CG17"/>
  <c r="CE14"/>
  <c r="CG16"/>
  <c r="CE17"/>
  <c r="CG14"/>
  <c r="CF17"/>
  <c r="CH17"/>
  <c r="AC23" i="73"/>
  <c r="AC25"/>
  <c r="AI93"/>
  <c r="AF93"/>
  <c r="EJ101" i="47"/>
  <c r="B101"/>
  <c r="KJ101"/>
  <c r="HW101"/>
  <c r="FW101"/>
  <c r="AW101"/>
  <c r="IW101"/>
  <c r="BJ101"/>
  <c r="JJ101"/>
  <c r="J101"/>
  <c r="FJ101"/>
  <c r="DW101"/>
  <c r="HJ101"/>
  <c r="EW101"/>
  <c r="CJ101"/>
  <c r="DJ101"/>
  <c r="W101"/>
  <c r="JW101"/>
  <c r="CW101"/>
  <c r="LJ101"/>
  <c r="AJ101"/>
  <c r="GW101"/>
  <c r="GJ101"/>
  <c r="IJ101"/>
  <c r="LW101"/>
  <c r="BW101"/>
  <c r="KW101"/>
  <c r="Z40" i="73"/>
  <c r="Z39"/>
  <c r="Z41"/>
  <c r="Z38"/>
  <c r="C102" i="47"/>
  <c r="C102" i="28"/>
  <c r="B102" s="1"/>
  <c r="BE13" i="72"/>
  <c r="U37" i="73" s="1" a="1"/>
  <c r="BH13" i="72"/>
  <c r="BG13"/>
  <c r="BF13"/>
  <c r="KL102" i="47"/>
  <c r="HL102"/>
  <c r="EY102"/>
  <c r="D102"/>
  <c r="JL102"/>
  <c r="DY102"/>
  <c r="L102"/>
  <c r="GY102"/>
  <c r="FY102"/>
  <c r="IY102"/>
  <c r="KY102"/>
  <c r="LL102"/>
  <c r="GL102"/>
  <c r="AY102"/>
  <c r="JY102"/>
  <c r="DL102"/>
  <c r="HY102"/>
  <c r="LY102"/>
  <c r="IL102"/>
  <c r="BY102"/>
  <c r="Y102"/>
  <c r="BL102"/>
  <c r="CL102"/>
  <c r="EL102"/>
  <c r="FL102"/>
  <c r="AL102"/>
  <c r="CY102"/>
  <c r="AQ77" i="73"/>
  <c r="CE14" i="66" a="1"/>
  <c r="BH13" i="63"/>
  <c r="BF13"/>
  <c r="BG13"/>
  <c r="BE13"/>
  <c r="U21" i="73" s="1" a="1"/>
  <c r="AB22"/>
  <c r="AB23"/>
  <c r="AB24"/>
  <c r="AB25"/>
  <c r="E95" i="47"/>
  <c r="E95" i="28"/>
  <c r="D95" s="1"/>
  <c r="E93" i="47"/>
  <c r="E93" i="28"/>
  <c r="D93" s="1"/>
  <c r="C90" i="47"/>
  <c r="C90" i="28"/>
  <c r="B90" s="1"/>
  <c r="AB38" i="73"/>
  <c r="AB39"/>
  <c r="AB40"/>
  <c r="AB41"/>
  <c r="U77"/>
  <c r="BE14" i="66" a="1"/>
  <c r="AF61" i="73" a="1"/>
  <c r="BS14" i="65" a="1"/>
  <c r="BV13" i="72"/>
  <c r="BS13"/>
  <c r="BT13"/>
  <c r="BU13"/>
  <c r="Z23" i="73"/>
  <c r="Z22"/>
  <c r="Z25"/>
  <c r="Z24"/>
  <c r="B95" i="47"/>
  <c r="LJ95"/>
  <c r="CJ95"/>
  <c r="DJ95"/>
  <c r="HJ95"/>
  <c r="AJ95"/>
  <c r="W95"/>
  <c r="IW95"/>
  <c r="HW95"/>
  <c r="AW95"/>
  <c r="DW95"/>
  <c r="KJ95"/>
  <c r="J95"/>
  <c r="EW95"/>
  <c r="BW95"/>
  <c r="EJ95"/>
  <c r="FJ95"/>
  <c r="GW95"/>
  <c r="JJ95"/>
  <c r="BJ95"/>
  <c r="CW95"/>
  <c r="IJ95"/>
  <c r="LW95"/>
  <c r="FW95"/>
  <c r="GJ95"/>
  <c r="JW95"/>
  <c r="KW95"/>
  <c r="AE79" i="73"/>
  <c r="GW97" i="47"/>
  <c r="KJ97"/>
  <c r="BW97"/>
  <c r="FW97"/>
  <c r="HW97"/>
  <c r="JW97"/>
  <c r="AQ61" i="73"/>
  <c r="CE14" i="65" a="1"/>
  <c r="U61" i="73"/>
  <c r="BE14" i="65" a="1"/>
  <c r="AF77" i="73" a="1"/>
  <c r="BS14" i="66" a="1"/>
  <c r="C98" i="47"/>
  <c r="C98" i="28"/>
  <c r="B98" s="1"/>
  <c r="CH13" i="63"/>
  <c r="CE13"/>
  <c r="CG13"/>
  <c r="CF13"/>
  <c r="AA41" i="73"/>
  <c r="AA38"/>
  <c r="AA39"/>
  <c r="AA40"/>
  <c r="BU13" i="63"/>
  <c r="BV13"/>
  <c r="BS13"/>
  <c r="BT13"/>
  <c r="C99" i="47"/>
  <c r="C99" i="28"/>
  <c r="B99" s="1"/>
  <c r="AA22" i="73"/>
  <c r="AA25"/>
  <c r="AA23"/>
  <c r="AA24"/>
  <c r="CH13" i="72"/>
  <c r="CE13"/>
  <c r="AQ37" i="73" s="1" a="1"/>
  <c r="CG13" i="72"/>
  <c r="CF13"/>
  <c r="C118" i="28" l="1"/>
  <c r="B118" s="1"/>
  <c r="R80" i="33"/>
  <c r="C118" i="47"/>
  <c r="B118" s="1"/>
  <c r="D134" i="48"/>
  <c r="W93" i="73"/>
  <c r="V93"/>
  <c r="U93"/>
  <c r="E138" i="48"/>
  <c r="L88" i="33"/>
  <c r="E121" i="28"/>
  <c r="D121" s="1"/>
  <c r="E121" i="47"/>
  <c r="D121" s="1"/>
  <c r="D135" i="48"/>
  <c r="T80" i="33"/>
  <c r="C119" i="28"/>
  <c r="B119" s="1"/>
  <c r="C119" i="47"/>
  <c r="B119" s="1"/>
  <c r="W94" i="73"/>
  <c r="W96"/>
  <c r="X94"/>
  <c r="L55"/>
  <c r="M54"/>
  <c r="J48"/>
  <c r="AM56"/>
  <c r="J49"/>
  <c r="AL56"/>
  <c r="AM57"/>
  <c r="K49"/>
  <c r="J32"/>
  <c r="W77"/>
  <c r="W61"/>
  <c r="L33"/>
  <c r="AQ94" a="1"/>
  <c r="AT95" s="1"/>
  <c r="U94"/>
  <c r="U94" a="1"/>
  <c r="X96" s="1"/>
  <c r="L98" i="33"/>
  <c r="D138" i="48"/>
  <c r="C121" i="47"/>
  <c r="C121" i="28"/>
  <c r="B121" s="1"/>
  <c r="E124" i="48"/>
  <c r="E110" i="47"/>
  <c r="D110" s="1"/>
  <c r="EF139" s="1"/>
  <c r="E110" i="28"/>
  <c r="D110" s="1"/>
  <c r="AS37" i="73"/>
  <c r="X21"/>
  <c r="X37"/>
  <c r="AR96"/>
  <c r="U96"/>
  <c r="V94"/>
  <c r="V96"/>
  <c r="AS85"/>
  <c r="U29" a="1"/>
  <c r="V29" s="1"/>
  <c r="AQ5" a="1"/>
  <c r="AT5" s="1"/>
  <c r="AS45"/>
  <c r="X45"/>
  <c r="K55"/>
  <c r="L54"/>
  <c r="L57"/>
  <c r="P57"/>
  <c r="L48"/>
  <c r="P55"/>
  <c r="L49"/>
  <c r="K31"/>
  <c r="MF132" i="47"/>
  <c r="AS133"/>
  <c r="DS139"/>
  <c r="HE136"/>
  <c r="X93" i="73"/>
  <c r="M49"/>
  <c r="L32"/>
  <c r="K86"/>
  <c r="K22"/>
  <c r="M33"/>
  <c r="M89"/>
  <c r="J54"/>
  <c r="J54" a="1"/>
  <c r="M57" s="1"/>
  <c r="B116" i="47"/>
  <c r="B107"/>
  <c r="E117"/>
  <c r="D117" s="1"/>
  <c r="E132" i="48"/>
  <c r="E117" i="28"/>
  <c r="D117" s="1"/>
  <c r="E116" i="47"/>
  <c r="D116" s="1"/>
  <c r="E116" i="28"/>
  <c r="D116" s="1"/>
  <c r="E130" i="48"/>
  <c r="AR85" i="73"/>
  <c r="U85" a="1"/>
  <c r="V85" s="1"/>
  <c r="X29"/>
  <c r="AQ29" a="1"/>
  <c r="AS29" s="1"/>
  <c r="AR5"/>
  <c r="U5" a="1"/>
  <c r="W5" s="1"/>
  <c r="AR45"/>
  <c r="W45"/>
  <c r="J55"/>
  <c r="K57"/>
  <c r="K56"/>
  <c r="R54"/>
  <c r="J47"/>
  <c r="EP117" i="47"/>
  <c r="AL54" i="73"/>
  <c r="R56"/>
  <c r="T56" s="1"/>
  <c r="K47"/>
  <c r="HR138" i="47"/>
  <c r="FS138"/>
  <c r="AR134"/>
  <c r="K48" i="73"/>
  <c r="M32"/>
  <c r="J33"/>
  <c r="AR37"/>
  <c r="AQ21" a="1"/>
  <c r="AR21" s="1"/>
  <c r="V21"/>
  <c r="W37"/>
  <c r="AT97"/>
  <c r="AS96"/>
  <c r="AS95"/>
  <c r="AT94"/>
  <c r="W95"/>
  <c r="W97"/>
  <c r="X95"/>
  <c r="X97"/>
  <c r="AT37"/>
  <c r="AS21"/>
  <c r="W21"/>
  <c r="V37"/>
  <c r="AQ97"/>
  <c r="AQ95"/>
  <c r="AR94"/>
  <c r="AR95"/>
  <c r="U95"/>
  <c r="U97"/>
  <c r="V95"/>
  <c r="V97"/>
  <c r="AT85"/>
  <c r="X85"/>
  <c r="W29"/>
  <c r="AT29"/>
  <c r="AS5"/>
  <c r="X5"/>
  <c r="AT45"/>
  <c r="V45"/>
  <c r="M55"/>
  <c r="J57"/>
  <c r="J56"/>
  <c r="K54"/>
  <c r="R57"/>
  <c r="T57" s="1"/>
  <c r="L47"/>
  <c r="M47"/>
  <c r="T31"/>
  <c r="K32"/>
  <c r="K88"/>
  <c r="E19" i="45"/>
  <c r="I28"/>
  <c r="F23"/>
  <c r="N23" s="1"/>
  <c r="E20"/>
  <c r="F20"/>
  <c r="N20" s="1"/>
  <c r="CJ97" i="47"/>
  <c r="EJ97"/>
  <c r="KW97"/>
  <c r="IJ97"/>
  <c r="LW97"/>
  <c r="DJ97"/>
  <c r="B97"/>
  <c r="II97" s="1"/>
  <c r="G22" i="45"/>
  <c r="P22" s="1"/>
  <c r="CW97" i="47"/>
  <c r="GJ97"/>
  <c r="I22" i="45"/>
  <c r="F22"/>
  <c r="N22" s="1"/>
  <c r="J97" i="47"/>
  <c r="W97"/>
  <c r="AJ97"/>
  <c r="BJ97"/>
  <c r="JJ97"/>
  <c r="FJ97"/>
  <c r="EW97"/>
  <c r="LJ97"/>
  <c r="AW97"/>
  <c r="DW97"/>
  <c r="IW97"/>
  <c r="D22" i="45"/>
  <c r="I20"/>
  <c r="G20"/>
  <c r="P20" s="1"/>
  <c r="I19"/>
  <c r="F19"/>
  <c r="N19" s="1"/>
  <c r="I26"/>
  <c r="G26"/>
  <c r="P26" s="1"/>
  <c r="BH22" i="62"/>
  <c r="C26" i="45"/>
  <c r="BE22" i="66" a="1"/>
  <c r="E26" i="45"/>
  <c r="D26"/>
  <c r="M26" s="1"/>
  <c r="BV15" i="67"/>
  <c r="BF25" i="69"/>
  <c r="BG25"/>
  <c r="BH24"/>
  <c r="BE24"/>
  <c r="BF22"/>
  <c r="BG23"/>
  <c r="BH23"/>
  <c r="BE22"/>
  <c r="BF23"/>
  <c r="BG22"/>
  <c r="BH22"/>
  <c r="BE23"/>
  <c r="BE25"/>
  <c r="BF24"/>
  <c r="BG24"/>
  <c r="BH25"/>
  <c r="E103" i="47"/>
  <c r="E103" i="28"/>
  <c r="D103" s="1"/>
  <c r="AC54" i="73"/>
  <c r="AC57"/>
  <c r="AC56"/>
  <c r="AC55"/>
  <c r="BG21" i="64"/>
  <c r="BF21"/>
  <c r="BE21"/>
  <c r="BH21"/>
  <c r="Z55" i="73"/>
  <c r="AE55" s="1"/>
  <c r="Z56"/>
  <c r="Z54"/>
  <c r="AE54" s="1"/>
  <c r="Z57"/>
  <c r="BH13" i="64"/>
  <c r="BE13"/>
  <c r="BF13"/>
  <c r="BG13"/>
  <c r="BS13"/>
  <c r="BV13"/>
  <c r="BU13"/>
  <c r="BT13"/>
  <c r="CF13"/>
  <c r="CG13"/>
  <c r="CE13"/>
  <c r="CH13"/>
  <c r="AA57" i="73"/>
  <c r="AA56"/>
  <c r="AA55"/>
  <c r="AA54"/>
  <c r="AB54"/>
  <c r="AB57"/>
  <c r="AB56"/>
  <c r="AB55"/>
  <c r="FW103" i="47"/>
  <c r="KW103"/>
  <c r="AE49" i="73"/>
  <c r="AE48"/>
  <c r="GJ103" i="47"/>
  <c r="HW103"/>
  <c r="BT14" i="67"/>
  <c r="EW103" i="47"/>
  <c r="BW103"/>
  <c r="BS14" i="67"/>
  <c r="J103" i="47"/>
  <c r="BU15" i="67"/>
  <c r="IW103" i="47"/>
  <c r="KJ103"/>
  <c r="DW103"/>
  <c r="BJ103"/>
  <c r="AJ103"/>
  <c r="B103"/>
  <c r="HJ103"/>
  <c r="FJ103"/>
  <c r="LJ103"/>
  <c r="AG93" i="73"/>
  <c r="BV17" i="67"/>
  <c r="BU17"/>
  <c r="BS16"/>
  <c r="BT16"/>
  <c r="IJ103" i="47"/>
  <c r="JW103"/>
  <c r="LW103"/>
  <c r="AW103"/>
  <c r="BV14" i="67"/>
  <c r="BS15"/>
  <c r="BT15"/>
  <c r="BU14"/>
  <c r="CJ103" i="47"/>
  <c r="W103"/>
  <c r="EJ103"/>
  <c r="GW103"/>
  <c r="DJ103"/>
  <c r="CW103"/>
  <c r="BU16" i="67"/>
  <c r="BV16"/>
  <c r="BS17"/>
  <c r="BE22" i="62"/>
  <c r="BH25"/>
  <c r="BG25"/>
  <c r="BG22"/>
  <c r="BH24"/>
  <c r="BF23"/>
  <c r="BF24"/>
  <c r="BF22"/>
  <c r="BE24"/>
  <c r="BG23"/>
  <c r="BF25"/>
  <c r="BE23"/>
  <c r="BH23"/>
  <c r="BE22" i="68" a="1"/>
  <c r="BH23" s="1"/>
  <c r="AH13" i="73"/>
  <c r="AF13"/>
  <c r="BE22" i="61" a="1"/>
  <c r="BG25" s="1"/>
  <c r="BE22" i="72" a="1"/>
  <c r="BE24" s="1"/>
  <c r="AG13" i="73"/>
  <c r="BE22" i="70" a="1"/>
  <c r="BE22" s="1"/>
  <c r="AE33" i="73"/>
  <c r="AE88"/>
  <c r="BG23" i="67"/>
  <c r="BH24"/>
  <c r="BG24"/>
  <c r="BH25"/>
  <c r="BG25"/>
  <c r="BF25"/>
  <c r="BE22"/>
  <c r="BH22"/>
  <c r="BF24"/>
  <c r="BE25"/>
  <c r="BH23"/>
  <c r="BF22"/>
  <c r="BG22"/>
  <c r="BE24"/>
  <c r="BE23"/>
  <c r="BF23"/>
  <c r="AE22" i="73"/>
  <c r="BE22" i="63" a="1"/>
  <c r="BF22" s="1"/>
  <c r="BE22" i="71" a="1"/>
  <c r="BG23" s="1"/>
  <c r="AE87" i="73"/>
  <c r="BG25" i="65"/>
  <c r="BF24"/>
  <c r="BF23"/>
  <c r="BE24"/>
  <c r="BH25"/>
  <c r="BE23"/>
  <c r="BF22"/>
  <c r="BE22"/>
  <c r="BH22"/>
  <c r="BG24"/>
  <c r="BH23"/>
  <c r="BH24"/>
  <c r="BG22"/>
  <c r="BF25"/>
  <c r="BG23"/>
  <c r="BE25"/>
  <c r="IY98" i="47"/>
  <c r="L98"/>
  <c r="FL98"/>
  <c r="GY98"/>
  <c r="KY98"/>
  <c r="HY98"/>
  <c r="BL98"/>
  <c r="JY98"/>
  <c r="EL98"/>
  <c r="Y98"/>
  <c r="LY98"/>
  <c r="CY98"/>
  <c r="KL98"/>
  <c r="JL98"/>
  <c r="D98"/>
  <c r="AY98"/>
  <c r="IL98"/>
  <c r="AL98"/>
  <c r="DY98"/>
  <c r="LL98"/>
  <c r="GL98"/>
  <c r="DL98"/>
  <c r="BY98"/>
  <c r="EY98"/>
  <c r="CL98"/>
  <c r="HL98"/>
  <c r="FY98"/>
  <c r="AQ45" i="73"/>
  <c r="CE14" i="71" a="1"/>
  <c r="AF45" i="73" a="1"/>
  <c r="BS14" i="71" a="1"/>
  <c r="LJ93" i="47"/>
  <c r="DW93"/>
  <c r="JJ93"/>
  <c r="HJ93"/>
  <c r="W93"/>
  <c r="IW93"/>
  <c r="KJ93"/>
  <c r="HW93"/>
  <c r="B93"/>
  <c r="CW93"/>
  <c r="EW93"/>
  <c r="FJ93"/>
  <c r="IJ93"/>
  <c r="FW93"/>
  <c r="JW93"/>
  <c r="BW93"/>
  <c r="J93"/>
  <c r="EJ93"/>
  <c r="KW93"/>
  <c r="CJ93"/>
  <c r="BJ93"/>
  <c r="AJ93"/>
  <c r="AW93"/>
  <c r="DJ93"/>
  <c r="LW93"/>
  <c r="GJ93"/>
  <c r="GW93"/>
  <c r="U45" i="73"/>
  <c r="BE14" i="71" a="1"/>
  <c r="AE89" i="73"/>
  <c r="AE41"/>
  <c r="AE40"/>
  <c r="AE9"/>
  <c r="AE8"/>
  <c r="AE7"/>
  <c r="M19" i="45"/>
  <c r="AL34" i="33"/>
  <c r="M17" i="45"/>
  <c r="AL32" i="33"/>
  <c r="AL41"/>
  <c r="U5" i="73"/>
  <c r="BE14" i="61" a="1"/>
  <c r="FW100" i="47"/>
  <c r="HJ100"/>
  <c r="KJ100"/>
  <c r="BJ100"/>
  <c r="W100"/>
  <c r="B100"/>
  <c r="BW100"/>
  <c r="LJ100"/>
  <c r="JJ100"/>
  <c r="EJ100"/>
  <c r="LW100"/>
  <c r="FJ100"/>
  <c r="IW100"/>
  <c r="DW100"/>
  <c r="IJ100"/>
  <c r="CW100"/>
  <c r="J100"/>
  <c r="GJ100"/>
  <c r="AJ100"/>
  <c r="HW100"/>
  <c r="KW100"/>
  <c r="AW100"/>
  <c r="CJ100"/>
  <c r="GW100"/>
  <c r="DJ100"/>
  <c r="EW100"/>
  <c r="JW100"/>
  <c r="M25" i="45"/>
  <c r="AL40" i="33"/>
  <c r="M27" i="45"/>
  <c r="AL42" i="33"/>
  <c r="FJ92" i="47"/>
  <c r="JW92"/>
  <c r="J92"/>
  <c r="LJ92"/>
  <c r="EJ92"/>
  <c r="AW92"/>
  <c r="CW92"/>
  <c r="AJ92"/>
  <c r="BJ92"/>
  <c r="KJ92"/>
  <c r="JJ92"/>
  <c r="B92"/>
  <c r="BW92"/>
  <c r="IJ92"/>
  <c r="EW92"/>
  <c r="HW92"/>
  <c r="HJ92"/>
  <c r="IW92"/>
  <c r="KW92"/>
  <c r="FW92"/>
  <c r="DJ92"/>
  <c r="DW92"/>
  <c r="GW92"/>
  <c r="GJ92"/>
  <c r="CJ92"/>
  <c r="LW92"/>
  <c r="W92"/>
  <c r="AL36" i="33"/>
  <c r="M21" i="45"/>
  <c r="AL33" i="33"/>
  <c r="M18" i="45"/>
  <c r="AL38" i="33"/>
  <c r="M23" i="45"/>
  <c r="M28"/>
  <c r="AL43" i="33"/>
  <c r="M22" i="45"/>
  <c r="AL37" i="33"/>
  <c r="M20" i="45"/>
  <c r="AL35" i="33"/>
  <c r="AF5" i="73" a="1"/>
  <c r="BS14" i="61" a="1"/>
  <c r="AL39" i="33"/>
  <c r="M24" i="45"/>
  <c r="AQ5" i="73"/>
  <c r="CE14" i="61" a="1"/>
  <c r="AF29" i="73" a="1"/>
  <c r="BS14" i="70" a="1"/>
  <c r="U29" i="73"/>
  <c r="BE14" i="70" a="1"/>
  <c r="B96" i="47"/>
  <c r="BW96"/>
  <c r="CJ96"/>
  <c r="JW96"/>
  <c r="AW96"/>
  <c r="CW96"/>
  <c r="IW96"/>
  <c r="IJ96"/>
  <c r="LJ96"/>
  <c r="AJ96"/>
  <c r="DJ96"/>
  <c r="KJ96"/>
  <c r="FW96"/>
  <c r="HJ96"/>
  <c r="W96"/>
  <c r="KW96"/>
  <c r="JJ96"/>
  <c r="EW96"/>
  <c r="J96"/>
  <c r="DW96"/>
  <c r="BJ96"/>
  <c r="FJ96"/>
  <c r="GW96"/>
  <c r="HW96"/>
  <c r="LW96"/>
  <c r="GJ96"/>
  <c r="EJ96"/>
  <c r="AQ29" i="73"/>
  <c r="CE14" i="70" a="1"/>
  <c r="LK92" i="47"/>
  <c r="HK92"/>
  <c r="X92"/>
  <c r="CK92"/>
  <c r="BK92"/>
  <c r="K92"/>
  <c r="LX92"/>
  <c r="JX92"/>
  <c r="IK92"/>
  <c r="GX92"/>
  <c r="DK92"/>
  <c r="JK92"/>
  <c r="FK92"/>
  <c r="EK92"/>
  <c r="KK92"/>
  <c r="BX92"/>
  <c r="IX92"/>
  <c r="FX92"/>
  <c r="DX92"/>
  <c r="AX92"/>
  <c r="HX92"/>
  <c r="EX92"/>
  <c r="KX92"/>
  <c r="AK92"/>
  <c r="CX92"/>
  <c r="GK92"/>
  <c r="BV16" i="62"/>
  <c r="BU15"/>
  <c r="BV14"/>
  <c r="BU17"/>
  <c r="BU14"/>
  <c r="BV17"/>
  <c r="BT16"/>
  <c r="BU16"/>
  <c r="BV15"/>
  <c r="BT14"/>
  <c r="BT15"/>
  <c r="BT17"/>
  <c r="BS14"/>
  <c r="BS15"/>
  <c r="BS16"/>
  <c r="BS17"/>
  <c r="CH16"/>
  <c r="CH15"/>
  <c r="CF15"/>
  <c r="CH14"/>
  <c r="CF14"/>
  <c r="CG17"/>
  <c r="CF17"/>
  <c r="CG16"/>
  <c r="CE15"/>
  <c r="CF16"/>
  <c r="CG14"/>
  <c r="CE14"/>
  <c r="CE16"/>
  <c r="CG15"/>
  <c r="CE17"/>
  <c r="CH17"/>
  <c r="BI104" i="47"/>
  <c r="HV104"/>
  <c r="EV104"/>
  <c r="AI104"/>
  <c r="KI104"/>
  <c r="FI104"/>
  <c r="CV104"/>
  <c r="DV104"/>
  <c r="V104"/>
  <c r="CI104"/>
  <c r="JI104"/>
  <c r="GI104"/>
  <c r="GV104"/>
  <c r="I104"/>
  <c r="II104"/>
  <c r="KV104"/>
  <c r="FV104"/>
  <c r="LV104"/>
  <c r="BV104"/>
  <c r="IV104"/>
  <c r="DI104"/>
  <c r="LI104"/>
  <c r="JV104"/>
  <c r="HI104"/>
  <c r="EI104"/>
  <c r="AV104"/>
  <c r="BF15" i="62"/>
  <c r="BH15"/>
  <c r="BF14"/>
  <c r="BH14"/>
  <c r="BF17"/>
  <c r="BH17"/>
  <c r="BE14"/>
  <c r="BG17"/>
  <c r="BE16"/>
  <c r="BF16"/>
  <c r="BH16"/>
  <c r="BE17"/>
  <c r="BG16"/>
  <c r="BG15"/>
  <c r="BE15"/>
  <c r="BG14"/>
  <c r="BF14" i="69"/>
  <c r="BH14"/>
  <c r="BG17"/>
  <c r="BE17"/>
  <c r="BG16"/>
  <c r="BE16"/>
  <c r="BG15"/>
  <c r="BE15"/>
  <c r="BG14"/>
  <c r="BE14"/>
  <c r="BF17"/>
  <c r="BH17"/>
  <c r="BF16"/>
  <c r="BH16"/>
  <c r="BF15"/>
  <c r="BH15"/>
  <c r="EK99" i="47"/>
  <c r="BX99"/>
  <c r="CK99"/>
  <c r="KK99"/>
  <c r="BK99"/>
  <c r="AX99"/>
  <c r="FX99"/>
  <c r="IK99"/>
  <c r="X99"/>
  <c r="HX99"/>
  <c r="AK99"/>
  <c r="LX99"/>
  <c r="FK99"/>
  <c r="GK99"/>
  <c r="K99"/>
  <c r="JX99"/>
  <c r="IX99"/>
  <c r="DX99"/>
  <c r="JK99"/>
  <c r="EX99"/>
  <c r="KX99"/>
  <c r="LK99"/>
  <c r="HK99"/>
  <c r="GX99"/>
  <c r="DK99"/>
  <c r="CX99"/>
  <c r="BV17" i="69"/>
  <c r="BV16"/>
  <c r="BT16"/>
  <c r="BS15"/>
  <c r="BT14"/>
  <c r="BS17"/>
  <c r="BS14"/>
  <c r="BT15"/>
  <c r="BS16"/>
  <c r="BT17"/>
  <c r="BU15"/>
  <c r="BU14"/>
  <c r="BU17"/>
  <c r="BU16"/>
  <c r="BV15"/>
  <c r="BV14"/>
  <c r="AF69" i="73"/>
  <c r="AG69"/>
  <c r="AH69"/>
  <c r="AI69"/>
  <c r="CH15" i="69"/>
  <c r="CF15"/>
  <c r="CH14"/>
  <c r="CF14"/>
  <c r="CE17"/>
  <c r="CG17"/>
  <c r="CE16"/>
  <c r="CG16"/>
  <c r="CE14"/>
  <c r="CH16"/>
  <c r="CE15"/>
  <c r="CG15"/>
  <c r="CG14"/>
  <c r="CF16"/>
  <c r="CH17"/>
  <c r="CF17"/>
  <c r="KV91" i="47"/>
  <c r="HI91"/>
  <c r="II91"/>
  <c r="V91"/>
  <c r="EI91"/>
  <c r="IV91"/>
  <c r="FV91"/>
  <c r="LI91"/>
  <c r="CV91"/>
  <c r="HV91"/>
  <c r="BV91"/>
  <c r="JI91"/>
  <c r="AV91"/>
  <c r="FI91"/>
  <c r="KI91"/>
  <c r="DI91"/>
  <c r="BI91"/>
  <c r="DV91"/>
  <c r="CI91"/>
  <c r="GI91"/>
  <c r="LV91"/>
  <c r="EV91"/>
  <c r="GV91"/>
  <c r="I91"/>
  <c r="JV91"/>
  <c r="AI91"/>
  <c r="AF85" i="73" a="1"/>
  <c r="BS14" i="68" a="1"/>
  <c r="U85" i="73"/>
  <c r="BE14" i="68" a="1"/>
  <c r="AJ105" i="47"/>
  <c r="EJ105"/>
  <c r="J105"/>
  <c r="BW105"/>
  <c r="JJ105"/>
  <c r="CW105"/>
  <c r="FJ105"/>
  <c r="KJ105"/>
  <c r="HJ105"/>
  <c r="KW105"/>
  <c r="JW105"/>
  <c r="GW105"/>
  <c r="IW105"/>
  <c r="B105"/>
  <c r="GJ105"/>
  <c r="LW105"/>
  <c r="DJ105"/>
  <c r="IJ105"/>
  <c r="LJ105"/>
  <c r="W105"/>
  <c r="AW105"/>
  <c r="BJ105"/>
  <c r="HW105"/>
  <c r="CJ105"/>
  <c r="FW105"/>
  <c r="EW105"/>
  <c r="DW105"/>
  <c r="AQ85" i="73"/>
  <c r="CE14" i="68" a="1"/>
  <c r="LJ94" i="47"/>
  <c r="EJ94"/>
  <c r="JJ94"/>
  <c r="DW94"/>
  <c r="GW94"/>
  <c r="LW94"/>
  <c r="IW94"/>
  <c r="BW94"/>
  <c r="CJ94"/>
  <c r="AJ94"/>
  <c r="DJ94"/>
  <c r="JW94"/>
  <c r="HW94"/>
  <c r="KW94"/>
  <c r="GJ94"/>
  <c r="BJ94"/>
  <c r="W94"/>
  <c r="KJ94"/>
  <c r="CW94"/>
  <c r="B94"/>
  <c r="FJ94"/>
  <c r="IJ94"/>
  <c r="HJ94"/>
  <c r="J94"/>
  <c r="AW94"/>
  <c r="FW94"/>
  <c r="EW94"/>
  <c r="AE23" i="73"/>
  <c r="FV101" i="47"/>
  <c r="LV101"/>
  <c r="JI101"/>
  <c r="FI101"/>
  <c r="BV101"/>
  <c r="V101"/>
  <c r="HI101"/>
  <c r="GI101"/>
  <c r="KI101"/>
  <c r="GV101"/>
  <c r="HV101"/>
  <c r="KV101"/>
  <c r="II101"/>
  <c r="IV101"/>
  <c r="CI101"/>
  <c r="I101"/>
  <c r="BI101"/>
  <c r="DI101"/>
  <c r="EI101"/>
  <c r="DV101"/>
  <c r="AI101"/>
  <c r="JV101"/>
  <c r="EV101"/>
  <c r="AV101"/>
  <c r="LI101"/>
  <c r="CV101"/>
  <c r="LV103"/>
  <c r="KV103"/>
  <c r="JV103"/>
  <c r="EI103"/>
  <c r="EV103"/>
  <c r="I103"/>
  <c r="V103"/>
  <c r="HI103"/>
  <c r="CV103"/>
  <c r="IV103"/>
  <c r="HV103"/>
  <c r="FV103"/>
  <c r="KI103"/>
  <c r="GI103"/>
  <c r="CI103"/>
  <c r="AI103"/>
  <c r="JI103"/>
  <c r="DI103"/>
  <c r="BI103"/>
  <c r="LI103"/>
  <c r="AV103"/>
  <c r="BV103"/>
  <c r="FI103"/>
  <c r="GV103"/>
  <c r="DV103"/>
  <c r="II103"/>
  <c r="KX94"/>
  <c r="HK94"/>
  <c r="AX94"/>
  <c r="JK94"/>
  <c r="GK94"/>
  <c r="HX94"/>
  <c r="DK94"/>
  <c r="LK94"/>
  <c r="BX94"/>
  <c r="JX94"/>
  <c r="X94"/>
  <c r="DX94"/>
  <c r="K94"/>
  <c r="EX94"/>
  <c r="KK94"/>
  <c r="FK94"/>
  <c r="CX94"/>
  <c r="LX94"/>
  <c r="BK94"/>
  <c r="FX94"/>
  <c r="CK94"/>
  <c r="EK94"/>
  <c r="GX94"/>
  <c r="IK94"/>
  <c r="AK94"/>
  <c r="IX94"/>
  <c r="AE24" i="73"/>
  <c r="BW99" i="47"/>
  <c r="AW99"/>
  <c r="CJ99"/>
  <c r="IJ99"/>
  <c r="GW99"/>
  <c r="DJ99"/>
  <c r="BJ99"/>
  <c r="HJ99"/>
  <c r="LW99"/>
  <c r="DW99"/>
  <c r="W99"/>
  <c r="IW99"/>
  <c r="GJ99"/>
  <c r="JW99"/>
  <c r="FW99"/>
  <c r="EW99"/>
  <c r="JJ99"/>
  <c r="KW99"/>
  <c r="J99"/>
  <c r="EJ99"/>
  <c r="LJ99"/>
  <c r="KJ99"/>
  <c r="HW99"/>
  <c r="AJ99"/>
  <c r="FJ99"/>
  <c r="CW99"/>
  <c r="B99"/>
  <c r="AQ37" i="73"/>
  <c r="CE14" i="72" a="1"/>
  <c r="CF17" i="65"/>
  <c r="CF16"/>
  <c r="CF15"/>
  <c r="CF14"/>
  <c r="CE16"/>
  <c r="CE15"/>
  <c r="CE17"/>
  <c r="CE14"/>
  <c r="CH17"/>
  <c r="CH16"/>
  <c r="CH15"/>
  <c r="CH14"/>
  <c r="CG17"/>
  <c r="CG16"/>
  <c r="CG15"/>
  <c r="CG14"/>
  <c r="Y93" i="47"/>
  <c r="AY93"/>
  <c r="BL93"/>
  <c r="IY93"/>
  <c r="CY93"/>
  <c r="EL93"/>
  <c r="FL93"/>
  <c r="CL93"/>
  <c r="DL93"/>
  <c r="EY93"/>
  <c r="KY93"/>
  <c r="DY93"/>
  <c r="L93"/>
  <c r="LL93"/>
  <c r="IL93"/>
  <c r="JY93"/>
  <c r="KL93"/>
  <c r="D93"/>
  <c r="FY93"/>
  <c r="GL93"/>
  <c r="GY93"/>
  <c r="JL93"/>
  <c r="HY93"/>
  <c r="LY93"/>
  <c r="HL93"/>
  <c r="AL93"/>
  <c r="BY93"/>
  <c r="AF21" i="73" a="1"/>
  <c r="BS14" i="63" a="1"/>
  <c r="AQ21" i="73"/>
  <c r="CE14" i="63" a="1"/>
  <c r="B98" i="47"/>
  <c r="KJ98"/>
  <c r="FJ98"/>
  <c r="EW98"/>
  <c r="FW98"/>
  <c r="LW98"/>
  <c r="JJ98"/>
  <c r="DW98"/>
  <c r="EJ98"/>
  <c r="IW98"/>
  <c r="BJ98"/>
  <c r="GW98"/>
  <c r="GJ98"/>
  <c r="BW98"/>
  <c r="CW98"/>
  <c r="AW98"/>
  <c r="DJ98"/>
  <c r="HJ98"/>
  <c r="JW98"/>
  <c r="HW98"/>
  <c r="IJ98"/>
  <c r="CJ98"/>
  <c r="AJ98"/>
  <c r="KW98"/>
  <c r="LJ98"/>
  <c r="J98"/>
  <c r="W98"/>
  <c r="U37" i="73"/>
  <c r="BE14" i="72" a="1"/>
  <c r="BS14" i="66"/>
  <c r="BS16"/>
  <c r="BT14"/>
  <c r="BT16"/>
  <c r="BU14"/>
  <c r="BU16"/>
  <c r="BV16"/>
  <c r="BV14"/>
  <c r="BS15"/>
  <c r="BS17"/>
  <c r="BT15"/>
  <c r="BT17"/>
  <c r="BU15"/>
  <c r="BU17"/>
  <c r="BV17"/>
  <c r="BV15"/>
  <c r="HL95" i="47"/>
  <c r="KL95"/>
  <c r="IL95"/>
  <c r="DY95"/>
  <c r="HY95"/>
  <c r="AY95"/>
  <c r="GY95"/>
  <c r="EL95"/>
  <c r="JY95"/>
  <c r="JL95"/>
  <c r="GL95"/>
  <c r="DL95"/>
  <c r="FY95"/>
  <c r="KY95"/>
  <c r="BY95"/>
  <c r="EY95"/>
  <c r="IY95"/>
  <c r="D95"/>
  <c r="BL95"/>
  <c r="CL95"/>
  <c r="AL95"/>
  <c r="LL95"/>
  <c r="Y95"/>
  <c r="L95"/>
  <c r="FL95"/>
  <c r="LY95"/>
  <c r="CY95"/>
  <c r="AF77" i="73"/>
  <c r="AH77"/>
  <c r="AG77"/>
  <c r="AI77"/>
  <c r="AF37" a="1"/>
  <c r="BS14" i="72" a="1"/>
  <c r="HJ102" i="47"/>
  <c r="GJ102"/>
  <c r="KW102"/>
  <c r="W102"/>
  <c r="B102"/>
  <c r="IW102"/>
  <c r="LW102"/>
  <c r="JW102"/>
  <c r="EJ102"/>
  <c r="GW102"/>
  <c r="KJ102"/>
  <c r="CJ102"/>
  <c r="BJ102"/>
  <c r="J102"/>
  <c r="JJ102"/>
  <c r="CW102"/>
  <c r="FW102"/>
  <c r="AJ102"/>
  <c r="AW102"/>
  <c r="FJ102"/>
  <c r="IJ102"/>
  <c r="DW102"/>
  <c r="BW102"/>
  <c r="LJ102"/>
  <c r="EW102"/>
  <c r="DJ102"/>
  <c r="HW102"/>
  <c r="JV95"/>
  <c r="AV95"/>
  <c r="V95"/>
  <c r="EV95"/>
  <c r="IV95"/>
  <c r="DV95"/>
  <c r="KI95"/>
  <c r="CI95"/>
  <c r="CV95"/>
  <c r="AI95"/>
  <c r="EI95"/>
  <c r="KV95"/>
  <c r="GI95"/>
  <c r="II95"/>
  <c r="DI95"/>
  <c r="JI95"/>
  <c r="I95"/>
  <c r="FI95"/>
  <c r="HV95"/>
  <c r="BI95"/>
  <c r="GV95"/>
  <c r="HI95"/>
  <c r="LI95"/>
  <c r="LV95"/>
  <c r="BV95"/>
  <c r="FV95"/>
  <c r="AE38" i="73"/>
  <c r="BT16" i="65"/>
  <c r="BT14"/>
  <c r="BS16"/>
  <c r="BS14"/>
  <c r="BV17"/>
  <c r="BV15"/>
  <c r="BU15"/>
  <c r="BU17"/>
  <c r="BT17"/>
  <c r="BT15"/>
  <c r="BS17"/>
  <c r="BS15"/>
  <c r="BV16"/>
  <c r="BV14"/>
  <c r="BU16"/>
  <c r="BU14"/>
  <c r="BG17"/>
  <c r="BG16"/>
  <c r="BG15"/>
  <c r="BG14"/>
  <c r="BF17"/>
  <c r="BF16"/>
  <c r="BF15"/>
  <c r="BF14"/>
  <c r="BE17"/>
  <c r="BE16"/>
  <c r="BE15"/>
  <c r="BE14"/>
  <c r="BH17"/>
  <c r="BH16"/>
  <c r="BH15"/>
  <c r="BH14"/>
  <c r="BI97" i="47"/>
  <c r="IV97"/>
  <c r="JI97"/>
  <c r="CV97"/>
  <c r="GI97"/>
  <c r="I97"/>
  <c r="AI97"/>
  <c r="CI97"/>
  <c r="AV97"/>
  <c r="HV97"/>
  <c r="FV97"/>
  <c r="GV97"/>
  <c r="EV97"/>
  <c r="DV97"/>
  <c r="HI97"/>
  <c r="KV97"/>
  <c r="BV97"/>
  <c r="LV97"/>
  <c r="V97"/>
  <c r="FI97"/>
  <c r="AE25" i="73"/>
  <c r="AI61"/>
  <c r="AF61"/>
  <c r="AG61"/>
  <c r="AH61"/>
  <c r="B90" i="47"/>
  <c r="KJ90"/>
  <c r="IW90"/>
  <c r="JW90"/>
  <c r="DJ90"/>
  <c r="DW90"/>
  <c r="EJ90"/>
  <c r="W90"/>
  <c r="J90"/>
  <c r="LW90"/>
  <c r="KW90"/>
  <c r="IJ90"/>
  <c r="LJ90"/>
  <c r="AW90"/>
  <c r="FJ90"/>
  <c r="GW90"/>
  <c r="FW90"/>
  <c r="HJ90"/>
  <c r="HW90"/>
  <c r="CJ90"/>
  <c r="AJ90"/>
  <c r="BW90"/>
  <c r="CW90"/>
  <c r="EW90"/>
  <c r="JJ90"/>
  <c r="GJ90"/>
  <c r="BJ90"/>
  <c r="CH17" i="66"/>
  <c r="CH16"/>
  <c r="CH15"/>
  <c r="CH14"/>
  <c r="CG17"/>
  <c r="CG16"/>
  <c r="CG15"/>
  <c r="CG14"/>
  <c r="CF17"/>
  <c r="CF16"/>
  <c r="CF15"/>
  <c r="CF14"/>
  <c r="CE17"/>
  <c r="CE16"/>
  <c r="CE15"/>
  <c r="CE14"/>
  <c r="AE39" i="73"/>
  <c r="BE17" i="66"/>
  <c r="BE16"/>
  <c r="BE15"/>
  <c r="BE14"/>
  <c r="BH17"/>
  <c r="BH16"/>
  <c r="BH15"/>
  <c r="BH14"/>
  <c r="BG17"/>
  <c r="BG16"/>
  <c r="BG15"/>
  <c r="BG14"/>
  <c r="BF17"/>
  <c r="BF16"/>
  <c r="BF15"/>
  <c r="BF14"/>
  <c r="U21" i="73"/>
  <c r="BE14" i="63" a="1"/>
  <c r="BX102" i="47"/>
  <c r="CX102"/>
  <c r="AK102"/>
  <c r="HX102"/>
  <c r="GK102"/>
  <c r="BK102"/>
  <c r="LK102"/>
  <c r="X102"/>
  <c r="KX102"/>
  <c r="KK102"/>
  <c r="AX102"/>
  <c r="JK102"/>
  <c r="GX102"/>
  <c r="EK102"/>
  <c r="FK102"/>
  <c r="IX102"/>
  <c r="IK102"/>
  <c r="JX102"/>
  <c r="CK102"/>
  <c r="HK102"/>
  <c r="DK102"/>
  <c r="DX102"/>
  <c r="EX102"/>
  <c r="K102"/>
  <c r="FX102"/>
  <c r="LX102"/>
  <c r="AQ62" i="73" l="1" a="1"/>
  <c r="AQ62" s="1"/>
  <c r="C126" i="28"/>
  <c r="B126" s="1"/>
  <c r="C126" i="47"/>
  <c r="D146" i="48"/>
  <c r="E122" i="47"/>
  <c r="D122" s="1"/>
  <c r="E122" i="28"/>
  <c r="D122" s="1"/>
  <c r="N88" i="33"/>
  <c r="E140" i="48"/>
  <c r="C124" i="47"/>
  <c r="C124" i="28"/>
  <c r="B124" s="1"/>
  <c r="D143" i="48"/>
  <c r="AS62" i="73"/>
  <c r="AT62"/>
  <c r="AR62"/>
  <c r="MG118" i="47"/>
  <c r="MB143" s="1"/>
  <c r="BT116"/>
  <c r="BO141" s="1"/>
  <c r="JG118"/>
  <c r="JB143" s="1"/>
  <c r="KT118"/>
  <c r="KO143" s="1"/>
  <c r="ET118"/>
  <c r="EO143" s="1"/>
  <c r="CT118"/>
  <c r="CO143" s="1"/>
  <c r="T116"/>
  <c r="O141" s="1"/>
  <c r="FG119"/>
  <c r="FB144" s="1"/>
  <c r="CT117"/>
  <c r="CO142" s="1"/>
  <c r="KT116"/>
  <c r="KO141" s="1"/>
  <c r="BG119"/>
  <c r="BB144" s="1"/>
  <c r="HT117"/>
  <c r="HO142" s="1"/>
  <c r="GT118"/>
  <c r="GO143" s="1"/>
  <c r="T119"/>
  <c r="O144" s="1"/>
  <c r="EG118"/>
  <c r="EB143" s="1"/>
  <c r="IT119"/>
  <c r="IO144" s="1"/>
  <c r="AG119"/>
  <c r="AB144" s="1"/>
  <c r="AT117"/>
  <c r="AO142" s="1"/>
  <c r="BT119"/>
  <c r="BO144" s="1"/>
  <c r="DT118"/>
  <c r="DO143" s="1"/>
  <c r="BG116"/>
  <c r="BB141" s="1"/>
  <c r="CG117"/>
  <c r="CB142" s="1"/>
  <c r="AT118"/>
  <c r="AO143" s="1"/>
  <c r="GT119"/>
  <c r="GO144" s="1"/>
  <c r="AG118"/>
  <c r="AB143" s="1"/>
  <c r="BT117"/>
  <c r="BO142" s="1"/>
  <c r="IS134"/>
  <c r="S134"/>
  <c r="GR132"/>
  <c r="L56" i="73"/>
  <c r="AR29"/>
  <c r="AQ96"/>
  <c r="AT21"/>
  <c r="AQ94"/>
  <c r="M56"/>
  <c r="V5"/>
  <c r="W85"/>
  <c r="AS94"/>
  <c r="U70" a="1"/>
  <c r="W72" s="1"/>
  <c r="AQ14"/>
  <c r="AQ14" a="1"/>
  <c r="AR17" s="1"/>
  <c r="DP119" i="47"/>
  <c r="EP118"/>
  <c r="JP117"/>
  <c r="KP119"/>
  <c r="P117"/>
  <c r="FC119"/>
  <c r="JP116"/>
  <c r="HP119"/>
  <c r="AP117"/>
  <c r="IC116"/>
  <c r="JC119"/>
  <c r="GP117"/>
  <c r="GP116"/>
  <c r="GC117"/>
  <c r="DC117"/>
  <c r="CC116"/>
  <c r="AC117"/>
  <c r="FP117"/>
  <c r="EC119"/>
  <c r="GC118"/>
  <c r="HC119"/>
  <c r="EP116"/>
  <c r="JC118"/>
  <c r="AP119"/>
  <c r="GP119"/>
  <c r="JP141"/>
  <c r="EQ143"/>
  <c r="FD143"/>
  <c r="JC142"/>
  <c r="LQ143"/>
  <c r="CQ142"/>
  <c r="HD141"/>
  <c r="HC141"/>
  <c r="KC143"/>
  <c r="IQ144"/>
  <c r="AD143"/>
  <c r="FQ143"/>
  <c r="KD144"/>
  <c r="DD141"/>
  <c r="GP144"/>
  <c r="BP144"/>
  <c r="JP144"/>
  <c r="LC141"/>
  <c r="CP141"/>
  <c r="FD142"/>
  <c r="GD144"/>
  <c r="AC141"/>
  <c r="ED143"/>
  <c r="Q141"/>
  <c r="EC143"/>
  <c r="IC141"/>
  <c r="P141"/>
  <c r="JP143"/>
  <c r="CQ143"/>
  <c r="DP143"/>
  <c r="AC142"/>
  <c r="CC143"/>
  <c r="BD142"/>
  <c r="DQ143"/>
  <c r="KQ142"/>
  <c r="GD141"/>
  <c r="MD141"/>
  <c r="BC141"/>
  <c r="HC142"/>
  <c r="KC144"/>
  <c r="GP141"/>
  <c r="IP141"/>
  <c r="FC143"/>
  <c r="BQ144"/>
  <c r="JC144"/>
  <c r="JD143"/>
  <c r="KC142"/>
  <c r="GP143"/>
  <c r="BD141"/>
  <c r="EP144"/>
  <c r="LP143"/>
  <c r="CP143"/>
  <c r="FC117"/>
  <c r="AP116"/>
  <c r="LC119"/>
  <c r="GP118"/>
  <c r="DP117"/>
  <c r="CP118"/>
  <c r="P118"/>
  <c r="GC116"/>
  <c r="KC118"/>
  <c r="DC116"/>
  <c r="BP119"/>
  <c r="KC117"/>
  <c r="P116"/>
  <c r="FP116"/>
  <c r="CC117"/>
  <c r="LP119"/>
  <c r="AC116"/>
  <c r="DP116"/>
  <c r="FP118"/>
  <c r="HC117"/>
  <c r="BC119"/>
  <c r="CP116"/>
  <c r="GC119"/>
  <c r="FP119"/>
  <c r="AC143"/>
  <c r="FQ141"/>
  <c r="KP143"/>
  <c r="JQ144"/>
  <c r="AQ142"/>
  <c r="EC141"/>
  <c r="JD142"/>
  <c r="EP141"/>
  <c r="CD142"/>
  <c r="GQ143"/>
  <c r="BQ141"/>
  <c r="IP142"/>
  <c r="ID141"/>
  <c r="P144"/>
  <c r="CC141"/>
  <c r="GQ144"/>
  <c r="AQ144"/>
  <c r="BQ143"/>
  <c r="BC144"/>
  <c r="IC144"/>
  <c r="HP144"/>
  <c r="GD143"/>
  <c r="JD144"/>
  <c r="HD144"/>
  <c r="JD141"/>
  <c r="AP143"/>
  <c r="KP142"/>
  <c r="GC144"/>
  <c r="CD144"/>
  <c r="ED142"/>
  <c r="FD144"/>
  <c r="KQ143"/>
  <c r="HQ144"/>
  <c r="EQ141"/>
  <c r="JC143"/>
  <c r="JQ141"/>
  <c r="HP143"/>
  <c r="BD144"/>
  <c r="BC143"/>
  <c r="DC143"/>
  <c r="BD143"/>
  <c r="Q143"/>
  <c r="Q144"/>
  <c r="MC142"/>
  <c r="HC143"/>
  <c r="MC141"/>
  <c r="DQ142"/>
  <c r="KP144"/>
  <c r="CQ144"/>
  <c r="AP144"/>
  <c r="IQ141"/>
  <c r="MD143"/>
  <c r="AC118"/>
  <c r="IC117"/>
  <c r="BC117"/>
  <c r="IC119"/>
  <c r="IP119"/>
  <c r="DC119"/>
  <c r="KC119"/>
  <c r="CC118"/>
  <c r="IP116"/>
  <c r="DC118"/>
  <c r="LC116"/>
  <c r="EC116"/>
  <c r="LC118"/>
  <c r="KP116"/>
  <c r="LP117"/>
  <c r="HP118"/>
  <c r="FC116"/>
  <c r="HC118"/>
  <c r="KP117"/>
  <c r="MC118"/>
  <c r="LP116"/>
  <c r="HP117"/>
  <c r="BP117"/>
  <c r="MC117"/>
  <c r="IP118"/>
  <c r="JC116"/>
  <c r="DQ144"/>
  <c r="HD143"/>
  <c r="KD141"/>
  <c r="GQ141"/>
  <c r="ED141"/>
  <c r="KD142"/>
  <c r="FP143"/>
  <c r="AQ143"/>
  <c r="LP144"/>
  <c r="JC141"/>
  <c r="LD142"/>
  <c r="Q142"/>
  <c r="AQ141"/>
  <c r="GC141"/>
  <c r="HP141"/>
  <c r="AP142"/>
  <c r="FP141"/>
  <c r="FQ144"/>
  <c r="EQ144"/>
  <c r="ED144"/>
  <c r="KQ144"/>
  <c r="CD141"/>
  <c r="DD143"/>
  <c r="LD143"/>
  <c r="FC142"/>
  <c r="IC143"/>
  <c r="DQ141"/>
  <c r="LQ141"/>
  <c r="LQ142"/>
  <c r="ID144"/>
  <c r="KC141"/>
  <c r="LC142"/>
  <c r="LQ144"/>
  <c r="CQ141"/>
  <c r="HP142"/>
  <c r="DD144"/>
  <c r="DC141"/>
  <c r="EQ142"/>
  <c r="DD142"/>
  <c r="FP144"/>
  <c r="IP144"/>
  <c r="HQ142"/>
  <c r="ID142"/>
  <c r="LD141"/>
  <c r="BC142"/>
  <c r="HD142"/>
  <c r="KQ141"/>
  <c r="IP143"/>
  <c r="MD144"/>
  <c r="LC143"/>
  <c r="BP142"/>
  <c r="CP144"/>
  <c r="JC117"/>
  <c r="LC117"/>
  <c r="BC118"/>
  <c r="BP116"/>
  <c r="CP119"/>
  <c r="HP116"/>
  <c r="LP118"/>
  <c r="BP118"/>
  <c r="IC118"/>
  <c r="CC119"/>
  <c r="EC117"/>
  <c r="FC118"/>
  <c r="BC116"/>
  <c r="EP119"/>
  <c r="AC119"/>
  <c r="KP118"/>
  <c r="MC119"/>
  <c r="P119"/>
  <c r="KC116"/>
  <c r="JP118"/>
  <c r="EC118"/>
  <c r="AP118"/>
  <c r="DP118"/>
  <c r="CP117"/>
  <c r="JP119"/>
  <c r="HC116"/>
  <c r="MC116"/>
  <c r="IP117"/>
  <c r="JQ143"/>
  <c r="FQ142"/>
  <c r="DC144"/>
  <c r="ID143"/>
  <c r="GP142"/>
  <c r="KP141"/>
  <c r="AC144"/>
  <c r="IQ142"/>
  <c r="KD143"/>
  <c r="LP141"/>
  <c r="BQ142"/>
  <c r="IC142"/>
  <c r="CC144"/>
  <c r="CD143"/>
  <c r="EC142"/>
  <c r="P142"/>
  <c r="HC144"/>
  <c r="FC141"/>
  <c r="EP142"/>
  <c r="AD141"/>
  <c r="FD141"/>
  <c r="DC142"/>
  <c r="EC144"/>
  <c r="JQ142"/>
  <c r="LD144"/>
  <c r="IQ143"/>
  <c r="JP142"/>
  <c r="HQ141"/>
  <c r="AD144"/>
  <c r="FC144"/>
  <c r="BP143"/>
  <c r="FP142"/>
  <c r="MC144"/>
  <c r="P143"/>
  <c r="GC143"/>
  <c r="MD142"/>
  <c r="LC144"/>
  <c r="MC143"/>
  <c r="EP143"/>
  <c r="GD142"/>
  <c r="LP142"/>
  <c r="DP141"/>
  <c r="BP141"/>
  <c r="HQ143"/>
  <c r="CC142"/>
  <c r="CP142"/>
  <c r="GC142"/>
  <c r="AP141"/>
  <c r="DP144"/>
  <c r="GQ142"/>
  <c r="DP142"/>
  <c r="AD142"/>
  <c r="JE137"/>
  <c r="HF138"/>
  <c r="KF136"/>
  <c r="IS135"/>
  <c r="CS133"/>
  <c r="FE137"/>
  <c r="GE139"/>
  <c r="AE132"/>
  <c r="LR132"/>
  <c r="AF136"/>
  <c r="CS138"/>
  <c r="GF137"/>
  <c r="JR136"/>
  <c r="KR136"/>
  <c r="HE139"/>
  <c r="FR138"/>
  <c r="LF139"/>
  <c r="HR135"/>
  <c r="KS132"/>
  <c r="GF138"/>
  <c r="FR135"/>
  <c r="DR133"/>
  <c r="FR132"/>
  <c r="IR133"/>
  <c r="DF134"/>
  <c r="BR135"/>
  <c r="FS135"/>
  <c r="CE138"/>
  <c r="HR139"/>
  <c r="DF136"/>
  <c r="JE132"/>
  <c r="HE138"/>
  <c r="HF136"/>
  <c r="GS138"/>
  <c r="ES139"/>
  <c r="KE139"/>
  <c r="R133"/>
  <c r="BR139"/>
  <c r="IS139"/>
  <c r="GF132"/>
  <c r="ER133"/>
  <c r="S133"/>
  <c r="DE132"/>
  <c r="IR136"/>
  <c r="EF132"/>
  <c r="DR132"/>
  <c r="HS138"/>
  <c r="IR138"/>
  <c r="JF136"/>
  <c r="BR136"/>
  <c r="FE132"/>
  <c r="AE135"/>
  <c r="KS139"/>
  <c r="EF135"/>
  <c r="DF139"/>
  <c r="BS136"/>
  <c r="JE136"/>
  <c r="KE136"/>
  <c r="IF137"/>
  <c r="BR138"/>
  <c r="DE133"/>
  <c r="EE135"/>
  <c r="ME133"/>
  <c r="FF133"/>
  <c r="DS136"/>
  <c r="JS133"/>
  <c r="EF133"/>
  <c r="LE136"/>
  <c r="LE135"/>
  <c r="FS136"/>
  <c r="LF135"/>
  <c r="EE134"/>
  <c r="AF139"/>
  <c r="CE137"/>
  <c r="CE132"/>
  <c r="GF136"/>
  <c r="KE137"/>
  <c r="KR137"/>
  <c r="IS138"/>
  <c r="GS133"/>
  <c r="FS139"/>
  <c r="R137"/>
  <c r="LF137"/>
  <c r="AE133"/>
  <c r="AR137"/>
  <c r="FR136"/>
  <c r="JS139"/>
  <c r="EE138"/>
  <c r="MF137"/>
  <c r="GR134"/>
  <c r="LS134"/>
  <c r="BS132"/>
  <c r="DR136"/>
  <c r="JE133"/>
  <c r="GF139"/>
  <c r="JS135"/>
  <c r="BS139"/>
  <c r="AF137"/>
  <c r="FF134"/>
  <c r="BE137"/>
  <c r="IF133"/>
  <c r="KE134"/>
  <c r="IF139"/>
  <c r="CS136"/>
  <c r="LS139"/>
  <c r="AF133"/>
  <c r="AR133"/>
  <c r="BF138"/>
  <c r="KF135"/>
  <c r="ES134"/>
  <c r="DR139"/>
  <c r="CF135"/>
  <c r="DF137"/>
  <c r="LS133"/>
  <c r="GF135"/>
  <c r="MF134"/>
  <c r="LS136"/>
  <c r="FR133"/>
  <c r="BS138"/>
  <c r="DR138"/>
  <c r="LR137"/>
  <c r="BE139"/>
  <c r="BF136"/>
  <c r="KF133"/>
  <c r="BE135"/>
  <c r="JE134"/>
  <c r="DS135"/>
  <c r="IR137"/>
  <c r="EE132"/>
  <c r="KR132"/>
  <c r="CS137"/>
  <c r="BF135"/>
  <c r="HR133"/>
  <c r="JS138"/>
  <c r="LS132"/>
  <c r="CE134"/>
  <c r="AR139"/>
  <c r="HR137"/>
  <c r="JF139"/>
  <c r="LF136"/>
  <c r="ME137"/>
  <c r="IR139"/>
  <c r="HS139"/>
  <c r="KE132"/>
  <c r="JE135"/>
  <c r="LE132"/>
  <c r="LF133"/>
  <c r="DS134"/>
  <c r="LR138"/>
  <c r="JR139"/>
  <c r="KS136"/>
  <c r="HE137"/>
  <c r="KR138"/>
  <c r="JE139"/>
  <c r="IE133"/>
  <c r="JE138"/>
  <c r="HS133"/>
  <c r="HS134"/>
  <c r="ME132"/>
  <c r="CR138"/>
  <c r="IS136"/>
  <c r="HF137"/>
  <c r="HS136"/>
  <c r="BS133"/>
  <c r="IF138"/>
  <c r="GR138"/>
  <c r="ES132"/>
  <c r="ME139"/>
  <c r="CF134"/>
  <c r="CS132"/>
  <c r="JF132"/>
  <c r="ES135"/>
  <c r="ER139"/>
  <c r="CE136"/>
  <c r="IF132"/>
  <c r="AE138"/>
  <c r="FE138"/>
  <c r="AS134"/>
  <c r="CF132"/>
  <c r="LR134"/>
  <c r="AE134"/>
  <c r="DR134"/>
  <c r="JS137"/>
  <c r="GE136"/>
  <c r="FE135"/>
  <c r="ER137"/>
  <c r="DF132"/>
  <c r="ES133"/>
  <c r="GE132"/>
  <c r="FR134"/>
  <c r="EF137"/>
  <c r="DF135"/>
  <c r="BF134"/>
  <c r="KE138"/>
  <c r="LE134"/>
  <c r="JR133"/>
  <c r="CE135"/>
  <c r="LE139"/>
  <c r="LR136"/>
  <c r="AE139"/>
  <c r="GS132"/>
  <c r="DE135"/>
  <c r="LS138"/>
  <c r="DS138"/>
  <c r="GE135"/>
  <c r="DE136"/>
  <c r="IE138"/>
  <c r="GS135"/>
  <c r="DS133"/>
  <c r="EF136"/>
  <c r="EE137"/>
  <c r="CF136"/>
  <c r="BS135"/>
  <c r="KF137"/>
  <c r="KE135"/>
  <c r="BF133"/>
  <c r="S136"/>
  <c r="FF139"/>
  <c r="GR137"/>
  <c r="IF135"/>
  <c r="JR132"/>
  <c r="IR134"/>
  <c r="FF138"/>
  <c r="FE133"/>
  <c r="IE135"/>
  <c r="IE136"/>
  <c r="DE137"/>
  <c r="GF133"/>
  <c r="FF132"/>
  <c r="JF134"/>
  <c r="MF133"/>
  <c r="HS137"/>
  <c r="GE134"/>
  <c r="DS132"/>
  <c r="FR139"/>
  <c r="KS135"/>
  <c r="DE139"/>
  <c r="CE139"/>
  <c r="LF138"/>
  <c r="FE136"/>
  <c r="KF134"/>
  <c r="CS135"/>
  <c r="ER138"/>
  <c r="HS132"/>
  <c r="S135"/>
  <c r="ES138"/>
  <c r="CF139"/>
  <c r="CR134"/>
  <c r="HS135"/>
  <c r="ES136"/>
  <c r="GE138"/>
  <c r="AF135"/>
  <c r="CR137"/>
  <c r="JR135"/>
  <c r="BF137"/>
  <c r="GS134"/>
  <c r="IS137"/>
  <c r="IR135"/>
  <c r="HF134"/>
  <c r="JS136"/>
  <c r="KF139"/>
  <c r="AE136"/>
  <c r="FS132"/>
  <c r="HR136"/>
  <c r="ME134"/>
  <c r="CF138"/>
  <c r="MF135"/>
  <c r="BF139"/>
  <c r="LE133"/>
  <c r="ME138"/>
  <c r="DE134"/>
  <c r="IE139"/>
  <c r="GS139"/>
  <c r="R138"/>
  <c r="JS132"/>
  <c r="ER134"/>
  <c r="GE133"/>
  <c r="HF139"/>
  <c r="R136"/>
  <c r="LR135"/>
  <c r="MF136"/>
  <c r="EE133"/>
  <c r="S137"/>
  <c r="HE133"/>
  <c r="CR132"/>
  <c r="JR134"/>
  <c r="AS137"/>
  <c r="R135"/>
  <c r="HE132"/>
  <c r="AR135"/>
  <c r="ER136"/>
  <c r="BE133"/>
  <c r="AF138"/>
  <c r="EE136"/>
  <c r="AE137"/>
  <c r="BR133"/>
  <c r="BF132"/>
  <c r="GR133"/>
  <c r="KR135"/>
  <c r="IS133"/>
  <c r="CF137"/>
  <c r="MF138"/>
  <c r="HR134"/>
  <c r="KF138"/>
  <c r="ME135"/>
  <c r="CE133"/>
  <c r="IS132"/>
  <c r="HF132"/>
  <c r="CS134"/>
  <c r="AF132"/>
  <c r="BE132"/>
  <c r="AR138"/>
  <c r="DE138"/>
  <c r="BR132"/>
  <c r="EE139"/>
  <c r="JR138"/>
  <c r="GR139"/>
  <c r="IF134"/>
  <c r="EF138"/>
  <c r="JS134"/>
  <c r="AS132"/>
  <c r="BS134"/>
  <c r="IF136"/>
  <c r="DF133"/>
  <c r="ER135"/>
  <c r="AS135"/>
  <c r="BE134"/>
  <c r="R132"/>
  <c r="KS134"/>
  <c r="FE139"/>
  <c r="AR132"/>
  <c r="JF138"/>
  <c r="DR135"/>
  <c r="EF134"/>
  <c r="LF134"/>
  <c r="BE136"/>
  <c r="BR137"/>
  <c r="KR134"/>
  <c r="MF139"/>
  <c r="DS137"/>
  <c r="HE135"/>
  <c r="GF134"/>
  <c r="GR136"/>
  <c r="KS138"/>
  <c r="AF134"/>
  <c r="S138"/>
  <c r="HE134"/>
  <c r="LS135"/>
  <c r="KR139"/>
  <c r="FF137"/>
  <c r="IR132"/>
  <c r="FR137"/>
  <c r="JF133"/>
  <c r="IE132"/>
  <c r="KS133"/>
  <c r="GS137"/>
  <c r="FF135"/>
  <c r="BR134"/>
  <c r="LE138"/>
  <c r="LS137"/>
  <c r="GE137"/>
  <c r="AR136"/>
  <c r="FS133"/>
  <c r="JF135"/>
  <c r="ER132"/>
  <c r="HF133"/>
  <c r="LR139"/>
  <c r="LE137"/>
  <c r="CF133"/>
  <c r="CR136"/>
  <c r="FF136"/>
  <c r="FS137"/>
  <c r="S139"/>
  <c r="ME136"/>
  <c r="DF138"/>
  <c r="HR132"/>
  <c r="KF132"/>
  <c r="R134"/>
  <c r="AS138"/>
  <c r="KS137"/>
  <c r="CS139"/>
  <c r="FS134"/>
  <c r="BE138"/>
  <c r="GS136"/>
  <c r="GR135"/>
  <c r="LR133"/>
  <c r="AS136"/>
  <c r="BS137"/>
  <c r="LF132"/>
  <c r="IE134"/>
  <c r="HF135"/>
  <c r="JR137"/>
  <c r="CR135"/>
  <c r="AS139"/>
  <c r="CR133"/>
  <c r="D140" i="48"/>
  <c r="N98" i="33"/>
  <c r="C122" i="47"/>
  <c r="B122" s="1"/>
  <c r="C122" i="28"/>
  <c r="B122" s="1"/>
  <c r="AS65" i="73"/>
  <c r="AT65"/>
  <c r="AQ64"/>
  <c r="AR65"/>
  <c r="X72"/>
  <c r="U72"/>
  <c r="X70"/>
  <c r="AT17"/>
  <c r="AS16"/>
  <c r="AT14"/>
  <c r="AT119" i="47"/>
  <c r="AO144" s="1"/>
  <c r="FT117"/>
  <c r="FO142" s="1"/>
  <c r="MG117"/>
  <c r="MB142" s="1"/>
  <c r="GT116"/>
  <c r="GO141" s="1"/>
  <c r="JT119"/>
  <c r="JO144" s="1"/>
  <c r="DG118"/>
  <c r="DB143" s="1"/>
  <c r="CT119"/>
  <c r="CO144" s="1"/>
  <c r="KG117"/>
  <c r="KB142" s="1"/>
  <c r="FT118"/>
  <c r="FO143" s="1"/>
  <c r="HG119"/>
  <c r="HB144" s="1"/>
  <c r="GT117"/>
  <c r="GO142" s="1"/>
  <c r="IG119"/>
  <c r="IB144" s="1"/>
  <c r="DT117"/>
  <c r="DO142" s="1"/>
  <c r="CT116"/>
  <c r="CO141" s="1"/>
  <c r="LG117"/>
  <c r="LB142" s="1"/>
  <c r="MG119"/>
  <c r="MB144" s="1"/>
  <c r="KT117"/>
  <c r="KO142" s="1"/>
  <c r="FG116"/>
  <c r="FB141" s="1"/>
  <c r="EG119"/>
  <c r="EB144" s="1"/>
  <c r="DT119"/>
  <c r="DO144" s="1"/>
  <c r="FG118"/>
  <c r="FB143" s="1"/>
  <c r="FT119"/>
  <c r="FO144" s="1"/>
  <c r="GG117"/>
  <c r="GB142" s="1"/>
  <c r="LG118"/>
  <c r="LB143" s="1"/>
  <c r="CG118"/>
  <c r="CB143" s="1"/>
  <c r="KG119"/>
  <c r="KB144" s="1"/>
  <c r="AS97" i="73"/>
  <c r="U78" a="1"/>
  <c r="U78" s="1"/>
  <c r="AQ70" a="1"/>
  <c r="AQ72" s="1"/>
  <c r="U14" a="1"/>
  <c r="V17" s="1"/>
  <c r="ES117" i="47"/>
  <c r="EQ117"/>
  <c r="ER117" s="1"/>
  <c r="CR142"/>
  <c r="DR144"/>
  <c r="ME141"/>
  <c r="GR141"/>
  <c r="FE141"/>
  <c r="IS142"/>
  <c r="DF141"/>
  <c r="KR144"/>
  <c r="KF142"/>
  <c r="KE143"/>
  <c r="HF144"/>
  <c r="BR142"/>
  <c r="EE142"/>
  <c r="ES141"/>
  <c r="DS142"/>
  <c r="JR143"/>
  <c r="FR144"/>
  <c r="GS142"/>
  <c r="BS143"/>
  <c r="FS142"/>
  <c r="FF142"/>
  <c r="ME143"/>
  <c r="R142"/>
  <c r="IF141"/>
  <c r="LS144"/>
  <c r="DF142"/>
  <c r="JR144"/>
  <c r="LF142"/>
  <c r="IF144"/>
  <c r="LR142"/>
  <c r="CF141"/>
  <c r="AE144"/>
  <c r="JF143"/>
  <c r="GF142"/>
  <c r="CF144"/>
  <c r="BS142"/>
  <c r="DS143"/>
  <c r="DR141"/>
  <c r="BE142"/>
  <c r="R144"/>
  <c r="IR144"/>
  <c r="KS144"/>
  <c r="AS144"/>
  <c r="CR143"/>
  <c r="FE143"/>
  <c r="FR143"/>
  <c r="GF143"/>
  <c r="JF141"/>
  <c r="HE142"/>
  <c r="LF141"/>
  <c r="HF143"/>
  <c r="DS141"/>
  <c r="AR144"/>
  <c r="LR141"/>
  <c r="GF141"/>
  <c r="DR143"/>
  <c r="LS142"/>
  <c r="S141"/>
  <c r="JF144"/>
  <c r="FS141"/>
  <c r="MF141"/>
  <c r="LF144"/>
  <c r="DF144"/>
  <c r="ER142"/>
  <c r="LE141"/>
  <c r="CE141"/>
  <c r="KS143"/>
  <c r="FR142"/>
  <c r="AR142"/>
  <c r="LE142"/>
  <c r="AF143"/>
  <c r="BR143"/>
  <c r="IE141"/>
  <c r="CE144"/>
  <c r="AS143"/>
  <c r="LS143"/>
  <c r="AF142"/>
  <c r="IE142"/>
  <c r="BE143"/>
  <c r="DE144"/>
  <c r="JE143"/>
  <c r="IR142"/>
  <c r="HS144"/>
  <c r="KS142"/>
  <c r="R143"/>
  <c r="KR141"/>
  <c r="BF141"/>
  <c r="HE143"/>
  <c r="MF142"/>
  <c r="ME144"/>
  <c r="LE143"/>
  <c r="HS141"/>
  <c r="MF144"/>
  <c r="GS141"/>
  <c r="EF142"/>
  <c r="ES142"/>
  <c r="FS144"/>
  <c r="S142"/>
  <c r="IR143"/>
  <c r="ER144"/>
  <c r="CS142"/>
  <c r="GR143"/>
  <c r="BS144"/>
  <c r="JF142"/>
  <c r="LF143"/>
  <c r="JS144"/>
  <c r="GE143"/>
  <c r="HS142"/>
  <c r="KF141"/>
  <c r="GR144"/>
  <c r="HS143"/>
  <c r="GR142"/>
  <c r="DE142"/>
  <c r="HF142"/>
  <c r="HF141"/>
  <c r="ES144"/>
  <c r="AE142"/>
  <c r="EE141"/>
  <c r="KE142"/>
  <c r="CR141"/>
  <c r="FE144"/>
  <c r="CS143"/>
  <c r="BR141"/>
  <c r="LS141"/>
  <c r="HE144"/>
  <c r="JS143"/>
  <c r="ES143"/>
  <c r="LE144"/>
  <c r="FR141"/>
  <c r="JE142"/>
  <c r="JS141"/>
  <c r="CF143"/>
  <c r="HR143"/>
  <c r="ME142"/>
  <c r="GE142"/>
  <c r="IF143"/>
  <c r="JR141"/>
  <c r="JE141"/>
  <c r="FE142"/>
  <c r="DR142"/>
  <c r="KF144"/>
  <c r="KR143"/>
  <c r="KE141"/>
  <c r="KR142"/>
  <c r="GS144"/>
  <c r="BE144"/>
  <c r="CF142"/>
  <c r="LR143"/>
  <c r="CS141"/>
  <c r="AE141"/>
  <c r="DE141"/>
  <c r="KF143"/>
  <c r="AS141"/>
  <c r="BR144"/>
  <c r="MF143"/>
  <c r="AE143"/>
  <c r="IS141"/>
  <c r="AF144"/>
  <c r="EE143"/>
  <c r="S143"/>
  <c r="IS143"/>
  <c r="FS143"/>
  <c r="GE141"/>
  <c r="CE143"/>
  <c r="AF141"/>
  <c r="EF141"/>
  <c r="LR144"/>
  <c r="AR141"/>
  <c r="S144"/>
  <c r="DE143"/>
  <c r="IS144"/>
  <c r="BF142"/>
  <c r="BF143"/>
  <c r="KS141"/>
  <c r="FF143"/>
  <c r="GE144"/>
  <c r="R141"/>
  <c r="HR144"/>
  <c r="DF143"/>
  <c r="HE141"/>
  <c r="ER143"/>
  <c r="CR144"/>
  <c r="GS143"/>
  <c r="IE143"/>
  <c r="DS144"/>
  <c r="ER141"/>
  <c r="JS142"/>
  <c r="AS142"/>
  <c r="CS144"/>
  <c r="HR142"/>
  <c r="BF144"/>
  <c r="IR141"/>
  <c r="EE144"/>
  <c r="KE144"/>
  <c r="JE144"/>
  <c r="BS141"/>
  <c r="EF144"/>
  <c r="IF142"/>
  <c r="FF141"/>
  <c r="AR143"/>
  <c r="JR142"/>
  <c r="IE144"/>
  <c r="FF144"/>
  <c r="EF143"/>
  <c r="HR141"/>
  <c r="GF144"/>
  <c r="CE142"/>
  <c r="BE141"/>
  <c r="JT122"/>
  <c r="JO147" s="1"/>
  <c r="FG121"/>
  <c r="FB146" s="1"/>
  <c r="DG121"/>
  <c r="DB146" s="1"/>
  <c r="FT122"/>
  <c r="FO147" s="1"/>
  <c r="ET121"/>
  <c r="EO146" s="1"/>
  <c r="LT121"/>
  <c r="LO146" s="1"/>
  <c r="CG122"/>
  <c r="CB147" s="1"/>
  <c r="AT121"/>
  <c r="AO146" s="1"/>
  <c r="DT121"/>
  <c r="DO146" s="1"/>
  <c r="BT121"/>
  <c r="BO146" s="1"/>
  <c r="IG122"/>
  <c r="IB147" s="1"/>
  <c r="KG121"/>
  <c r="KB146" s="1"/>
  <c r="KG122"/>
  <c r="KB147" s="1"/>
  <c r="GG121"/>
  <c r="GB146" s="1"/>
  <c r="JG122"/>
  <c r="JB147" s="1"/>
  <c r="AG122"/>
  <c r="AB147" s="1"/>
  <c r="BG121"/>
  <c r="BB146" s="1"/>
  <c r="DT122"/>
  <c r="DO147" s="1"/>
  <c r="HG122"/>
  <c r="HB147" s="1"/>
  <c r="LG122"/>
  <c r="LB147" s="1"/>
  <c r="IT122"/>
  <c r="IO147" s="1"/>
  <c r="GT122"/>
  <c r="GO147" s="1"/>
  <c r="BG122"/>
  <c r="BB147" s="1"/>
  <c r="JG121"/>
  <c r="JB146" s="1"/>
  <c r="EG121"/>
  <c r="EB146" s="1"/>
  <c r="GG122"/>
  <c r="GB147" s="1"/>
  <c r="DG122"/>
  <c r="DB147" s="1"/>
  <c r="LG121"/>
  <c r="LB146" s="1"/>
  <c r="CT121"/>
  <c r="CO146" s="1"/>
  <c r="BT122"/>
  <c r="BO147" s="1"/>
  <c r="LT122"/>
  <c r="LO147" s="1"/>
  <c r="T121"/>
  <c r="O146" s="1"/>
  <c r="KT121"/>
  <c r="KO146" s="1"/>
  <c r="JT121"/>
  <c r="JO146" s="1"/>
  <c r="GT121"/>
  <c r="GO146" s="1"/>
  <c r="ET122"/>
  <c r="EO147" s="1"/>
  <c r="HT122"/>
  <c r="HO147" s="1"/>
  <c r="CT122"/>
  <c r="CO147" s="1"/>
  <c r="FT121"/>
  <c r="FO146" s="1"/>
  <c r="B121"/>
  <c r="HG121"/>
  <c r="HB146" s="1"/>
  <c r="AT122"/>
  <c r="AO147" s="1"/>
  <c r="MG121"/>
  <c r="MB146" s="1"/>
  <c r="MG122"/>
  <c r="MB147" s="1"/>
  <c r="HT121"/>
  <c r="HO146" s="1"/>
  <c r="IT121"/>
  <c r="IO146" s="1"/>
  <c r="EG122"/>
  <c r="EB147" s="1"/>
  <c r="IG121"/>
  <c r="IB146" s="1"/>
  <c r="CG121"/>
  <c r="CB146" s="1"/>
  <c r="KT122"/>
  <c r="KO147" s="1"/>
  <c r="AG121"/>
  <c r="AB146" s="1"/>
  <c r="FG122"/>
  <c r="FB147" s="1"/>
  <c r="T122"/>
  <c r="O147" s="1"/>
  <c r="CY133"/>
  <c r="LN132"/>
  <c r="CS147"/>
  <c r="HS146"/>
  <c r="DE146"/>
  <c r="KL132"/>
  <c r="KY132"/>
  <c r="IE146"/>
  <c r="KS147"/>
  <c r="KS146"/>
  <c r="GF146"/>
  <c r="JN133"/>
  <c r="LA133"/>
  <c r="IN132"/>
  <c r="BA133"/>
  <c r="EA133"/>
  <c r="FE146"/>
  <c r="LR147"/>
  <c r="LY133"/>
  <c r="IL133"/>
  <c r="CN133"/>
  <c r="KE146"/>
  <c r="BR146"/>
  <c r="AS147"/>
  <c r="ME146"/>
  <c r="FL132"/>
  <c r="EA132"/>
  <c r="IF146"/>
  <c r="GE146"/>
  <c r="EL132"/>
  <c r="EE147"/>
  <c r="ES146"/>
  <c r="AR147"/>
  <c r="AY133"/>
  <c r="GY132"/>
  <c r="KN132"/>
  <c r="EY132"/>
  <c r="IE147"/>
  <c r="R146"/>
  <c r="KF147"/>
  <c r="HR147"/>
  <c r="FF146"/>
  <c r="BF146"/>
  <c r="GN132"/>
  <c r="DF146"/>
  <c r="HL133"/>
  <c r="DA133"/>
  <c r="CE147"/>
  <c r="GY133"/>
  <c r="FA132"/>
  <c r="GF147"/>
  <c r="CA132"/>
  <c r="BA132"/>
  <c r="DS147"/>
  <c r="JA133"/>
  <c r="HY133"/>
  <c r="MA133"/>
  <c r="JR147"/>
  <c r="ES147"/>
  <c r="DS146"/>
  <c r="GE147"/>
  <c r="IS147"/>
  <c r="JF147"/>
  <c r="LF146"/>
  <c r="IY132"/>
  <c r="MF146"/>
  <c r="CR146"/>
  <c r="AS146"/>
  <c r="IN133"/>
  <c r="IF147"/>
  <c r="CY132"/>
  <c r="EF146"/>
  <c r="LA132"/>
  <c r="HN133"/>
  <c r="CN132"/>
  <c r="DF147"/>
  <c r="AF146"/>
  <c r="EL133"/>
  <c r="ER147"/>
  <c r="KE147"/>
  <c r="BR147"/>
  <c r="HE147"/>
  <c r="FR146"/>
  <c r="DY132"/>
  <c r="DL132"/>
  <c r="JY133"/>
  <c r="FN132"/>
  <c r="DL133"/>
  <c r="EE146"/>
  <c r="LF147"/>
  <c r="JL132"/>
  <c r="JA132"/>
  <c r="FS147"/>
  <c r="MA132"/>
  <c r="HN132"/>
  <c r="FF147"/>
  <c r="BE147"/>
  <c r="JE147"/>
  <c r="CR147"/>
  <c r="L133"/>
  <c r="KN133"/>
  <c r="LR146"/>
  <c r="DE147"/>
  <c r="AL133"/>
  <c r="DR146"/>
  <c r="CL132"/>
  <c r="AR146"/>
  <c r="AF147"/>
  <c r="CL133"/>
  <c r="HF146"/>
  <c r="HS147"/>
  <c r="AA132"/>
  <c r="KL133"/>
  <c r="GR147"/>
  <c r="DR147"/>
  <c r="LN133"/>
  <c r="LL133"/>
  <c r="KR147"/>
  <c r="AE147"/>
  <c r="EN132"/>
  <c r="LE147"/>
  <c r="S146"/>
  <c r="AL132"/>
  <c r="FR147"/>
  <c r="KA132"/>
  <c r="GN133"/>
  <c r="HE146"/>
  <c r="KR146"/>
  <c r="DY133"/>
  <c r="GL133"/>
  <c r="BF147"/>
  <c r="HA133"/>
  <c r="LY132"/>
  <c r="JN132"/>
  <c r="CE146"/>
  <c r="BL133"/>
  <c r="CF147"/>
  <c r="MF147"/>
  <c r="AY132"/>
  <c r="DN132"/>
  <c r="Y133"/>
  <c r="L132"/>
  <c r="EY133"/>
  <c r="ME147"/>
  <c r="JL133"/>
  <c r="LE146"/>
  <c r="FY132"/>
  <c r="ER146"/>
  <c r="DN133"/>
  <c r="JF146"/>
  <c r="IS146"/>
  <c r="GA132"/>
  <c r="IR147"/>
  <c r="AA133"/>
  <c r="BE146"/>
  <c r="LL132"/>
  <c r="BN132"/>
  <c r="FN133"/>
  <c r="BS146"/>
  <c r="BS147"/>
  <c r="GS147"/>
  <c r="CA133"/>
  <c r="JS146"/>
  <c r="R147"/>
  <c r="HY132"/>
  <c r="FS146"/>
  <c r="FA133"/>
  <c r="CF146"/>
  <c r="GL132"/>
  <c r="DA132"/>
  <c r="S147"/>
  <c r="AE146"/>
  <c r="CS146"/>
  <c r="KY133"/>
  <c r="AN132"/>
  <c r="IA132"/>
  <c r="BN133"/>
  <c r="BY132"/>
  <c r="BL132"/>
  <c r="HR146"/>
  <c r="EF147"/>
  <c r="JE146"/>
  <c r="AN133"/>
  <c r="KF146"/>
  <c r="IY133"/>
  <c r="N133"/>
  <c r="JY132"/>
  <c r="IA133"/>
  <c r="GR146"/>
  <c r="FL133"/>
  <c r="LS146"/>
  <c r="LS147"/>
  <c r="Y132"/>
  <c r="JS147"/>
  <c r="N132"/>
  <c r="HL132"/>
  <c r="HF147"/>
  <c r="IR146"/>
  <c r="GA133"/>
  <c r="FY133"/>
  <c r="EN133"/>
  <c r="KA133"/>
  <c r="GS146"/>
  <c r="FE147"/>
  <c r="JR146"/>
  <c r="IL132"/>
  <c r="BY133"/>
  <c r="HA132"/>
  <c r="X78" i="73"/>
  <c r="V81"/>
  <c r="W81"/>
  <c r="U81"/>
  <c r="X80"/>
  <c r="AS70"/>
  <c r="AQ73"/>
  <c r="AT71"/>
  <c r="V71"/>
  <c r="V73"/>
  <c r="W71"/>
  <c r="W73"/>
  <c r="U15"/>
  <c r="X16"/>
  <c r="V14"/>
  <c r="AQ16"/>
  <c r="AQ15"/>
  <c r="AR14"/>
  <c r="AT16"/>
  <c r="U53" a="1"/>
  <c r="X53" s="1"/>
  <c r="CG119" i="47"/>
  <c r="CB144" s="1"/>
  <c r="GG116"/>
  <c r="GB141" s="1"/>
  <c r="LT118"/>
  <c r="LO143" s="1"/>
  <c r="LG116"/>
  <c r="LB141" s="1"/>
  <c r="DG117"/>
  <c r="DB142" s="1"/>
  <c r="EG117"/>
  <c r="EB142" s="1"/>
  <c r="JG117"/>
  <c r="JB142" s="1"/>
  <c r="HT118"/>
  <c r="HO143" s="1"/>
  <c r="BG118"/>
  <c r="BB143" s="1"/>
  <c r="JG116"/>
  <c r="JB141" s="1"/>
  <c r="IT116"/>
  <c r="IO141" s="1"/>
  <c r="IG117"/>
  <c r="IB142" s="1"/>
  <c r="AG117"/>
  <c r="AB142" s="1"/>
  <c r="BG117"/>
  <c r="BB142" s="1"/>
  <c r="T117"/>
  <c r="O142" s="1"/>
  <c r="DG116"/>
  <c r="DB141" s="1"/>
  <c r="IT118"/>
  <c r="IO143" s="1"/>
  <c r="MG116"/>
  <c r="MB141" s="1"/>
  <c r="HT119"/>
  <c r="HO144" s="1"/>
  <c r="LT117"/>
  <c r="LO142" s="1"/>
  <c r="T118"/>
  <c r="O143" s="1"/>
  <c r="FT116"/>
  <c r="FO141" s="1"/>
  <c r="LG119"/>
  <c r="LB144" s="1"/>
  <c r="JG119"/>
  <c r="JB144" s="1"/>
  <c r="HT116"/>
  <c r="HO141" s="1"/>
  <c r="JT116"/>
  <c r="JO141" s="1"/>
  <c r="DR137"/>
  <c r="ES137"/>
  <c r="JF137"/>
  <c r="CR139"/>
  <c r="R139"/>
  <c r="AT96" i="73"/>
  <c r="AQ78" a="1"/>
  <c r="AR81" s="1"/>
  <c r="U62" a="1"/>
  <c r="W65" s="1"/>
  <c r="V78"/>
  <c r="V80"/>
  <c r="W80"/>
  <c r="U80"/>
  <c r="AS79"/>
  <c r="X63"/>
  <c r="AS64"/>
  <c r="AT64"/>
  <c r="AQ63"/>
  <c r="AR64"/>
  <c r="V79"/>
  <c r="W79"/>
  <c r="X79"/>
  <c r="U79"/>
  <c r="AR78"/>
  <c r="V62"/>
  <c r="AS63"/>
  <c r="AT63"/>
  <c r="AQ65"/>
  <c r="AR63"/>
  <c r="AR72"/>
  <c r="AT72"/>
  <c r="AS73"/>
  <c r="AR71"/>
  <c r="X71"/>
  <c r="X73"/>
  <c r="U71"/>
  <c r="U73"/>
  <c r="W14"/>
  <c r="U17"/>
  <c r="W17"/>
  <c r="X14"/>
  <c r="AS15"/>
  <c r="AR16"/>
  <c r="AS17"/>
  <c r="AT15"/>
  <c r="AQ53" a="1"/>
  <c r="AR53" s="1"/>
  <c r="V53"/>
  <c r="EG116" i="47"/>
  <c r="EB141" s="1"/>
  <c r="HG118"/>
  <c r="HB143" s="1"/>
  <c r="HG117"/>
  <c r="HB142" s="1"/>
  <c r="IT117"/>
  <c r="IO142" s="1"/>
  <c r="CG116"/>
  <c r="CB141" s="1"/>
  <c r="ET119"/>
  <c r="EO144" s="1"/>
  <c r="ET116"/>
  <c r="EO141" s="1"/>
  <c r="AG116"/>
  <c r="AB141" s="1"/>
  <c r="GG119"/>
  <c r="GB144" s="1"/>
  <c r="ET117"/>
  <c r="EO142" s="1"/>
  <c r="LT116"/>
  <c r="LO141" s="1"/>
  <c r="IG118"/>
  <c r="IB143" s="1"/>
  <c r="LT119"/>
  <c r="LO144" s="1"/>
  <c r="KG116"/>
  <c r="KB141" s="1"/>
  <c r="JT118"/>
  <c r="JO143" s="1"/>
  <c r="DG119"/>
  <c r="DB144" s="1"/>
  <c r="KG118"/>
  <c r="KB143" s="1"/>
  <c r="GG118"/>
  <c r="GB143" s="1"/>
  <c r="DT116"/>
  <c r="DO141" s="1"/>
  <c r="FG117"/>
  <c r="FB142" s="1"/>
  <c r="HG116"/>
  <c r="HB141" s="1"/>
  <c r="AT116"/>
  <c r="AO141" s="1"/>
  <c r="BT118"/>
  <c r="BO143" s="1"/>
  <c r="IG116"/>
  <c r="IB141" s="1"/>
  <c r="JT117"/>
  <c r="JO142" s="1"/>
  <c r="KT119"/>
  <c r="KO144" s="1"/>
  <c r="IE137"/>
  <c r="KR133"/>
  <c r="KE133"/>
  <c r="S132"/>
  <c r="FE134"/>
  <c r="AR97" i="73"/>
  <c r="K20" i="45" a="1"/>
  <c r="K20" s="1"/>
  <c r="LI97" i="47"/>
  <c r="KI97"/>
  <c r="JV97"/>
  <c r="EI97"/>
  <c r="DI97"/>
  <c r="K19" i="45" a="1"/>
  <c r="K19" s="1"/>
  <c r="K23" a="1"/>
  <c r="K23" s="1"/>
  <c r="K24" a="1"/>
  <c r="K24" s="1"/>
  <c r="K22" a="1"/>
  <c r="K22" s="1"/>
  <c r="K17" a="1"/>
  <c r="K17" s="1"/>
  <c r="L17" s="1"/>
  <c r="K21" a="1"/>
  <c r="K21" s="1"/>
  <c r="K18" a="1"/>
  <c r="K18" s="1"/>
  <c r="BG24" i="66"/>
  <c r="BE25"/>
  <c r="BG25"/>
  <c r="BE24"/>
  <c r="BG22"/>
  <c r="BE23"/>
  <c r="BG23"/>
  <c r="BE22"/>
  <c r="BH24"/>
  <c r="BF25"/>
  <c r="BH25"/>
  <c r="BF24"/>
  <c r="BH22"/>
  <c r="BF23"/>
  <c r="BH23"/>
  <c r="BF22"/>
  <c r="AE57" i="73"/>
  <c r="BE22" i="64" a="1"/>
  <c r="BH23" s="1"/>
  <c r="AQ53" i="73"/>
  <c r="CE14" i="64" a="1"/>
  <c r="AL103" i="47"/>
  <c r="EL103"/>
  <c r="JY103"/>
  <c r="GL103"/>
  <c r="Y103"/>
  <c r="KY103"/>
  <c r="IL103"/>
  <c r="IY103"/>
  <c r="BY103"/>
  <c r="FL103"/>
  <c r="LY103"/>
  <c r="KL103"/>
  <c r="FY103"/>
  <c r="EY103"/>
  <c r="DY103"/>
  <c r="HY103"/>
  <c r="AY103"/>
  <c r="JL103"/>
  <c r="CL103"/>
  <c r="BL103"/>
  <c r="L103"/>
  <c r="D103"/>
  <c r="HL103"/>
  <c r="GY103"/>
  <c r="DL103"/>
  <c r="CY103"/>
  <c r="LL103"/>
  <c r="AF53" i="73" a="1"/>
  <c r="BS14" i="64" a="1"/>
  <c r="BE14" a="1"/>
  <c r="U53" i="73"/>
  <c r="AE56"/>
  <c r="AF94" a="1"/>
  <c r="AF96" s="1"/>
  <c r="BG22" i="68"/>
  <c r="BF23"/>
  <c r="BH25"/>
  <c r="BH24"/>
  <c r="BE24"/>
  <c r="BH22"/>
  <c r="BG24"/>
  <c r="BG23"/>
  <c r="BE25"/>
  <c r="BG25"/>
  <c r="BF24"/>
  <c r="BE22"/>
  <c r="BF25"/>
  <c r="BE23"/>
  <c r="BF22"/>
  <c r="BF22" i="61"/>
  <c r="BF25"/>
  <c r="BE25" i="72"/>
  <c r="BF24" i="61"/>
  <c r="BH23"/>
  <c r="BE22"/>
  <c r="BH24"/>
  <c r="BE24"/>
  <c r="BG22"/>
  <c r="BH22"/>
  <c r="BG23"/>
  <c r="BG25" i="72"/>
  <c r="BE22"/>
  <c r="BF25"/>
  <c r="BE25" i="61"/>
  <c r="BG24" i="72"/>
  <c r="BF23"/>
  <c r="BG24" i="61"/>
  <c r="BH25"/>
  <c r="BF24" i="72"/>
  <c r="BF22"/>
  <c r="BF23" i="61"/>
  <c r="BE23"/>
  <c r="BH22" i="72"/>
  <c r="BG22"/>
  <c r="BE23"/>
  <c r="BH23"/>
  <c r="BH25"/>
  <c r="BG23"/>
  <c r="BH24"/>
  <c r="BE24" i="70"/>
  <c r="BH24"/>
  <c r="BH22"/>
  <c r="BH25"/>
  <c r="BG24"/>
  <c r="BH23"/>
  <c r="BG25"/>
  <c r="BF24"/>
  <c r="BG22"/>
  <c r="BF25"/>
  <c r="BG23"/>
  <c r="BE25"/>
  <c r="BF22"/>
  <c r="BE23"/>
  <c r="BF23"/>
  <c r="BG22" i="63"/>
  <c r="BG23"/>
  <c r="BF24"/>
  <c r="BE25"/>
  <c r="BE23"/>
  <c r="BE22"/>
  <c r="BH23"/>
  <c r="BE24"/>
  <c r="BH22"/>
  <c r="BH24"/>
  <c r="BH23" i="71"/>
  <c r="BF25" i="63"/>
  <c r="BH25"/>
  <c r="BF24" i="71"/>
  <c r="BE22"/>
  <c r="BF23"/>
  <c r="BF22"/>
  <c r="BG24"/>
  <c r="BG25"/>
  <c r="BF25"/>
  <c r="BE23"/>
  <c r="BH24"/>
  <c r="BG25" i="63"/>
  <c r="BF23"/>
  <c r="BE25" i="71"/>
  <c r="BH25"/>
  <c r="BH22"/>
  <c r="BG24" i="63"/>
  <c r="BE24" i="71"/>
  <c r="BG22"/>
  <c r="AF14" i="73" a="1"/>
  <c r="AH16" s="1"/>
  <c r="DI93" i="47"/>
  <c r="LV93"/>
  <c r="GI93"/>
  <c r="HI93"/>
  <c r="AV93"/>
  <c r="KV93"/>
  <c r="GV93"/>
  <c r="LI93"/>
  <c r="V93"/>
  <c r="BI93"/>
  <c r="EV93"/>
  <c r="AI93"/>
  <c r="FI93"/>
  <c r="I93"/>
  <c r="DV93"/>
  <c r="BV93"/>
  <c r="EI93"/>
  <c r="CI93"/>
  <c r="KI93"/>
  <c r="FV93"/>
  <c r="JI93"/>
  <c r="CV93"/>
  <c r="IV93"/>
  <c r="JV93"/>
  <c r="HV93"/>
  <c r="II93"/>
  <c r="BT14" i="71"/>
  <c r="BU15"/>
  <c r="BV17"/>
  <c r="BS14"/>
  <c r="BU16"/>
  <c r="BV14"/>
  <c r="BT15"/>
  <c r="BS15"/>
  <c r="BU17"/>
  <c r="BT16"/>
  <c r="BS16"/>
  <c r="BV15"/>
  <c r="BT17"/>
  <c r="BU14"/>
  <c r="BV16"/>
  <c r="BS17"/>
  <c r="EK98" i="47"/>
  <c r="FK98"/>
  <c r="DX98"/>
  <c r="GK98"/>
  <c r="CX98"/>
  <c r="AX98"/>
  <c r="KX98"/>
  <c r="KK98"/>
  <c r="JX98"/>
  <c r="X98"/>
  <c r="HK98"/>
  <c r="AK98"/>
  <c r="LX98"/>
  <c r="FX98"/>
  <c r="BX98"/>
  <c r="CK98"/>
  <c r="EX98"/>
  <c r="BK98"/>
  <c r="IX98"/>
  <c r="LK98"/>
  <c r="JK98"/>
  <c r="HX98"/>
  <c r="GX98"/>
  <c r="DK98"/>
  <c r="IK98"/>
  <c r="K98"/>
  <c r="AG45" i="73"/>
  <c r="AH45"/>
  <c r="AI45"/>
  <c r="AF45"/>
  <c r="CH16" i="71"/>
  <c r="CF14"/>
  <c r="CG14"/>
  <c r="CE15"/>
  <c r="CE14"/>
  <c r="CF17"/>
  <c r="CG16"/>
  <c r="CH14"/>
  <c r="CF16"/>
  <c r="CH17"/>
  <c r="CE16"/>
  <c r="CG17"/>
  <c r="CF15"/>
  <c r="CH15"/>
  <c r="CE17"/>
  <c r="CG15"/>
  <c r="BF15"/>
  <c r="BG15"/>
  <c r="BG16"/>
  <c r="BG14"/>
  <c r="BH15"/>
  <c r="BE15"/>
  <c r="BE16"/>
  <c r="BE14"/>
  <c r="BF14"/>
  <c r="BG17"/>
  <c r="BF17"/>
  <c r="BF16"/>
  <c r="BH14"/>
  <c r="BE17"/>
  <c r="BH17"/>
  <c r="BH16"/>
  <c r="BT15" i="61"/>
  <c r="BV15"/>
  <c r="BT16"/>
  <c r="BV14"/>
  <c r="BT17"/>
  <c r="BV17"/>
  <c r="BU14"/>
  <c r="BV16"/>
  <c r="BU15"/>
  <c r="BS14"/>
  <c r="BS17"/>
  <c r="BU16"/>
  <c r="BS16"/>
  <c r="BU17"/>
  <c r="BT14"/>
  <c r="BS15"/>
  <c r="BG17"/>
  <c r="BG14"/>
  <c r="BF14"/>
  <c r="BE17"/>
  <c r="BE16"/>
  <c r="BH16"/>
  <c r="BE15"/>
  <c r="BG15"/>
  <c r="BE14"/>
  <c r="BH14"/>
  <c r="BH17"/>
  <c r="BF17"/>
  <c r="BH15"/>
  <c r="BG16"/>
  <c r="BF16"/>
  <c r="BF15"/>
  <c r="AG5" i="73"/>
  <c r="AI5"/>
  <c r="AF5"/>
  <c r="AH5"/>
  <c r="AM38" i="33"/>
  <c r="AN38"/>
  <c r="AN42"/>
  <c r="AM42"/>
  <c r="AN35"/>
  <c r="AM35"/>
  <c r="I100" i="47"/>
  <c r="FV100"/>
  <c r="GV100"/>
  <c r="BI100"/>
  <c r="JV100"/>
  <c r="LV100"/>
  <c r="II100"/>
  <c r="LI100"/>
  <c r="IV100"/>
  <c r="V100"/>
  <c r="FI100"/>
  <c r="HI100"/>
  <c r="GI100"/>
  <c r="EI100"/>
  <c r="CV100"/>
  <c r="DV100"/>
  <c r="EV100"/>
  <c r="KI100"/>
  <c r="KV100"/>
  <c r="BV100"/>
  <c r="DI100"/>
  <c r="AV100"/>
  <c r="CI100"/>
  <c r="JI100"/>
  <c r="HV100"/>
  <c r="AI100"/>
  <c r="AM41" i="33"/>
  <c r="AN41"/>
  <c r="AN33"/>
  <c r="AM33"/>
  <c r="AN40"/>
  <c r="AM40"/>
  <c r="CE17" i="61"/>
  <c r="CG17"/>
  <c r="CG14"/>
  <c r="CE16"/>
  <c r="CG15"/>
  <c r="CE15"/>
  <c r="CH17"/>
  <c r="CH16"/>
  <c r="CF17"/>
  <c r="CE14"/>
  <c r="CF16"/>
  <c r="CH14"/>
  <c r="CF15"/>
  <c r="CH15"/>
  <c r="CF14"/>
  <c r="CG16"/>
  <c r="AM37" i="33"/>
  <c r="AN37"/>
  <c r="AN32"/>
  <c r="AM32"/>
  <c r="AM36"/>
  <c r="AN36"/>
  <c r="BV92" i="47"/>
  <c r="CG92" s="1"/>
  <c r="FV92"/>
  <c r="GG92" s="1"/>
  <c r="CV92"/>
  <c r="GI92"/>
  <c r="GT92" s="1"/>
  <c r="FI92"/>
  <c r="FT92" s="1"/>
  <c r="AI92"/>
  <c r="AT92" s="1"/>
  <c r="CI92"/>
  <c r="CT92" s="1"/>
  <c r="DI92"/>
  <c r="DT92" s="1"/>
  <c r="EI92"/>
  <c r="ET92" s="1"/>
  <c r="IV92"/>
  <c r="JG92" s="1"/>
  <c r="DV92"/>
  <c r="EG92" s="1"/>
  <c r="KI92"/>
  <c r="KT92" s="1"/>
  <c r="KV92"/>
  <c r="LG92" s="1"/>
  <c r="AV92"/>
  <c r="BG92" s="1"/>
  <c r="BI92"/>
  <c r="BT92" s="1"/>
  <c r="JV92"/>
  <c r="KG92" s="1"/>
  <c r="EV92"/>
  <c r="FG92" s="1"/>
  <c r="JI92"/>
  <c r="JT92" s="1"/>
  <c r="LI92"/>
  <c r="LT92" s="1"/>
  <c r="LV92"/>
  <c r="MG92" s="1"/>
  <c r="GV92"/>
  <c r="HG92" s="1"/>
  <c r="I92"/>
  <c r="T92" s="1"/>
  <c r="HV92"/>
  <c r="IG92" s="1"/>
  <c r="V92"/>
  <c r="AG92" s="1"/>
  <c r="HI92"/>
  <c r="HT92" s="1"/>
  <c r="II92"/>
  <c r="IT92" s="1"/>
  <c r="DG92"/>
  <c r="AN43" i="33"/>
  <c r="AM43"/>
  <c r="AN34"/>
  <c r="AM34"/>
  <c r="AM39"/>
  <c r="AN39"/>
  <c r="CI96" i="47"/>
  <c r="HV96"/>
  <c r="EI96"/>
  <c r="BV96"/>
  <c r="LI96"/>
  <c r="FI96"/>
  <c r="KI96"/>
  <c r="GV96"/>
  <c r="EV96"/>
  <c r="DV96"/>
  <c r="LV96"/>
  <c r="JI96"/>
  <c r="KV96"/>
  <c r="CV96"/>
  <c r="IV96"/>
  <c r="AI96"/>
  <c r="DI96"/>
  <c r="AV96"/>
  <c r="I96"/>
  <c r="V96"/>
  <c r="BI96"/>
  <c r="JV96"/>
  <c r="II96"/>
  <c r="HI96"/>
  <c r="GI96"/>
  <c r="FV96"/>
  <c r="BH14" i="70"/>
  <c r="BF14"/>
  <c r="BH16"/>
  <c r="BF16"/>
  <c r="BE17"/>
  <c r="BH17"/>
  <c r="BF17"/>
  <c r="BG14"/>
  <c r="BE14"/>
  <c r="BG15"/>
  <c r="BF15"/>
  <c r="BE15"/>
  <c r="BG17"/>
  <c r="BG16"/>
  <c r="BE16"/>
  <c r="BH15"/>
  <c r="CF17"/>
  <c r="CG14"/>
  <c r="CG17"/>
  <c r="CG15"/>
  <c r="CF16"/>
  <c r="CH17"/>
  <c r="CE17"/>
  <c r="CF14"/>
  <c r="CE16"/>
  <c r="CE15"/>
  <c r="CG16"/>
  <c r="CH15"/>
  <c r="CH16"/>
  <c r="CF15"/>
  <c r="CH14"/>
  <c r="CE14"/>
  <c r="BT14"/>
  <c r="BS15"/>
  <c r="BV14"/>
  <c r="BV15"/>
  <c r="BS16"/>
  <c r="BU16"/>
  <c r="BU17"/>
  <c r="BT16"/>
  <c r="BV17"/>
  <c r="BU14"/>
  <c r="BU15"/>
  <c r="BS17"/>
  <c r="BT17"/>
  <c r="BS14"/>
  <c r="BT15"/>
  <c r="BV16"/>
  <c r="AF29" i="73"/>
  <c r="AG29"/>
  <c r="AH29"/>
  <c r="AI29"/>
  <c r="AF70" a="1"/>
  <c r="AV94" i="47"/>
  <c r="BG94" s="1"/>
  <c r="JV94"/>
  <c r="KG94" s="1"/>
  <c r="BV94"/>
  <c r="CG94" s="1"/>
  <c r="CI94"/>
  <c r="CT94" s="1"/>
  <c r="EV94"/>
  <c r="FG94" s="1"/>
  <c r="KI94"/>
  <c r="KT94" s="1"/>
  <c r="CV94"/>
  <c r="DG94" s="1"/>
  <c r="JI94"/>
  <c r="JT94" s="1"/>
  <c r="FV94"/>
  <c r="GG94" s="1"/>
  <c r="V94"/>
  <c r="AG94" s="1"/>
  <c r="GV94"/>
  <c r="HG94" s="1"/>
  <c r="HV94"/>
  <c r="IG94" s="1"/>
  <c r="LI94"/>
  <c r="LT94" s="1"/>
  <c r="HI94"/>
  <c r="HT94" s="1"/>
  <c r="KV94"/>
  <c r="LG94" s="1"/>
  <c r="I94"/>
  <c r="T94" s="1"/>
  <c r="GI94"/>
  <c r="GT94" s="1"/>
  <c r="DI94"/>
  <c r="DT94" s="1"/>
  <c r="EI94"/>
  <c r="ET94" s="1"/>
  <c r="BI94"/>
  <c r="BT94" s="1"/>
  <c r="II94"/>
  <c r="IT94" s="1"/>
  <c r="FI94"/>
  <c r="FT94" s="1"/>
  <c r="LV94"/>
  <c r="MG94" s="1"/>
  <c r="DV94"/>
  <c r="EG94" s="1"/>
  <c r="IV94"/>
  <c r="JG94" s="1"/>
  <c r="AI94"/>
  <c r="AT94" s="1"/>
  <c r="BG14" i="68"/>
  <c r="BE14"/>
  <c r="BH17"/>
  <c r="BF17"/>
  <c r="BH16"/>
  <c r="BF16"/>
  <c r="BH15"/>
  <c r="BF15"/>
  <c r="BH14"/>
  <c r="BF14"/>
  <c r="BG17"/>
  <c r="BE17"/>
  <c r="BG15"/>
  <c r="BE15"/>
  <c r="BG16"/>
  <c r="BE16"/>
  <c r="HI105" i="47"/>
  <c r="DI105"/>
  <c r="LI105"/>
  <c r="EI105"/>
  <c r="I105"/>
  <c r="CI105"/>
  <c r="AI105"/>
  <c r="GI105"/>
  <c r="KV105"/>
  <c r="GV105"/>
  <c r="BI105"/>
  <c r="BV105"/>
  <c r="FV105"/>
  <c r="II105"/>
  <c r="AV105"/>
  <c r="V105"/>
  <c r="FI105"/>
  <c r="JI105"/>
  <c r="KI105"/>
  <c r="EV105"/>
  <c r="JV105"/>
  <c r="LV105"/>
  <c r="CV105"/>
  <c r="IV105"/>
  <c r="DV105"/>
  <c r="HV105"/>
  <c r="BS17" i="68"/>
  <c r="BS16"/>
  <c r="BS15"/>
  <c r="BS14"/>
  <c r="BV17"/>
  <c r="BV16"/>
  <c r="BV15"/>
  <c r="BV14"/>
  <c r="BU17"/>
  <c r="BU16"/>
  <c r="BU15"/>
  <c r="BU14"/>
  <c r="BT15"/>
  <c r="BT14"/>
  <c r="BT17"/>
  <c r="BT16"/>
  <c r="CE14"/>
  <c r="CG14"/>
  <c r="CH15"/>
  <c r="CF17"/>
  <c r="CH16"/>
  <c r="CF16"/>
  <c r="CH17"/>
  <c r="CH14"/>
  <c r="CF14"/>
  <c r="CE17"/>
  <c r="CG17"/>
  <c r="CE15"/>
  <c r="CG15"/>
  <c r="CE16"/>
  <c r="CG16"/>
  <c r="CF15"/>
  <c r="AF85" i="73"/>
  <c r="AG85"/>
  <c r="AH85"/>
  <c r="AI85"/>
  <c r="AF62" a="1"/>
  <c r="AG63" s="1"/>
  <c r="BT15" i="63"/>
  <c r="BT17"/>
  <c r="BU15"/>
  <c r="BU17"/>
  <c r="BV15"/>
  <c r="BV17"/>
  <c r="BS14"/>
  <c r="BS16"/>
  <c r="BT14"/>
  <c r="BT16"/>
  <c r="BU14"/>
  <c r="BU16"/>
  <c r="BV14"/>
  <c r="BV16"/>
  <c r="BS15"/>
  <c r="BS17"/>
  <c r="CE17" i="72"/>
  <c r="CE16"/>
  <c r="CE15"/>
  <c r="CE14"/>
  <c r="CH16"/>
  <c r="CH17"/>
  <c r="CH15"/>
  <c r="CH14"/>
  <c r="CG17"/>
  <c r="CG16"/>
  <c r="CG15"/>
  <c r="CG14"/>
  <c r="CF16"/>
  <c r="CF15"/>
  <c r="CF14"/>
  <c r="CF17"/>
  <c r="JV90" i="47"/>
  <c r="DV90"/>
  <c r="CV90"/>
  <c r="AV90"/>
  <c r="II90"/>
  <c r="KI90"/>
  <c r="I90"/>
  <c r="KV90"/>
  <c r="BV90"/>
  <c r="EI90"/>
  <c r="LI90"/>
  <c r="FV90"/>
  <c r="AI90"/>
  <c r="GI90"/>
  <c r="BI90"/>
  <c r="JI90"/>
  <c r="DI90"/>
  <c r="V90"/>
  <c r="GV90"/>
  <c r="LV90"/>
  <c r="HV90"/>
  <c r="CI90"/>
  <c r="EV90"/>
  <c r="HI90"/>
  <c r="FI90"/>
  <c r="IV90"/>
  <c r="AF37" i="73"/>
  <c r="AG37"/>
  <c r="AH37"/>
  <c r="AI37"/>
  <c r="GV102" i="47"/>
  <c r="HG102" s="1"/>
  <c r="JV102"/>
  <c r="KG102" s="1"/>
  <c r="EI102"/>
  <c r="ET102" s="1"/>
  <c r="IV102"/>
  <c r="JG102" s="1"/>
  <c r="CI102"/>
  <c r="CT102" s="1"/>
  <c r="DI102"/>
  <c r="DT102" s="1"/>
  <c r="AV102"/>
  <c r="BG102" s="1"/>
  <c r="AI102"/>
  <c r="AT102" s="1"/>
  <c r="JI102"/>
  <c r="JT102" s="1"/>
  <c r="HV102"/>
  <c r="IG102" s="1"/>
  <c r="LV102"/>
  <c r="MG102" s="1"/>
  <c r="FV102"/>
  <c r="GG102" s="1"/>
  <c r="II102"/>
  <c r="IT102" s="1"/>
  <c r="LI102"/>
  <c r="LT102" s="1"/>
  <c r="BV102"/>
  <c r="CG102" s="1"/>
  <c r="GI102"/>
  <c r="GT102" s="1"/>
  <c r="HI102"/>
  <c r="HT102" s="1"/>
  <c r="V102"/>
  <c r="AG102" s="1"/>
  <c r="DV102"/>
  <c r="EG102" s="1"/>
  <c r="CV102"/>
  <c r="DG102" s="1"/>
  <c r="EV102"/>
  <c r="FG102" s="1"/>
  <c r="I102"/>
  <c r="T102" s="1"/>
  <c r="KV102"/>
  <c r="LG102" s="1"/>
  <c r="BI102"/>
  <c r="BT102" s="1"/>
  <c r="KI102"/>
  <c r="KT102" s="1"/>
  <c r="FI102"/>
  <c r="FT102" s="1"/>
  <c r="BG17" i="63"/>
  <c r="BG16"/>
  <c r="BG15"/>
  <c r="BG14"/>
  <c r="BF17"/>
  <c r="BF16"/>
  <c r="BF15"/>
  <c r="BF14"/>
  <c r="BE17"/>
  <c r="BE15"/>
  <c r="BH16"/>
  <c r="BH14"/>
  <c r="BE16"/>
  <c r="BE14"/>
  <c r="BH17"/>
  <c r="BH15"/>
  <c r="AF21" i="73"/>
  <c r="AG21"/>
  <c r="AH21"/>
  <c r="AI21"/>
  <c r="FX95" i="47"/>
  <c r="GG95" s="1"/>
  <c r="FK95"/>
  <c r="FT95" s="1"/>
  <c r="GX95"/>
  <c r="HG95" s="1"/>
  <c r="EK95"/>
  <c r="ET95" s="1"/>
  <c r="LK95"/>
  <c r="LT95" s="1"/>
  <c r="EX95"/>
  <c r="FG95" s="1"/>
  <c r="HK95"/>
  <c r="HT95" s="1"/>
  <c r="KK95"/>
  <c r="KT95" s="1"/>
  <c r="AX95"/>
  <c r="BG95" s="1"/>
  <c r="CK95"/>
  <c r="CT95" s="1"/>
  <c r="LX95"/>
  <c r="MG95" s="1"/>
  <c r="BX95"/>
  <c r="CG95" s="1"/>
  <c r="IK95"/>
  <c r="IT95" s="1"/>
  <c r="DX95"/>
  <c r="EG95" s="1"/>
  <c r="DK95"/>
  <c r="DT95" s="1"/>
  <c r="GK95"/>
  <c r="GT95" s="1"/>
  <c r="JK95"/>
  <c r="JT95" s="1"/>
  <c r="K95"/>
  <c r="T95" s="1"/>
  <c r="X95"/>
  <c r="AG95" s="1"/>
  <c r="HX95"/>
  <c r="IG95" s="1"/>
  <c r="BK95"/>
  <c r="BT95" s="1"/>
  <c r="JX95"/>
  <c r="KG95" s="1"/>
  <c r="CX95"/>
  <c r="DG95" s="1"/>
  <c r="AK95"/>
  <c r="AT95" s="1"/>
  <c r="KX95"/>
  <c r="LG95" s="1"/>
  <c r="IX95"/>
  <c r="JG95" s="1"/>
  <c r="CI98"/>
  <c r="JV98"/>
  <c r="KV98"/>
  <c r="IV98"/>
  <c r="AV98"/>
  <c r="AI98"/>
  <c r="CV98"/>
  <c r="BV98"/>
  <c r="LI98"/>
  <c r="JI98"/>
  <c r="FI98"/>
  <c r="EI98"/>
  <c r="HI98"/>
  <c r="HV98"/>
  <c r="BI98"/>
  <c r="V98"/>
  <c r="II98"/>
  <c r="GI98"/>
  <c r="KI98"/>
  <c r="LV98"/>
  <c r="DI98"/>
  <c r="DV98"/>
  <c r="GV98"/>
  <c r="I98"/>
  <c r="FV98"/>
  <c r="EV98"/>
  <c r="I99"/>
  <c r="T99" s="1"/>
  <c r="CV99"/>
  <c r="DG99" s="1"/>
  <c r="LI99"/>
  <c r="LT99" s="1"/>
  <c r="IV99"/>
  <c r="JG99" s="1"/>
  <c r="EV99"/>
  <c r="FG99" s="1"/>
  <c r="KI99"/>
  <c r="KT99" s="1"/>
  <c r="EI99"/>
  <c r="ET99" s="1"/>
  <c r="KV99"/>
  <c r="LG99" s="1"/>
  <c r="FI99"/>
  <c r="FT99" s="1"/>
  <c r="AI99"/>
  <c r="AT99" s="1"/>
  <c r="AV99"/>
  <c r="BG99" s="1"/>
  <c r="LV99"/>
  <c r="MG99" s="1"/>
  <c r="CI99"/>
  <c r="CT99" s="1"/>
  <c r="GI99"/>
  <c r="GT99" s="1"/>
  <c r="JV99"/>
  <c r="KG99" s="1"/>
  <c r="V99"/>
  <c r="AG99" s="1"/>
  <c r="FV99"/>
  <c r="GG99" s="1"/>
  <c r="JI99"/>
  <c r="JT99" s="1"/>
  <c r="BI99"/>
  <c r="BT99" s="1"/>
  <c r="HV99"/>
  <c r="IG99" s="1"/>
  <c r="BV99"/>
  <c r="CG99" s="1"/>
  <c r="II99"/>
  <c r="IT99" s="1"/>
  <c r="HI99"/>
  <c r="HT99" s="1"/>
  <c r="GV99"/>
  <c r="HG99" s="1"/>
  <c r="DI99"/>
  <c r="DT99" s="1"/>
  <c r="DV99"/>
  <c r="EG99" s="1"/>
  <c r="BU15" i="72"/>
  <c r="BU17"/>
  <c r="BV15"/>
  <c r="BV17"/>
  <c r="BS14"/>
  <c r="BS16"/>
  <c r="BT14"/>
  <c r="BT16"/>
  <c r="BU14"/>
  <c r="BU16"/>
  <c r="BV14"/>
  <c r="BV16"/>
  <c r="BS15"/>
  <c r="BS17"/>
  <c r="BT15"/>
  <c r="BT17"/>
  <c r="AF78" i="73" a="1"/>
  <c r="CF17" i="63"/>
  <c r="CF16"/>
  <c r="CF15"/>
  <c r="CF14"/>
  <c r="CE17"/>
  <c r="CE16"/>
  <c r="CE15"/>
  <c r="CE14"/>
  <c r="CH17"/>
  <c r="CH16"/>
  <c r="CH15"/>
  <c r="CH14"/>
  <c r="CG17"/>
  <c r="CG16"/>
  <c r="CG15"/>
  <c r="CG14"/>
  <c r="BF17" i="72"/>
  <c r="BF16"/>
  <c r="BF15"/>
  <c r="BF14"/>
  <c r="BE17"/>
  <c r="BE16"/>
  <c r="BE15"/>
  <c r="BE14"/>
  <c r="BH17"/>
  <c r="BH16"/>
  <c r="BH15"/>
  <c r="BH14"/>
  <c r="BG17"/>
  <c r="BG16"/>
  <c r="BG15"/>
  <c r="BG14"/>
  <c r="AX93" i="47"/>
  <c r="HX93"/>
  <c r="HK93"/>
  <c r="LX93"/>
  <c r="FK93"/>
  <c r="X93"/>
  <c r="AK93"/>
  <c r="LK93"/>
  <c r="GX93"/>
  <c r="KK93"/>
  <c r="KT93" s="1"/>
  <c r="GK93"/>
  <c r="IK93"/>
  <c r="BK93"/>
  <c r="IX93"/>
  <c r="JG93" s="1"/>
  <c r="JK93"/>
  <c r="JX93"/>
  <c r="CX93"/>
  <c r="KX93"/>
  <c r="EX93"/>
  <c r="DX93"/>
  <c r="FX93"/>
  <c r="CK93"/>
  <c r="EK93"/>
  <c r="DK93"/>
  <c r="K93"/>
  <c r="BX93"/>
  <c r="AQ22" i="73" l="1"/>
  <c r="AQ22" a="1"/>
  <c r="AS24" s="1"/>
  <c r="U86" a="1"/>
  <c r="U86" s="1"/>
  <c r="V38"/>
  <c r="V86"/>
  <c r="V88"/>
  <c r="U38"/>
  <c r="U38" a="1"/>
  <c r="W38" s="1"/>
  <c r="AT22"/>
  <c r="AR22"/>
  <c r="U40"/>
  <c r="V40"/>
  <c r="AQ24"/>
  <c r="AR24"/>
  <c r="U30"/>
  <c r="U30" a="1"/>
  <c r="AQ6" a="1"/>
  <c r="AQ6" s="1"/>
  <c r="U46"/>
  <c r="U46" a="1"/>
  <c r="E126" i="28"/>
  <c r="D126" s="1"/>
  <c r="R98" i="33"/>
  <c r="E146" i="48"/>
  <c r="E126" i="47"/>
  <c r="D126" s="1"/>
  <c r="JQ119"/>
  <c r="JR119" s="1"/>
  <c r="JS119"/>
  <c r="EF118"/>
  <c r="ED118"/>
  <c r="EE118" s="1"/>
  <c r="MD119"/>
  <c r="ME119" s="1"/>
  <c r="MF119"/>
  <c r="BD116"/>
  <c r="BE116" s="1"/>
  <c r="BF116"/>
  <c r="IF118"/>
  <c r="ID118"/>
  <c r="IE118" s="1"/>
  <c r="CQ119"/>
  <c r="CR119" s="1"/>
  <c r="CS119"/>
  <c r="JF117"/>
  <c r="JD117"/>
  <c r="JE117" s="1"/>
  <c r="BQ117"/>
  <c r="BR117" s="1"/>
  <c r="BS117"/>
  <c r="KS117"/>
  <c r="KQ117"/>
  <c r="KR117" s="1"/>
  <c r="LQ117"/>
  <c r="LR117" s="1"/>
  <c r="LS117"/>
  <c r="LD116"/>
  <c r="LE116" s="1"/>
  <c r="LF116"/>
  <c r="KF119"/>
  <c r="KD119"/>
  <c r="KE119" s="1"/>
  <c r="BD117"/>
  <c r="BE117" s="1"/>
  <c r="BF117"/>
  <c r="GF119"/>
  <c r="GD119"/>
  <c r="GE119" s="1"/>
  <c r="FQ118"/>
  <c r="FR118" s="1"/>
  <c r="FS118"/>
  <c r="CF117"/>
  <c r="CD117"/>
  <c r="CE117" s="1"/>
  <c r="BQ119"/>
  <c r="BR119" s="1"/>
  <c r="BS119"/>
  <c r="S118"/>
  <c r="Q118"/>
  <c r="R118" s="1"/>
  <c r="LD119"/>
  <c r="LE119" s="1"/>
  <c r="LF119"/>
  <c r="AQ119"/>
  <c r="AR119" s="1"/>
  <c r="AS119"/>
  <c r="GF118"/>
  <c r="GD118"/>
  <c r="GE118" s="1"/>
  <c r="CD116"/>
  <c r="CE116" s="1"/>
  <c r="CF116"/>
  <c r="GQ117"/>
  <c r="GR117" s="1"/>
  <c r="GS117"/>
  <c r="HS119"/>
  <c r="HQ119"/>
  <c r="HR119" s="1"/>
  <c r="KS119"/>
  <c r="KQ119"/>
  <c r="KR119" s="1"/>
  <c r="E124"/>
  <c r="E124" i="28"/>
  <c r="D124" s="1"/>
  <c r="E143" i="48"/>
  <c r="DT126" i="47"/>
  <c r="EG126"/>
  <c r="FG126"/>
  <c r="LT126"/>
  <c r="FT126"/>
  <c r="HG126"/>
  <c r="AT126"/>
  <c r="KT126"/>
  <c r="IG126"/>
  <c r="CT126"/>
  <c r="AG126"/>
  <c r="ET126"/>
  <c r="BG126"/>
  <c r="B126"/>
  <c r="T126"/>
  <c r="DG126"/>
  <c r="IT126"/>
  <c r="JT126"/>
  <c r="BT126"/>
  <c r="JG126"/>
  <c r="MG126"/>
  <c r="LG126"/>
  <c r="W33" i="73"/>
  <c r="U33"/>
  <c r="X30"/>
  <c r="AT7"/>
  <c r="AQ7"/>
  <c r="AS9"/>
  <c r="X48"/>
  <c r="V48"/>
  <c r="W46"/>
  <c r="AR79"/>
  <c r="X64"/>
  <c r="AQ81"/>
  <c r="V16"/>
  <c r="AR73"/>
  <c r="X81"/>
  <c r="AS81"/>
  <c r="AR15"/>
  <c r="V15"/>
  <c r="V70"/>
  <c r="AT70"/>
  <c r="AQ38" a="1"/>
  <c r="AR38" s="1"/>
  <c r="AQ86" a="1"/>
  <c r="AQ87" s="1"/>
  <c r="U6" a="1"/>
  <c r="V9" s="1"/>
  <c r="AQ46" a="1"/>
  <c r="AT46" s="1"/>
  <c r="FM132" i="47"/>
  <c r="HX133"/>
  <c r="EK132"/>
  <c r="KM132"/>
  <c r="KM133"/>
  <c r="LX133"/>
  <c r="JM132"/>
  <c r="KZ133"/>
  <c r="IZ133"/>
  <c r="KX132"/>
  <c r="GM133"/>
  <c r="GZ132"/>
  <c r="LK133"/>
  <c r="GX133"/>
  <c r="DM133"/>
  <c r="JK132"/>
  <c r="KK132"/>
  <c r="AK133"/>
  <c r="KZ132"/>
  <c r="AK132"/>
  <c r="M133"/>
  <c r="JZ132"/>
  <c r="BM133"/>
  <c r="EX133"/>
  <c r="CX133"/>
  <c r="CM132"/>
  <c r="IP121"/>
  <c r="BC122"/>
  <c r="LC122"/>
  <c r="IC121"/>
  <c r="AP122"/>
  <c r="CC122"/>
  <c r="JC122"/>
  <c r="P121"/>
  <c r="FC121"/>
  <c r="P122"/>
  <c r="JP122"/>
  <c r="MC121"/>
  <c r="CC121"/>
  <c r="IM133"/>
  <c r="GZ133"/>
  <c r="BX133"/>
  <c r="IK132"/>
  <c r="KK133"/>
  <c r="K133"/>
  <c r="DK132"/>
  <c r="FX132"/>
  <c r="EZ133"/>
  <c r="LK132"/>
  <c r="CK133"/>
  <c r="HK133"/>
  <c r="EK133"/>
  <c r="EZ132"/>
  <c r="FM133"/>
  <c r="AM133"/>
  <c r="IX133"/>
  <c r="DX133"/>
  <c r="CM133"/>
  <c r="GX132"/>
  <c r="DM132"/>
  <c r="IK133"/>
  <c r="JM133"/>
  <c r="LZ133"/>
  <c r="X133"/>
  <c r="JX133"/>
  <c r="KP121"/>
  <c r="FP121"/>
  <c r="HC122"/>
  <c r="BC121"/>
  <c r="GC121"/>
  <c r="FP122"/>
  <c r="BP122"/>
  <c r="JP121"/>
  <c r="HP121"/>
  <c r="KP122"/>
  <c r="GP122"/>
  <c r="JC121"/>
  <c r="DP122"/>
  <c r="EM132"/>
  <c r="BK133"/>
  <c r="FK132"/>
  <c r="FZ133"/>
  <c r="KX133"/>
  <c r="EM133"/>
  <c r="JK133"/>
  <c r="AX133"/>
  <c r="IX132"/>
  <c r="DX132"/>
  <c r="DZ132"/>
  <c r="LZ132"/>
  <c r="AZ132"/>
  <c r="FZ132"/>
  <c r="HM133"/>
  <c r="AX132"/>
  <c r="GK132"/>
  <c r="M132"/>
  <c r="AM132"/>
  <c r="EX132"/>
  <c r="HM132"/>
  <c r="AZ133"/>
  <c r="IM132"/>
  <c r="DK133"/>
  <c r="CK132"/>
  <c r="HX132"/>
  <c r="EP121"/>
  <c r="CP122"/>
  <c r="AC122"/>
  <c r="AP121"/>
  <c r="DC121"/>
  <c r="LC121"/>
  <c r="KC122"/>
  <c r="KC121"/>
  <c r="LP122"/>
  <c r="MC122"/>
  <c r="DC122"/>
  <c r="FC122"/>
  <c r="EC121"/>
  <c r="JZ133"/>
  <c r="CX132"/>
  <c r="Z132"/>
  <c r="JX132"/>
  <c r="BX132"/>
  <c r="DZ133"/>
  <c r="LM132"/>
  <c r="BM132"/>
  <c r="FX133"/>
  <c r="HZ133"/>
  <c r="IZ132"/>
  <c r="HZ132"/>
  <c r="Z133"/>
  <c r="CZ132"/>
  <c r="BZ132"/>
  <c r="BZ133"/>
  <c r="FK133"/>
  <c r="X132"/>
  <c r="LM133"/>
  <c r="LX132"/>
  <c r="HK132"/>
  <c r="GM132"/>
  <c r="CZ133"/>
  <c r="K132"/>
  <c r="GK133"/>
  <c r="BK132"/>
  <c r="GP121"/>
  <c r="EP122"/>
  <c r="HC121"/>
  <c r="BP121"/>
  <c r="AC121"/>
  <c r="DP121"/>
  <c r="IP122"/>
  <c r="HP122"/>
  <c r="LP121"/>
  <c r="CP121"/>
  <c r="IC122"/>
  <c r="EC122"/>
  <c r="GC122"/>
  <c r="HF116"/>
  <c r="HD116"/>
  <c r="HE116" s="1"/>
  <c r="AQ118"/>
  <c r="AR118" s="1"/>
  <c r="AS118"/>
  <c r="S119"/>
  <c r="Q119"/>
  <c r="R119" s="1"/>
  <c r="EQ119"/>
  <c r="ER119" s="1"/>
  <c r="ES119"/>
  <c r="CF119"/>
  <c r="CD119"/>
  <c r="CE119" s="1"/>
  <c r="HS116"/>
  <c r="HQ116"/>
  <c r="HR116" s="1"/>
  <c r="LF117"/>
  <c r="LD117"/>
  <c r="LE117" s="1"/>
  <c r="MD117"/>
  <c r="ME117" s="1"/>
  <c r="MF117"/>
  <c r="MD118"/>
  <c r="ME118" s="1"/>
  <c r="MF118"/>
  <c r="HS118"/>
  <c r="HQ118"/>
  <c r="HR118" s="1"/>
  <c r="EF116"/>
  <c r="ED116"/>
  <c r="EE116" s="1"/>
  <c r="CF118"/>
  <c r="CD118"/>
  <c r="CE118" s="1"/>
  <c r="IF119"/>
  <c r="ID119"/>
  <c r="IE119" s="1"/>
  <c r="FQ119"/>
  <c r="FR119" s="1"/>
  <c r="FS119"/>
  <c r="HF117"/>
  <c r="HD117"/>
  <c r="HE117" s="1"/>
  <c r="LS119"/>
  <c r="LQ119"/>
  <c r="LR119" s="1"/>
  <c r="KF117"/>
  <c r="KD117"/>
  <c r="KE117" s="1"/>
  <c r="GD116"/>
  <c r="GE116" s="1"/>
  <c r="GF116"/>
  <c r="GS118"/>
  <c r="GQ118"/>
  <c r="GR118" s="1"/>
  <c r="GQ119"/>
  <c r="GR119" s="1"/>
  <c r="GS119"/>
  <c r="HF119"/>
  <c r="HD119"/>
  <c r="HE119" s="1"/>
  <c r="AF117"/>
  <c r="AD117"/>
  <c r="AE117" s="1"/>
  <c r="GS116"/>
  <c r="GQ116"/>
  <c r="GR116" s="1"/>
  <c r="AS117"/>
  <c r="AQ117"/>
  <c r="AR117" s="1"/>
  <c r="S117"/>
  <c r="Q117"/>
  <c r="R117" s="1"/>
  <c r="DQ119"/>
  <c r="DR119" s="1"/>
  <c r="DS119"/>
  <c r="W41" i="73"/>
  <c r="X41"/>
  <c r="U41"/>
  <c r="V41"/>
  <c r="AS25"/>
  <c r="AT25"/>
  <c r="AQ25"/>
  <c r="AR25"/>
  <c r="AR41"/>
  <c r="AS38"/>
  <c r="AT38"/>
  <c r="AS87"/>
  <c r="AR86"/>
  <c r="AT88"/>
  <c r="W88"/>
  <c r="W89"/>
  <c r="X87"/>
  <c r="X89"/>
  <c r="W32"/>
  <c r="W31"/>
  <c r="X33"/>
  <c r="V30"/>
  <c r="AR6"/>
  <c r="AR8"/>
  <c r="AT9"/>
  <c r="AS6"/>
  <c r="X7"/>
  <c r="U8"/>
  <c r="W9"/>
  <c r="X46"/>
  <c r="V46"/>
  <c r="X47"/>
  <c r="V47"/>
  <c r="AR47"/>
  <c r="AR48"/>
  <c r="AT48"/>
  <c r="W62"/>
  <c r="AS78"/>
  <c r="AT79"/>
  <c r="U62"/>
  <c r="AS53"/>
  <c r="U63"/>
  <c r="U64"/>
  <c r="X65"/>
  <c r="AQ70"/>
  <c r="X17"/>
  <c r="AS71"/>
  <c r="AQ80"/>
  <c r="AT81"/>
  <c r="U70"/>
  <c r="AT53"/>
  <c r="AQ17"/>
  <c r="W16"/>
  <c r="V72"/>
  <c r="AT73"/>
  <c r="W78"/>
  <c r="MF116" i="47"/>
  <c r="MD116"/>
  <c r="ME116" s="1"/>
  <c r="DS118"/>
  <c r="DQ118"/>
  <c r="DR118" s="1"/>
  <c r="KF116"/>
  <c r="KD116"/>
  <c r="KE116" s="1"/>
  <c r="AD119"/>
  <c r="AE119" s="1"/>
  <c r="AF119"/>
  <c r="ED117"/>
  <c r="EE117" s="1"/>
  <c r="EF117"/>
  <c r="LS118"/>
  <c r="LQ118"/>
  <c r="LR118" s="1"/>
  <c r="BF118"/>
  <c r="BD118"/>
  <c r="BE118" s="1"/>
  <c r="IQ118"/>
  <c r="IR118" s="1"/>
  <c r="IS118"/>
  <c r="LQ116"/>
  <c r="LR116" s="1"/>
  <c r="LS116"/>
  <c r="FF116"/>
  <c r="FD116"/>
  <c r="FE116" s="1"/>
  <c r="LD118"/>
  <c r="LE118" s="1"/>
  <c r="LF118"/>
  <c r="IQ116"/>
  <c r="IR116" s="1"/>
  <c r="IS116"/>
  <c r="IQ119"/>
  <c r="IR119" s="1"/>
  <c r="IS119"/>
  <c r="AF118"/>
  <c r="AD118"/>
  <c r="AE118" s="1"/>
  <c r="BF119"/>
  <c r="BD119"/>
  <c r="BE119" s="1"/>
  <c r="AD116"/>
  <c r="AE116" s="1"/>
  <c r="AF116"/>
  <c r="Q116"/>
  <c r="R116" s="1"/>
  <c r="S116"/>
  <c r="KF118"/>
  <c r="KD118"/>
  <c r="KE118" s="1"/>
  <c r="DQ117"/>
  <c r="DR117" s="1"/>
  <c r="DS117"/>
  <c r="FF117"/>
  <c r="FD117"/>
  <c r="FE117" s="1"/>
  <c r="EQ116"/>
  <c r="ER116" s="1"/>
  <c r="ES116"/>
  <c r="FS117"/>
  <c r="FQ117"/>
  <c r="FR117" s="1"/>
  <c r="GF117"/>
  <c r="GD117"/>
  <c r="GE117" s="1"/>
  <c r="IF116"/>
  <c r="ID116"/>
  <c r="IE116" s="1"/>
  <c r="FD119"/>
  <c r="FE119" s="1"/>
  <c r="FF119"/>
  <c r="EQ118"/>
  <c r="ER118" s="1"/>
  <c r="ES118"/>
  <c r="B124"/>
  <c r="CT124"/>
  <c r="MG124"/>
  <c r="FG124"/>
  <c r="DT124"/>
  <c r="GT124"/>
  <c r="KG124"/>
  <c r="HG124"/>
  <c r="EG124"/>
  <c r="DG124"/>
  <c r="CG124"/>
  <c r="JT124"/>
  <c r="KT124"/>
  <c r="IT124"/>
  <c r="T124"/>
  <c r="BT124"/>
  <c r="FT124"/>
  <c r="GG124"/>
  <c r="BG124"/>
  <c r="HT124"/>
  <c r="ET124"/>
  <c r="LG124"/>
  <c r="JG124"/>
  <c r="AG124"/>
  <c r="IG124"/>
  <c r="AT124"/>
  <c r="AT78" i="73"/>
  <c r="W63"/>
  <c r="V64"/>
  <c r="AR80"/>
  <c r="V65"/>
  <c r="X15"/>
  <c r="AS72"/>
  <c r="AS80"/>
  <c r="U65"/>
  <c r="W53"/>
  <c r="AS14"/>
  <c r="U16"/>
  <c r="W70"/>
  <c r="AQ71"/>
  <c r="U22" a="1"/>
  <c r="W23" s="1"/>
  <c r="AQ30" a="1"/>
  <c r="AR33" s="1"/>
  <c r="IQ117" i="47"/>
  <c r="IR117" s="1"/>
  <c r="IS117"/>
  <c r="CS117"/>
  <c r="CQ117"/>
  <c r="CR117" s="1"/>
  <c r="JQ118"/>
  <c r="JR118" s="1"/>
  <c r="JS118"/>
  <c r="KS118"/>
  <c r="KQ118"/>
  <c r="KR118" s="1"/>
  <c r="FF118"/>
  <c r="FD118"/>
  <c r="FE118" s="1"/>
  <c r="BS118"/>
  <c r="BQ118"/>
  <c r="BR118" s="1"/>
  <c r="BS116"/>
  <c r="BQ116"/>
  <c r="BR116" s="1"/>
  <c r="JF116"/>
  <c r="JD116"/>
  <c r="JE116" s="1"/>
  <c r="HQ117"/>
  <c r="HR117" s="1"/>
  <c r="HS117"/>
  <c r="HF118"/>
  <c r="HD118"/>
  <c r="HE118" s="1"/>
  <c r="KQ116"/>
  <c r="KR116" s="1"/>
  <c r="KS116"/>
  <c r="DF118"/>
  <c r="DD118"/>
  <c r="DE118" s="1"/>
  <c r="DF119"/>
  <c r="DD119"/>
  <c r="DE119" s="1"/>
  <c r="ID117"/>
  <c r="IE117" s="1"/>
  <c r="IF117"/>
  <c r="CS116"/>
  <c r="CQ116"/>
  <c r="CR116" s="1"/>
  <c r="DS116"/>
  <c r="DQ116"/>
  <c r="DR116" s="1"/>
  <c r="FS116"/>
  <c r="FQ116"/>
  <c r="FR116" s="1"/>
  <c r="DD116"/>
  <c r="DE116" s="1"/>
  <c r="DF116"/>
  <c r="CS118"/>
  <c r="CQ118"/>
  <c r="CR118" s="1"/>
  <c r="AS116"/>
  <c r="AQ116"/>
  <c r="AR116" s="1"/>
  <c r="JD118"/>
  <c r="JE118" s="1"/>
  <c r="JF118"/>
  <c r="EF119"/>
  <c r="ED119"/>
  <c r="EE119" s="1"/>
  <c r="DF117"/>
  <c r="DD117"/>
  <c r="DE117" s="1"/>
  <c r="JD119"/>
  <c r="JE119" s="1"/>
  <c r="JF119"/>
  <c r="JS116"/>
  <c r="JQ116"/>
  <c r="JR116" s="1"/>
  <c r="JS117"/>
  <c r="JQ117"/>
  <c r="JR117" s="1"/>
  <c r="AR40" i="73"/>
  <c r="AS41"/>
  <c r="AT40"/>
  <c r="AQ41"/>
  <c r="AQ88"/>
  <c r="AQ89"/>
  <c r="AR88"/>
  <c r="AS86"/>
  <c r="U88"/>
  <c r="U89"/>
  <c r="V87"/>
  <c r="V89"/>
  <c r="AT30"/>
  <c r="AQ33"/>
  <c r="U32"/>
  <c r="V31"/>
  <c r="V33"/>
  <c r="X32"/>
  <c r="AS8"/>
  <c r="AT6"/>
  <c r="AT8"/>
  <c r="AQ8"/>
  <c r="W8"/>
  <c r="X6"/>
  <c r="X8"/>
  <c r="W6"/>
  <c r="U49"/>
  <c r="W49"/>
  <c r="U47"/>
  <c r="W47"/>
  <c r="AT47"/>
  <c r="AT49"/>
  <c r="AR49"/>
  <c r="AR46"/>
  <c r="W39"/>
  <c r="X39"/>
  <c r="U39"/>
  <c r="V39"/>
  <c r="AS23"/>
  <c r="AT23"/>
  <c r="AQ23"/>
  <c r="AR23"/>
  <c r="U23"/>
  <c r="W24"/>
  <c r="AR39"/>
  <c r="AS40"/>
  <c r="AT41"/>
  <c r="AQ40"/>
  <c r="AS88"/>
  <c r="AS89"/>
  <c r="AT89"/>
  <c r="AT87"/>
  <c r="W87"/>
  <c r="X86"/>
  <c r="X88"/>
  <c r="W86"/>
  <c r="AR30"/>
  <c r="X31"/>
  <c r="U31"/>
  <c r="W30"/>
  <c r="V32"/>
  <c r="AR7"/>
  <c r="AR9"/>
  <c r="AS7"/>
  <c r="AQ9"/>
  <c r="V8"/>
  <c r="X9"/>
  <c r="U7"/>
  <c r="V6"/>
  <c r="X49"/>
  <c r="V49"/>
  <c r="U48"/>
  <c r="W48"/>
  <c r="AQ49"/>
  <c r="AQ48"/>
  <c r="AS48"/>
  <c r="AS46"/>
  <c r="X62"/>
  <c r="V63"/>
  <c r="AQ79"/>
  <c r="AQ78"/>
  <c r="AT80"/>
  <c r="U14"/>
  <c r="W15"/>
  <c r="AR70"/>
  <c r="W64"/>
  <c r="L19" i="45"/>
  <c r="CT93" i="47"/>
  <c r="KT98"/>
  <c r="BT93"/>
  <c r="FT93"/>
  <c r="L21" i="45"/>
  <c r="L23"/>
  <c r="L22"/>
  <c r="L20"/>
  <c r="L18"/>
  <c r="L24"/>
  <c r="IT93" i="47"/>
  <c r="MG93"/>
  <c r="BG25" i="64"/>
  <c r="DT98" i="47"/>
  <c r="CT98"/>
  <c r="BE25" i="64"/>
  <c r="BE22"/>
  <c r="BE24"/>
  <c r="BH22"/>
  <c r="BG22"/>
  <c r="BE23"/>
  <c r="BF23"/>
  <c r="BH24"/>
  <c r="BH25"/>
  <c r="BF22"/>
  <c r="BF25"/>
  <c r="BG24"/>
  <c r="BF24"/>
  <c r="BG23"/>
  <c r="AI53" i="73"/>
  <c r="AH53"/>
  <c r="AG53"/>
  <c r="AF53"/>
  <c r="CH17" i="64"/>
  <c r="CG16"/>
  <c r="CF17"/>
  <c r="CE16"/>
  <c r="CH14"/>
  <c r="CG14"/>
  <c r="CF14"/>
  <c r="CE17"/>
  <c r="CH16"/>
  <c r="CF16"/>
  <c r="CE15"/>
  <c r="CH15"/>
  <c r="CG17"/>
  <c r="CF15"/>
  <c r="CE14"/>
  <c r="CG15"/>
  <c r="BT14"/>
  <c r="BV14"/>
  <c r="BT15"/>
  <c r="BV15"/>
  <c r="BS16"/>
  <c r="BU16"/>
  <c r="BS17"/>
  <c r="BU17"/>
  <c r="BT16"/>
  <c r="BV16"/>
  <c r="BT17"/>
  <c r="BV17"/>
  <c r="BS14"/>
  <c r="BU14"/>
  <c r="BS15"/>
  <c r="BU15"/>
  <c r="BG16"/>
  <c r="BF16"/>
  <c r="BE16"/>
  <c r="BH16"/>
  <c r="BG17"/>
  <c r="BF17"/>
  <c r="BE17"/>
  <c r="BH17"/>
  <c r="BF15"/>
  <c r="BE15"/>
  <c r="BG14"/>
  <c r="BF14"/>
  <c r="BE14"/>
  <c r="BH14"/>
  <c r="BG15"/>
  <c r="BH15"/>
  <c r="LX103" i="47"/>
  <c r="MG103" s="1"/>
  <c r="JK103"/>
  <c r="JT103" s="1"/>
  <c r="IX103"/>
  <c r="JG103" s="1"/>
  <c r="CK103"/>
  <c r="CT103" s="1"/>
  <c r="AK103"/>
  <c r="AT103" s="1"/>
  <c r="LK103"/>
  <c r="LT103" s="1"/>
  <c r="GX103"/>
  <c r="HG103" s="1"/>
  <c r="AX103"/>
  <c r="BG103" s="1"/>
  <c r="CX103"/>
  <c r="DG103" s="1"/>
  <c r="X103"/>
  <c r="AG103" s="1"/>
  <c r="DX103"/>
  <c r="EG103" s="1"/>
  <c r="GK103"/>
  <c r="GT103" s="1"/>
  <c r="EX103"/>
  <c r="FG103" s="1"/>
  <c r="HK103"/>
  <c r="HT103" s="1"/>
  <c r="BK103"/>
  <c r="BT103" s="1"/>
  <c r="HX103"/>
  <c r="IG103" s="1"/>
  <c r="EK103"/>
  <c r="ET103" s="1"/>
  <c r="JX103"/>
  <c r="KG103" s="1"/>
  <c r="DK103"/>
  <c r="DT103" s="1"/>
  <c r="BX103"/>
  <c r="CG103" s="1"/>
  <c r="IK103"/>
  <c r="IT103" s="1"/>
  <c r="FK103"/>
  <c r="FT103" s="1"/>
  <c r="K103"/>
  <c r="T103" s="1"/>
  <c r="KK103"/>
  <c r="KT103" s="1"/>
  <c r="FX103"/>
  <c r="GG103" s="1"/>
  <c r="KX103"/>
  <c r="LG103" s="1"/>
  <c r="HT93"/>
  <c r="T98"/>
  <c r="AG98"/>
  <c r="AH96" i="73"/>
  <c r="AF97"/>
  <c r="AI96"/>
  <c r="AG96"/>
  <c r="AH97"/>
  <c r="AG95"/>
  <c r="AI97"/>
  <c r="AH95"/>
  <c r="AH94"/>
  <c r="AG94"/>
  <c r="AI95"/>
  <c r="AI94"/>
  <c r="AF94"/>
  <c r="AG97"/>
  <c r="AF95"/>
  <c r="AG93" i="47"/>
  <c r="LG98"/>
  <c r="MG98"/>
  <c r="JT98"/>
  <c r="EG93"/>
  <c r="DG98"/>
  <c r="HG93"/>
  <c r="KG93"/>
  <c r="LT93"/>
  <c r="CG93"/>
  <c r="IG98"/>
  <c r="BG98"/>
  <c r="AI17" i="73"/>
  <c r="AG17"/>
  <c r="CG98" i="47"/>
  <c r="IG93"/>
  <c r="HG98"/>
  <c r="DT93"/>
  <c r="ET93"/>
  <c r="AI14" i="73"/>
  <c r="AF16"/>
  <c r="AI16"/>
  <c r="AH14"/>
  <c r="AH15"/>
  <c r="AG14"/>
  <c r="BT98" i="47"/>
  <c r="AT93"/>
  <c r="FT98"/>
  <c r="GG93"/>
  <c r="AF17" i="73"/>
  <c r="AH17"/>
  <c r="AG16"/>
  <c r="AG15"/>
  <c r="AI15"/>
  <c r="AF14"/>
  <c r="AF15"/>
  <c r="BG93" i="47"/>
  <c r="EG98"/>
  <c r="HT98"/>
  <c r="JT93"/>
  <c r="JG98"/>
  <c r="GG98"/>
  <c r="ET98"/>
  <c r="FG98"/>
  <c r="KG98"/>
  <c r="AF46" i="73" a="1"/>
  <c r="AH46" s="1"/>
  <c r="IT98" i="47"/>
  <c r="FG93"/>
  <c r="GT93"/>
  <c r="GT98"/>
  <c r="LG93"/>
  <c r="LT98"/>
  <c r="T93"/>
  <c r="DG93"/>
  <c r="AT98"/>
  <c r="AF6" i="73" a="1"/>
  <c r="AF30" a="1"/>
  <c r="AG72"/>
  <c r="AH71"/>
  <c r="AI72"/>
  <c r="AH73"/>
  <c r="AH70"/>
  <c r="AI73"/>
  <c r="AH72"/>
  <c r="AI71"/>
  <c r="AF70"/>
  <c r="AF71"/>
  <c r="AG70"/>
  <c r="AF72"/>
  <c r="AF73"/>
  <c r="AG71"/>
  <c r="AI70"/>
  <c r="AG73"/>
  <c r="AF86" a="1"/>
  <c r="AF65"/>
  <c r="AF62"/>
  <c r="AF64"/>
  <c r="AI65"/>
  <c r="AH63"/>
  <c r="AF63"/>
  <c r="AI64"/>
  <c r="AH62"/>
  <c r="AI62"/>
  <c r="AI63"/>
  <c r="AH64"/>
  <c r="AH65"/>
  <c r="AG64"/>
  <c r="AG65"/>
  <c r="AG62"/>
  <c r="AH78"/>
  <c r="AH80"/>
  <c r="AI78"/>
  <c r="AI80"/>
  <c r="AG79"/>
  <c r="AF79"/>
  <c r="AF81"/>
  <c r="AG81"/>
  <c r="AH79"/>
  <c r="AH81"/>
  <c r="AI79"/>
  <c r="AI81"/>
  <c r="AF78"/>
  <c r="AF80"/>
  <c r="AG78"/>
  <c r="AG80"/>
  <c r="AF22" a="1"/>
  <c r="AF38" a="1"/>
  <c r="AQ54" l="1"/>
  <c r="AQ54" a="1"/>
  <c r="AR55" s="1"/>
  <c r="CS121" i="47"/>
  <c r="CQ121"/>
  <c r="CR121" s="1"/>
  <c r="DQ121"/>
  <c r="DR121" s="1"/>
  <c r="DS121"/>
  <c r="ES122"/>
  <c r="EQ122"/>
  <c r="ER122" s="1"/>
  <c r="ED121"/>
  <c r="EE121" s="1"/>
  <c r="EF121"/>
  <c r="LS122"/>
  <c r="LQ122"/>
  <c r="LR122" s="1"/>
  <c r="DD121"/>
  <c r="DE121" s="1"/>
  <c r="DF121"/>
  <c r="EQ121"/>
  <c r="ER121" s="1"/>
  <c r="ES121"/>
  <c r="JD121"/>
  <c r="JE121" s="1"/>
  <c r="JF121"/>
  <c r="JS121"/>
  <c r="JQ121"/>
  <c r="JR121" s="1"/>
  <c r="BF121"/>
  <c r="BD121"/>
  <c r="BE121" s="1"/>
  <c r="JQ122"/>
  <c r="JR122" s="1"/>
  <c r="JS122"/>
  <c r="JD122"/>
  <c r="JE122" s="1"/>
  <c r="JF122"/>
  <c r="LD122"/>
  <c r="LE122" s="1"/>
  <c r="LF122"/>
  <c r="AR56" i="73"/>
  <c r="AS56"/>
  <c r="AQ55"/>
  <c r="AR57"/>
  <c r="AT31"/>
  <c r="AS33"/>
  <c r="V25"/>
  <c r="U22"/>
  <c r="AT33"/>
  <c r="X23"/>
  <c r="U6"/>
  <c r="AQ38"/>
  <c r="AQ47"/>
  <c r="W7"/>
  <c r="AT32"/>
  <c r="HT126" i="47"/>
  <c r="GG126"/>
  <c r="GT126"/>
  <c r="KG126"/>
  <c r="CG126"/>
  <c r="W25" i="73"/>
  <c r="AT24"/>
  <c r="X40"/>
  <c r="AS22"/>
  <c r="AQ39"/>
  <c r="AT86"/>
  <c r="AS39"/>
  <c r="X38"/>
  <c r="IF122" i="47"/>
  <c r="ID122"/>
  <c r="IE122" s="1"/>
  <c r="IQ122"/>
  <c r="IR122" s="1"/>
  <c r="IS122"/>
  <c r="HD121"/>
  <c r="HE121" s="1"/>
  <c r="HF121"/>
  <c r="MF122"/>
  <c r="MD122"/>
  <c r="ME122" s="1"/>
  <c r="LF121"/>
  <c r="LD121"/>
  <c r="LE121" s="1"/>
  <c r="CQ122"/>
  <c r="CR122" s="1"/>
  <c r="CS122"/>
  <c r="DS122"/>
  <c r="DQ122"/>
  <c r="DR122" s="1"/>
  <c r="HQ121"/>
  <c r="HR121" s="1"/>
  <c r="HS121"/>
  <c r="GD121"/>
  <c r="GE121" s="1"/>
  <c r="GF121"/>
  <c r="KS121"/>
  <c r="KQ121"/>
  <c r="KR121" s="1"/>
  <c r="MF121"/>
  <c r="MD121"/>
  <c r="ME121" s="1"/>
  <c r="Q121"/>
  <c r="R121" s="1"/>
  <c r="S121"/>
  <c r="IF121"/>
  <c r="ID121"/>
  <c r="IE121" s="1"/>
  <c r="AS55" i="73"/>
  <c r="AQ57"/>
  <c r="AS30"/>
  <c r="X22"/>
  <c r="AS47"/>
  <c r="U9"/>
  <c r="AQ32"/>
  <c r="X24"/>
  <c r="AR89"/>
  <c r="AT39"/>
  <c r="U54"/>
  <c r="U54" a="1"/>
  <c r="W54" s="1"/>
  <c r="EF122" i="47"/>
  <c r="ED122"/>
  <c r="EE122" s="1"/>
  <c r="HS122"/>
  <c r="HQ122"/>
  <c r="HR122" s="1"/>
  <c r="BQ121"/>
  <c r="BR121" s="1"/>
  <c r="BS121"/>
  <c r="DD122"/>
  <c r="DE122" s="1"/>
  <c r="DF122"/>
  <c r="KD122"/>
  <c r="KE122" s="1"/>
  <c r="KF122"/>
  <c r="AD122"/>
  <c r="AE122" s="1"/>
  <c r="AF122"/>
  <c r="KS122"/>
  <c r="KQ122"/>
  <c r="KR122" s="1"/>
  <c r="FS122"/>
  <c r="FQ122"/>
  <c r="FR122" s="1"/>
  <c r="FS121"/>
  <c r="FQ121"/>
  <c r="FR121" s="1"/>
  <c r="CF121"/>
  <c r="CD121"/>
  <c r="CE121" s="1"/>
  <c r="FF121"/>
  <c r="FD121"/>
  <c r="FE121" s="1"/>
  <c r="AQ122"/>
  <c r="AR122" s="1"/>
  <c r="AS122"/>
  <c r="IQ121"/>
  <c r="IR121" s="1"/>
  <c r="IS121"/>
  <c r="LT124"/>
  <c r="D124"/>
  <c r="X55" i="73"/>
  <c r="X57"/>
  <c r="X56"/>
  <c r="AT55"/>
  <c r="AQ56"/>
  <c r="V55"/>
  <c r="W57"/>
  <c r="W56"/>
  <c r="AS57"/>
  <c r="AT56"/>
  <c r="AT54"/>
  <c r="AT57"/>
  <c r="AS31"/>
  <c r="V24"/>
  <c r="AS32"/>
  <c r="AQ30"/>
  <c r="AR31"/>
  <c r="V22"/>
  <c r="AQ46"/>
  <c r="AQ86"/>
  <c r="AS49"/>
  <c r="V7"/>
  <c r="AR32"/>
  <c r="U24"/>
  <c r="V23"/>
  <c r="U87"/>
  <c r="AR87"/>
  <c r="X25"/>
  <c r="GF122" i="47"/>
  <c r="GD122"/>
  <c r="GE122" s="1"/>
  <c r="LS121"/>
  <c r="LQ121"/>
  <c r="LR121" s="1"/>
  <c r="AF121"/>
  <c r="AD121"/>
  <c r="AE121" s="1"/>
  <c r="GQ121"/>
  <c r="GR121" s="1"/>
  <c r="GS121"/>
  <c r="FD122"/>
  <c r="FE122" s="1"/>
  <c r="FF122"/>
  <c r="KF121"/>
  <c r="KD121"/>
  <c r="KE121" s="1"/>
  <c r="AS121"/>
  <c r="AQ121"/>
  <c r="AR121" s="1"/>
  <c r="GS122"/>
  <c r="GQ122"/>
  <c r="GR122" s="1"/>
  <c r="BS122"/>
  <c r="BQ122"/>
  <c r="BR122" s="1"/>
  <c r="HD122"/>
  <c r="HE122" s="1"/>
  <c r="HF122"/>
  <c r="Q122"/>
  <c r="R122" s="1"/>
  <c r="S122"/>
  <c r="CF122"/>
  <c r="CD122"/>
  <c r="CE122" s="1"/>
  <c r="BD122"/>
  <c r="BE122" s="1"/>
  <c r="BF122"/>
  <c r="V57" i="73"/>
  <c r="AS54"/>
  <c r="AQ31"/>
  <c r="W22"/>
  <c r="U25"/>
  <c r="W40"/>
  <c r="I30" i="45"/>
  <c r="O75" i="22" s="1"/>
  <c r="N75" s="1"/>
  <c r="L75" s="1"/>
  <c r="N107" s="1"/>
  <c r="J91" s="1"/>
  <c r="E114" i="48" s="1"/>
  <c r="AF54" i="73" a="1"/>
  <c r="AH49"/>
  <c r="AG46"/>
  <c r="AI47"/>
  <c r="AF48"/>
  <c r="AF47"/>
  <c r="AI49"/>
  <c r="AG47"/>
  <c r="AI48"/>
  <c r="AG49"/>
  <c r="AG48"/>
  <c r="AH48"/>
  <c r="AI46"/>
  <c r="AF49"/>
  <c r="AF46"/>
  <c r="AH47"/>
  <c r="AI7"/>
  <c r="AG8"/>
  <c r="AF9"/>
  <c r="AG9"/>
  <c r="AH8"/>
  <c r="AI8"/>
  <c r="AI9"/>
  <c r="AH7"/>
  <c r="AF7"/>
  <c r="AG7"/>
  <c r="AF6"/>
  <c r="AI6"/>
  <c r="AF8"/>
  <c r="AH9"/>
  <c r="AH6"/>
  <c r="AG6"/>
  <c r="AF33"/>
  <c r="AH32"/>
  <c r="AG33"/>
  <c r="AG30"/>
  <c r="AH33"/>
  <c r="AF31"/>
  <c r="AF30"/>
  <c r="AH30"/>
  <c r="AI32"/>
  <c r="AF32"/>
  <c r="AG31"/>
  <c r="AI33"/>
  <c r="AG32"/>
  <c r="AI30"/>
  <c r="AH31"/>
  <c r="AI31"/>
  <c r="AH86"/>
  <c r="AH89"/>
  <c r="AI89"/>
  <c r="AI88"/>
  <c r="AI87"/>
  <c r="AI86"/>
  <c r="AF86"/>
  <c r="AF87"/>
  <c r="AF88"/>
  <c r="AF89"/>
  <c r="AH88"/>
  <c r="AG87"/>
  <c r="AG86"/>
  <c r="AG89"/>
  <c r="AG88"/>
  <c r="AH87"/>
  <c r="AF38"/>
  <c r="AF40"/>
  <c r="AG38"/>
  <c r="AG40"/>
  <c r="AH38"/>
  <c r="AH40"/>
  <c r="AI40"/>
  <c r="AI38"/>
  <c r="AF39"/>
  <c r="AF41"/>
  <c r="AG39"/>
  <c r="AG41"/>
  <c r="AH39"/>
  <c r="AH41"/>
  <c r="AI39"/>
  <c r="AI41"/>
  <c r="AI23"/>
  <c r="AI25"/>
  <c r="AF22"/>
  <c r="AF24"/>
  <c r="AG22"/>
  <c r="AG24"/>
  <c r="AH22"/>
  <c r="AH24"/>
  <c r="AI22"/>
  <c r="AI24"/>
  <c r="AF23"/>
  <c r="AF25"/>
  <c r="AG23"/>
  <c r="AG25"/>
  <c r="AH23"/>
  <c r="AH25"/>
  <c r="U57" l="1"/>
  <c r="X54"/>
  <c r="U56"/>
  <c r="U55"/>
  <c r="W55"/>
  <c r="V56"/>
  <c r="V54"/>
  <c r="AR54"/>
  <c r="O72" i="22"/>
  <c r="N72" s="1"/>
  <c r="L72" s="1"/>
  <c r="N104" s="1"/>
  <c r="J78" s="1"/>
  <c r="E97" i="48" s="1"/>
  <c r="O70" i="22"/>
  <c r="N70" s="1"/>
  <c r="L70" s="1"/>
  <c r="N102" s="1"/>
  <c r="J89" s="1"/>
  <c r="E110" i="48" s="1"/>
  <c r="O73" i="22"/>
  <c r="N73" s="1"/>
  <c r="L73" s="1"/>
  <c r="N105" s="1"/>
  <c r="J86" s="1"/>
  <c r="AL45" i="33"/>
  <c r="O74" i="22"/>
  <c r="N74" s="1"/>
  <c r="L74" s="1"/>
  <c r="N106" s="1"/>
  <c r="J81" s="1"/>
  <c r="E101" i="48" s="1"/>
  <c r="O76" i="22"/>
  <c r="N76" s="1"/>
  <c r="L76" s="1"/>
  <c r="N108" s="1"/>
  <c r="J84" s="1"/>
  <c r="AJ50" i="33" s="1"/>
  <c r="O71" i="22"/>
  <c r="N71" s="1"/>
  <c r="L71" s="1"/>
  <c r="N103" s="1"/>
  <c r="J85" s="1"/>
  <c r="E106" i="48" s="1"/>
  <c r="O69" i="22"/>
  <c r="N69" s="1"/>
  <c r="L69" s="1"/>
  <c r="N101" s="1"/>
  <c r="J83" s="1"/>
  <c r="AG50" i="33" s="1"/>
  <c r="Q60" s="1"/>
  <c r="AH56" i="73"/>
  <c r="AF57"/>
  <c r="AH57"/>
  <c r="AF56"/>
  <c r="AH55"/>
  <c r="AI56"/>
  <c r="AG57"/>
  <c r="AI57"/>
  <c r="AG54"/>
  <c r="AI54"/>
  <c r="AG55"/>
  <c r="AI55"/>
  <c r="AG56"/>
  <c r="AH54"/>
  <c r="AF55"/>
  <c r="AF54"/>
  <c r="X50" i="33"/>
  <c r="E100" i="48"/>
  <c r="E113"/>
  <c r="AV50" i="33"/>
  <c r="E105" i="48"/>
  <c r="E96"/>
  <c r="D121" l="1"/>
  <c r="C112" i="47"/>
  <c r="C112" i="28"/>
  <c r="B112" s="1"/>
  <c r="C50" i="33"/>
  <c r="E90" i="28" s="1"/>
  <c r="D90" s="1"/>
  <c r="AS50" i="33"/>
  <c r="E104" i="47" s="1"/>
  <c r="F50" i="33"/>
  <c r="E91" i="47" s="1"/>
  <c r="E104" i="48"/>
  <c r="E102"/>
  <c r="U50" i="33"/>
  <c r="E96" i="47" s="1"/>
  <c r="E105"/>
  <c r="E105" i="28"/>
  <c r="D105" s="1"/>
  <c r="E100" i="47"/>
  <c r="E100" i="28"/>
  <c r="D100" s="1"/>
  <c r="E101"/>
  <c r="D101" s="1"/>
  <c r="E101" i="47"/>
  <c r="E97"/>
  <c r="E97" i="28"/>
  <c r="D97" s="1"/>
  <c r="B112" i="47" l="1"/>
  <c r="IT114"/>
  <c r="IG108"/>
  <c r="AT111"/>
  <c r="AO136" s="1"/>
  <c r="HT114"/>
  <c r="HO139" s="1"/>
  <c r="T113"/>
  <c r="O138" s="1"/>
  <c r="MG108"/>
  <c r="MB133" s="1"/>
  <c r="CT113"/>
  <c r="CO138" s="1"/>
  <c r="LG113"/>
  <c r="LB138" s="1"/>
  <c r="ET112"/>
  <c r="EO137" s="1"/>
  <c r="GT113"/>
  <c r="GO138" s="1"/>
  <c r="IG111"/>
  <c r="IB136" s="1"/>
  <c r="LG111"/>
  <c r="LB136" s="1"/>
  <c r="KG107"/>
  <c r="LT111"/>
  <c r="LO136" s="1"/>
  <c r="IT107"/>
  <c r="LT110"/>
  <c r="LO135" s="1"/>
  <c r="BG107"/>
  <c r="IG110"/>
  <c r="IB135" s="1"/>
  <c r="FT109"/>
  <c r="FO134" s="1"/>
  <c r="LG107"/>
  <c r="MG107"/>
  <c r="FG110"/>
  <c r="FB135" s="1"/>
  <c r="GT112"/>
  <c r="GO137" s="1"/>
  <c r="FG113"/>
  <c r="FB138" s="1"/>
  <c r="KT113"/>
  <c r="KO138" s="1"/>
  <c r="EG111"/>
  <c r="EB136" s="1"/>
  <c r="T112"/>
  <c r="O137" s="1"/>
  <c r="FG107"/>
  <c r="FT113"/>
  <c r="FO138" s="1"/>
  <c r="T114"/>
  <c r="O139" s="1"/>
  <c r="DT112"/>
  <c r="DO137" s="1"/>
  <c r="AG111"/>
  <c r="AB136" s="1"/>
  <c r="MG110"/>
  <c r="MB135" s="1"/>
  <c r="T111"/>
  <c r="O136" s="1"/>
  <c r="JT112"/>
  <c r="JO137" s="1"/>
  <c r="KT109"/>
  <c r="KO134" s="1"/>
  <c r="ET108"/>
  <c r="EO133" s="1"/>
  <c r="BG114"/>
  <c r="BB139" s="1"/>
  <c r="BG112"/>
  <c r="BB137" s="1"/>
  <c r="DT113"/>
  <c r="DO138" s="1"/>
  <c r="JG108"/>
  <c r="JB133" s="1"/>
  <c r="JT107"/>
  <c r="KG111"/>
  <c r="KB136" s="1"/>
  <c r="FT111"/>
  <c r="FO136" s="1"/>
  <c r="ET109"/>
  <c r="EO134" s="1"/>
  <c r="IT108"/>
  <c r="IO133" s="1"/>
  <c r="GT108"/>
  <c r="GO133" s="1"/>
  <c r="LT114"/>
  <c r="LO139" s="1"/>
  <c r="LG109"/>
  <c r="LB134" s="1"/>
  <c r="HG112"/>
  <c r="HB137" s="1"/>
  <c r="EG113"/>
  <c r="EB138" s="1"/>
  <c r="FG111"/>
  <c r="FB136" s="1"/>
  <c r="AG114"/>
  <c r="AB139" s="1"/>
  <c r="IG114"/>
  <c r="IB139" s="1"/>
  <c r="BT107"/>
  <c r="KG113"/>
  <c r="KB138" s="1"/>
  <c r="DT107"/>
  <c r="T107"/>
  <c r="EG109"/>
  <c r="EB134" s="1"/>
  <c r="LG112"/>
  <c r="LB137" s="1"/>
  <c r="EG112"/>
  <c r="EB137" s="1"/>
  <c r="KT112"/>
  <c r="KO137" s="1"/>
  <c r="KT111"/>
  <c r="KO136" s="1"/>
  <c r="ET110"/>
  <c r="EO135" s="1"/>
  <c r="DG107"/>
  <c r="GG112"/>
  <c r="GB137" s="1"/>
  <c r="FG112"/>
  <c r="FB137" s="1"/>
  <c r="LG114"/>
  <c r="LB139" s="1"/>
  <c r="HT109"/>
  <c r="HO134" s="1"/>
  <c r="MG111"/>
  <c r="MB136" s="1"/>
  <c r="ET107"/>
  <c r="CG111"/>
  <c r="CB136" s="1"/>
  <c r="KG108"/>
  <c r="KB133" s="1"/>
  <c r="IT110"/>
  <c r="IO135" s="1"/>
  <c r="AG107"/>
  <c r="BG110"/>
  <c r="BB135" s="1"/>
  <c r="BG109"/>
  <c r="BB134" s="1"/>
  <c r="EG110"/>
  <c r="EB135" s="1"/>
  <c r="FT108"/>
  <c r="FO133" s="1"/>
  <c r="BT113"/>
  <c r="BO138" s="1"/>
  <c r="AG112"/>
  <c r="AB137" s="1"/>
  <c r="JG114"/>
  <c r="JB139" s="1"/>
  <c r="DT110"/>
  <c r="DO135" s="1"/>
  <c r="MG109"/>
  <c r="MB134" s="1"/>
  <c r="HG108"/>
  <c r="HB133" s="1"/>
  <c r="JG107"/>
  <c r="AT107"/>
  <c r="HT108"/>
  <c r="HO133" s="1"/>
  <c r="AG108"/>
  <c r="AB133" s="1"/>
  <c r="IT109"/>
  <c r="IO134" s="1"/>
  <c r="JT110"/>
  <c r="JO135" s="1"/>
  <c r="FT112"/>
  <c r="FO137" s="1"/>
  <c r="DT108"/>
  <c r="DO133" s="1"/>
  <c r="IT111"/>
  <c r="IO136" s="1"/>
  <c r="JT114"/>
  <c r="JO139" s="1"/>
  <c r="AT108"/>
  <c r="AO133" s="1"/>
  <c r="CG110"/>
  <c r="CB135" s="1"/>
  <c r="KT114"/>
  <c r="KO139" s="1"/>
  <c r="BG108"/>
  <c r="BB133" s="1"/>
  <c r="HG109"/>
  <c r="HB134" s="1"/>
  <c r="HT113"/>
  <c r="HO138" s="1"/>
  <c r="IG109"/>
  <c r="IB134" s="1"/>
  <c r="HT107"/>
  <c r="MG114"/>
  <c r="MB139" s="1"/>
  <c r="IG113"/>
  <c r="IB138" s="1"/>
  <c r="CG113"/>
  <c r="CB138" s="1"/>
  <c r="AT113"/>
  <c r="AO138" s="1"/>
  <c r="ET114"/>
  <c r="EO139" s="1"/>
  <c r="DG114"/>
  <c r="DB139" s="1"/>
  <c r="GG113"/>
  <c r="GB138" s="1"/>
  <c r="IT113"/>
  <c r="IO138" s="1"/>
  <c r="HG114"/>
  <c r="HB139" s="1"/>
  <c r="JG113"/>
  <c r="JB138" s="1"/>
  <c r="GG107"/>
  <c r="CG108"/>
  <c r="CB133" s="1"/>
  <c r="FG109"/>
  <c r="FB134" s="1"/>
  <c r="MG112"/>
  <c r="MB137" s="1"/>
  <c r="HG107"/>
  <c r="GT110"/>
  <c r="GO135" s="1"/>
  <c r="GT109"/>
  <c r="GO134" s="1"/>
  <c r="CT107"/>
  <c r="DG110"/>
  <c r="DB135" s="1"/>
  <c r="CT110"/>
  <c r="CO135" s="1"/>
  <c r="DT109"/>
  <c r="DO134" s="1"/>
  <c r="GT111"/>
  <c r="GO136" s="1"/>
  <c r="BT108"/>
  <c r="BO133" s="1"/>
  <c r="DG112"/>
  <c r="DB137" s="1"/>
  <c r="LG108"/>
  <c r="LB133" s="1"/>
  <c r="KG112"/>
  <c r="KB137" s="1"/>
  <c r="AT112"/>
  <c r="AO137" s="1"/>
  <c r="KG110"/>
  <c r="KB135" s="1"/>
  <c r="AG110"/>
  <c r="AB135" s="1"/>
  <c r="KT108"/>
  <c r="KO133" s="1"/>
  <c r="FT107"/>
  <c r="BT111"/>
  <c r="BO136" s="1"/>
  <c r="CG114"/>
  <c r="CB139" s="1"/>
  <c r="T109"/>
  <c r="O134" s="1"/>
  <c r="BT109"/>
  <c r="BO134" s="1"/>
  <c r="DG111"/>
  <c r="DB136" s="1"/>
  <c r="JT113"/>
  <c r="JO138" s="1"/>
  <c r="LT108"/>
  <c r="LO133" s="1"/>
  <c r="AG113"/>
  <c r="AB138" s="1"/>
  <c r="T108"/>
  <c r="O133" s="1"/>
  <c r="T110"/>
  <c r="O135" s="1"/>
  <c r="MG113"/>
  <c r="MB138" s="1"/>
  <c r="GG110"/>
  <c r="GB135" s="1"/>
  <c r="LG110"/>
  <c r="LB135" s="1"/>
  <c r="HG113"/>
  <c r="HB138" s="1"/>
  <c r="BG113"/>
  <c r="BB138" s="1"/>
  <c r="KG114"/>
  <c r="KB139" s="1"/>
  <c r="GT114"/>
  <c r="GO139" s="1"/>
  <c r="LT109"/>
  <c r="LO134" s="1"/>
  <c r="CT108"/>
  <c r="CO133" s="1"/>
  <c r="CG109"/>
  <c r="CB134" s="1"/>
  <c r="JG112"/>
  <c r="JB137" s="1"/>
  <c r="KG109"/>
  <c r="KB134" s="1"/>
  <c r="BT110"/>
  <c r="BO135" s="1"/>
  <c r="BT114"/>
  <c r="BO139" s="1"/>
  <c r="CT111"/>
  <c r="CO136" s="1"/>
  <c r="IT112"/>
  <c r="IO137" s="1"/>
  <c r="CT114"/>
  <c r="CO139" s="1"/>
  <c r="HG111"/>
  <c r="HB136" s="1"/>
  <c r="IG107"/>
  <c r="DG108"/>
  <c r="DB133" s="1"/>
  <c r="HG110"/>
  <c r="HB135" s="1"/>
  <c r="JT108"/>
  <c r="JO133" s="1"/>
  <c r="LT113"/>
  <c r="LO138" s="1"/>
  <c r="FG114"/>
  <c r="FB139" s="1"/>
  <c r="JT111"/>
  <c r="JO136" s="1"/>
  <c r="DG109"/>
  <c r="DB134" s="1"/>
  <c r="ET113"/>
  <c r="EO138" s="1"/>
  <c r="HT110"/>
  <c r="HO135" s="1"/>
  <c r="JG110"/>
  <c r="JB135" s="1"/>
  <c r="FG108"/>
  <c r="FB133" s="1"/>
  <c r="JG109"/>
  <c r="JB134" s="1"/>
  <c r="DT111"/>
  <c r="DO136" s="1"/>
  <c r="GG108"/>
  <c r="GB133" s="1"/>
  <c r="AG109"/>
  <c r="AB134" s="1"/>
  <c r="GG109"/>
  <c r="GB134" s="1"/>
  <c r="AT109"/>
  <c r="AO134" s="1"/>
  <c r="AT110"/>
  <c r="AO135" s="1"/>
  <c r="LT112"/>
  <c r="LO137" s="1"/>
  <c r="JG111"/>
  <c r="JB136" s="1"/>
  <c r="CG112"/>
  <c r="CB137" s="1"/>
  <c r="IG112"/>
  <c r="IB137" s="1"/>
  <c r="DT114"/>
  <c r="DO139" s="1"/>
  <c r="EG107"/>
  <c r="HT112"/>
  <c r="HO137" s="1"/>
  <c r="LT107"/>
  <c r="CG107"/>
  <c r="DG113"/>
  <c r="DB138" s="1"/>
  <c r="AT114"/>
  <c r="AO139" s="1"/>
  <c r="CT109"/>
  <c r="CO134" s="1"/>
  <c r="GT107"/>
  <c r="KT110"/>
  <c r="KO135" s="1"/>
  <c r="FT110"/>
  <c r="FO135" s="1"/>
  <c r="ET111"/>
  <c r="EO136" s="1"/>
  <c r="EG114"/>
  <c r="EB139" s="1"/>
  <c r="KT107"/>
  <c r="BG111"/>
  <c r="BB136" s="1"/>
  <c r="FT114"/>
  <c r="FO139" s="1"/>
  <c r="BT112"/>
  <c r="BO137" s="1"/>
  <c r="GG111"/>
  <c r="GB136" s="1"/>
  <c r="EG108"/>
  <c r="EB133" s="1"/>
  <c r="HT111"/>
  <c r="HO136" s="1"/>
  <c r="JT109"/>
  <c r="JO134" s="1"/>
  <c r="CT112"/>
  <c r="CO137" s="1"/>
  <c r="GG114"/>
  <c r="GB139" s="1"/>
  <c r="E104" i="28"/>
  <c r="D104" s="1"/>
  <c r="E90" i="47"/>
  <c r="E91" i="28"/>
  <c r="D91" s="1"/>
  <c r="E96"/>
  <c r="D96" s="1"/>
  <c r="LL100" i="47"/>
  <c r="HY100"/>
  <c r="BY100"/>
  <c r="IY100"/>
  <c r="EY100"/>
  <c r="CL100"/>
  <c r="DY100"/>
  <c r="L100"/>
  <c r="AY100"/>
  <c r="JL100"/>
  <c r="KL100"/>
  <c r="D100"/>
  <c r="KY100"/>
  <c r="IL100"/>
  <c r="FY100"/>
  <c r="FL100"/>
  <c r="EL100"/>
  <c r="AL100"/>
  <c r="DL100"/>
  <c r="BL100"/>
  <c r="JY100"/>
  <c r="Y100"/>
  <c r="GY100"/>
  <c r="GL100"/>
  <c r="CY100"/>
  <c r="LY100"/>
  <c r="HL100"/>
  <c r="DL105"/>
  <c r="HL105"/>
  <c r="KY105"/>
  <c r="JY105"/>
  <c r="AY105"/>
  <c r="LL105"/>
  <c r="BL105"/>
  <c r="D105"/>
  <c r="HY105"/>
  <c r="CL105"/>
  <c r="BY105"/>
  <c r="LY105"/>
  <c r="FL105"/>
  <c r="IY105"/>
  <c r="JL105"/>
  <c r="L105"/>
  <c r="IL105"/>
  <c r="EY105"/>
  <c r="EL105"/>
  <c r="GL105"/>
  <c r="FY105"/>
  <c r="DY105"/>
  <c r="GY105"/>
  <c r="Y105"/>
  <c r="CY105"/>
  <c r="AL105"/>
  <c r="KL105"/>
  <c r="IL97"/>
  <c r="CY97"/>
  <c r="IY97"/>
  <c r="EY97"/>
  <c r="LY97"/>
  <c r="FL97"/>
  <c r="CL97"/>
  <c r="HY97"/>
  <c r="GY97"/>
  <c r="LL97"/>
  <c r="DY97"/>
  <c r="JY97"/>
  <c r="Y97"/>
  <c r="EL97"/>
  <c r="AY97"/>
  <c r="KY97"/>
  <c r="JL97"/>
  <c r="AL97"/>
  <c r="KL97"/>
  <c r="D97"/>
  <c r="BY97"/>
  <c r="FY97"/>
  <c r="DL97"/>
  <c r="HL97"/>
  <c r="GL97"/>
  <c r="BL97"/>
  <c r="L97"/>
  <c r="HL96"/>
  <c r="EY96"/>
  <c r="CL96"/>
  <c r="AL96"/>
  <c r="JL96"/>
  <c r="AY96"/>
  <c r="L96"/>
  <c r="GL96"/>
  <c r="GY96"/>
  <c r="KY96"/>
  <c r="JY96"/>
  <c r="IL96"/>
  <c r="DL96"/>
  <c r="HY96"/>
  <c r="LY96"/>
  <c r="LL96"/>
  <c r="Y96"/>
  <c r="KL96"/>
  <c r="D96"/>
  <c r="CY96"/>
  <c r="BL96"/>
  <c r="BY96"/>
  <c r="IY96"/>
  <c r="FY96"/>
  <c r="EL96"/>
  <c r="FL96"/>
  <c r="DY96"/>
  <c r="HY104"/>
  <c r="FY104"/>
  <c r="EY104"/>
  <c r="L104"/>
  <c r="KL104"/>
  <c r="D104"/>
  <c r="FL104"/>
  <c r="Y104"/>
  <c r="IL104"/>
  <c r="LY104"/>
  <c r="AY104"/>
  <c r="IY104"/>
  <c r="AL104"/>
  <c r="JL104"/>
  <c r="BL104"/>
  <c r="GY104"/>
  <c r="BY104"/>
  <c r="JY104"/>
  <c r="EL104"/>
  <c r="CY104"/>
  <c r="CL104"/>
  <c r="DY104"/>
  <c r="DL104"/>
  <c r="HL104"/>
  <c r="KY104"/>
  <c r="GL104"/>
  <c r="LL104"/>
  <c r="LL101"/>
  <c r="GY101"/>
  <c r="BY101"/>
  <c r="L101"/>
  <c r="EY101"/>
  <c r="AY101"/>
  <c r="HY101"/>
  <c r="LY101"/>
  <c r="EL101"/>
  <c r="Y101"/>
  <c r="HL101"/>
  <c r="IY101"/>
  <c r="DY101"/>
  <c r="FL101"/>
  <c r="IL101"/>
  <c r="AL101"/>
  <c r="GL101"/>
  <c r="KL101"/>
  <c r="JY101"/>
  <c r="JL101"/>
  <c r="FY101"/>
  <c r="KY101"/>
  <c r="BL101"/>
  <c r="DL101"/>
  <c r="CY101"/>
  <c r="D101"/>
  <c r="CL101"/>
  <c r="KY91"/>
  <c r="DL91"/>
  <c r="CL91"/>
  <c r="IY91"/>
  <c r="HL91"/>
  <c r="GY91"/>
  <c r="DY91"/>
  <c r="EY91"/>
  <c r="KL91"/>
  <c r="GL91"/>
  <c r="LL91"/>
  <c r="LY91"/>
  <c r="AL91"/>
  <c r="CY91"/>
  <c r="Y91"/>
  <c r="AY91"/>
  <c r="BY91"/>
  <c r="FL91"/>
  <c r="JL91"/>
  <c r="FY91"/>
  <c r="L91"/>
  <c r="JY91"/>
  <c r="EL91"/>
  <c r="D91"/>
  <c r="BL91"/>
  <c r="IL91"/>
  <c r="HY91"/>
  <c r="LY90"/>
  <c r="EY90"/>
  <c r="KL90"/>
  <c r="FY90"/>
  <c r="JY90"/>
  <c r="Y90"/>
  <c r="LL90"/>
  <c r="HL90"/>
  <c r="KY90"/>
  <c r="JL90"/>
  <c r="AY90"/>
  <c r="L90"/>
  <c r="CY90"/>
  <c r="BL90"/>
  <c r="IY90"/>
  <c r="D90"/>
  <c r="CL90"/>
  <c r="HY90"/>
  <c r="GL90"/>
  <c r="EL90"/>
  <c r="BY90"/>
  <c r="GY90"/>
  <c r="DL90"/>
  <c r="IL90"/>
  <c r="AL90"/>
  <c r="DY90"/>
  <c r="FL90"/>
  <c r="FG128" l="1"/>
  <c r="FG129" s="1"/>
  <c r="FB132"/>
  <c r="LG128"/>
  <c r="LG129" s="1"/>
  <c r="LB132"/>
  <c r="EC139"/>
  <c r="IP132"/>
  <c r="JQ135"/>
  <c r="DD139"/>
  <c r="JQ134"/>
  <c r="LQ132"/>
  <c r="EQ138"/>
  <c r="JD137"/>
  <c r="LC137"/>
  <c r="KP135"/>
  <c r="Q133"/>
  <c r="GP139"/>
  <c r="KP136"/>
  <c r="KP134"/>
  <c r="BP138"/>
  <c r="JC138"/>
  <c r="LD138"/>
  <c r="JC133"/>
  <c r="DP138"/>
  <c r="AC138"/>
  <c r="DD138"/>
  <c r="JQ139"/>
  <c r="ED139"/>
  <c r="FP135"/>
  <c r="MD133"/>
  <c r="LC136"/>
  <c r="GC138"/>
  <c r="BD139"/>
  <c r="DP139"/>
  <c r="DD136"/>
  <c r="CP137"/>
  <c r="JD133"/>
  <c r="EQ136"/>
  <c r="JQ138"/>
  <c r="JP137"/>
  <c r="DQ136"/>
  <c r="IP133"/>
  <c r="CD133"/>
  <c r="LD136"/>
  <c r="FQ136"/>
  <c r="DC136"/>
  <c r="HC133"/>
  <c r="HC137"/>
  <c r="Q138"/>
  <c r="HC134"/>
  <c r="IC139"/>
  <c r="DQ137"/>
  <c r="FD137"/>
  <c r="CD137"/>
  <c r="HQ139"/>
  <c r="KC132"/>
  <c r="EP133"/>
  <c r="AP135"/>
  <c r="KP132"/>
  <c r="IP135"/>
  <c r="AP132"/>
  <c r="AC133"/>
  <c r="FQ133"/>
  <c r="Q135"/>
  <c r="KC137"/>
  <c r="GC132"/>
  <c r="DP132"/>
  <c r="FD134"/>
  <c r="MC135"/>
  <c r="IC134"/>
  <c r="FC133"/>
  <c r="DC138"/>
  <c r="JP132"/>
  <c r="CP132"/>
  <c r="EP132"/>
  <c r="KP139"/>
  <c r="AQ132"/>
  <c r="BC135"/>
  <c r="FP134"/>
  <c r="CP138"/>
  <c r="BP132"/>
  <c r="FD132"/>
  <c r="AD139"/>
  <c r="FC134"/>
  <c r="BC139"/>
  <c r="IQ139"/>
  <c r="IQ135"/>
  <c r="LQ138"/>
  <c r="HP133"/>
  <c r="BC134"/>
  <c r="BP137"/>
  <c r="CQ132"/>
  <c r="IP139"/>
  <c r="FD138"/>
  <c r="DP134"/>
  <c r="CD135"/>
  <c r="CC133"/>
  <c r="AQ139"/>
  <c r="CD132"/>
  <c r="GD135"/>
  <c r="FP138"/>
  <c r="ID136"/>
  <c r="GD137"/>
  <c r="IQ134"/>
  <c r="LD132"/>
  <c r="GP132"/>
  <c r="MC139"/>
  <c r="KQ137"/>
  <c r="DD134"/>
  <c r="EP109"/>
  <c r="EP108"/>
  <c r="HP110"/>
  <c r="EP111"/>
  <c r="CP111"/>
  <c r="GP114"/>
  <c r="FP109"/>
  <c r="IP113"/>
  <c r="DC110"/>
  <c r="JP114"/>
  <c r="HC107"/>
  <c r="HP108"/>
  <c r="DP112"/>
  <c r="EC111"/>
  <c r="DP111"/>
  <c r="BP114"/>
  <c r="DC111"/>
  <c r="BC114"/>
  <c r="BC108"/>
  <c r="JP113"/>
  <c r="FP114"/>
  <c r="FC107"/>
  <c r="EP110"/>
  <c r="CC113"/>
  <c r="HP112"/>
  <c r="EC110"/>
  <c r="FP107"/>
  <c r="IC109"/>
  <c r="LP111"/>
  <c r="FC111"/>
  <c r="KC109"/>
  <c r="LC111"/>
  <c r="BP107"/>
  <c r="DC113"/>
  <c r="MC113"/>
  <c r="AC109"/>
  <c r="LP112"/>
  <c r="AC114"/>
  <c r="JP109"/>
  <c r="BP111"/>
  <c r="KC113"/>
  <c r="DC112"/>
  <c r="JP112"/>
  <c r="P109"/>
  <c r="EP107"/>
  <c r="CC110"/>
  <c r="P114"/>
  <c r="EP114"/>
  <c r="HC113"/>
  <c r="GP109"/>
  <c r="MC107"/>
  <c r="AP109"/>
  <c r="CP135"/>
  <c r="IQ136"/>
  <c r="Q134"/>
  <c r="ED138"/>
  <c r="FC135"/>
  <c r="DD135"/>
  <c r="EQ134"/>
  <c r="JC137"/>
  <c r="KC134"/>
  <c r="BD136"/>
  <c r="DP136"/>
  <c r="GQ135"/>
  <c r="FP133"/>
  <c r="LP135"/>
  <c r="HP134"/>
  <c r="DQ134"/>
  <c r="BP134"/>
  <c r="GC139"/>
  <c r="FC138"/>
  <c r="JD134"/>
  <c r="HP137"/>
  <c r="LQ136"/>
  <c r="CP133"/>
  <c r="LC139"/>
  <c r="DD137"/>
  <c r="EC132"/>
  <c r="GC136"/>
  <c r="LP138"/>
  <c r="EP135"/>
  <c r="P139"/>
  <c r="HD132"/>
  <c r="HD136"/>
  <c r="BQ138"/>
  <c r="JC134"/>
  <c r="MC134"/>
  <c r="HC138"/>
  <c r="HD139"/>
  <c r="EP137"/>
  <c r="MD139"/>
  <c r="LD133"/>
  <c r="KC133"/>
  <c r="JD132"/>
  <c r="IQ132"/>
  <c r="HD135"/>
  <c r="EC133"/>
  <c r="GP134"/>
  <c r="AQ134"/>
  <c r="EP136"/>
  <c r="MD135"/>
  <c r="BQ136"/>
  <c r="BC136"/>
  <c r="BQ137"/>
  <c r="CQ137"/>
  <c r="FC139"/>
  <c r="IQ133"/>
  <c r="CQ135"/>
  <c r="AP136"/>
  <c r="CC139"/>
  <c r="BD135"/>
  <c r="HP138"/>
  <c r="FC136"/>
  <c r="GP135"/>
  <c r="MC137"/>
  <c r="DP133"/>
  <c r="HD133"/>
  <c r="Q139"/>
  <c r="LP132"/>
  <c r="AC139"/>
  <c r="CD139"/>
  <c r="JC139"/>
  <c r="LQ134"/>
  <c r="LD137"/>
  <c r="GQ134"/>
  <c r="HD137"/>
  <c r="HC139"/>
  <c r="DQ138"/>
  <c r="HP132"/>
  <c r="EQ135"/>
  <c r="KD136"/>
  <c r="BQ134"/>
  <c r="EQ139"/>
  <c r="FD133"/>
  <c r="AQ133"/>
  <c r="EC134"/>
  <c r="CP139"/>
  <c r="CC137"/>
  <c r="CD134"/>
  <c r="EQ133"/>
  <c r="GC137"/>
  <c r="JC132"/>
  <c r="HP139"/>
  <c r="KP138"/>
  <c r="GD132"/>
  <c r="AQ138"/>
  <c r="FQ139"/>
  <c r="EC136"/>
  <c r="HP135"/>
  <c r="CC135"/>
  <c r="HQ136"/>
  <c r="CD136"/>
  <c r="LD135"/>
  <c r="MD136"/>
  <c r="LP136"/>
  <c r="BQ132"/>
  <c r="DP109"/>
  <c r="GP112"/>
  <c r="JC113"/>
  <c r="HC111"/>
  <c r="LP107"/>
  <c r="GC110"/>
  <c r="HP114"/>
  <c r="AC112"/>
  <c r="AP114"/>
  <c r="LC114"/>
  <c r="EP113"/>
  <c r="HP113"/>
  <c r="GC112"/>
  <c r="KP114"/>
  <c r="GC111"/>
  <c r="FC108"/>
  <c r="AP108"/>
  <c r="HC110"/>
  <c r="IC108"/>
  <c r="MC112"/>
  <c r="GP113"/>
  <c r="CP112"/>
  <c r="DP107"/>
  <c r="JP107"/>
  <c r="FP112"/>
  <c r="CC112"/>
  <c r="GP107"/>
  <c r="AC113"/>
  <c r="JP111"/>
  <c r="HC112"/>
  <c r="JC112"/>
  <c r="KP112"/>
  <c r="GC113"/>
  <c r="DP114"/>
  <c r="JC114"/>
  <c r="LP114"/>
  <c r="KC108"/>
  <c r="FP113"/>
  <c r="KP113"/>
  <c r="IC110"/>
  <c r="IP112"/>
  <c r="BP112"/>
  <c r="LC108"/>
  <c r="FC113"/>
  <c r="EC107"/>
  <c r="DC108"/>
  <c r="AP113"/>
  <c r="IP110"/>
  <c r="MC108"/>
  <c r="IC112"/>
  <c r="HP111"/>
  <c r="IC133"/>
  <c r="GQ137"/>
  <c r="HC132"/>
  <c r="DC135"/>
  <c r="DC134"/>
  <c r="MD132"/>
  <c r="JQ133"/>
  <c r="KQ134"/>
  <c r="HD134"/>
  <c r="KQ138"/>
  <c r="KD133"/>
  <c r="LC133"/>
  <c r="LC132"/>
  <c r="LQ133"/>
  <c r="DQ133"/>
  <c r="MC138"/>
  <c r="JP135"/>
  <c r="BC133"/>
  <c r="BP135"/>
  <c r="MC132"/>
  <c r="GD136"/>
  <c r="KC135"/>
  <c r="CD138"/>
  <c r="LQ139"/>
  <c r="FP139"/>
  <c r="HQ134"/>
  <c r="LP134"/>
  <c r="KC136"/>
  <c r="LQ137"/>
  <c r="BD138"/>
  <c r="FP132"/>
  <c r="GQ132"/>
  <c r="LC135"/>
  <c r="JP136"/>
  <c r="AD132"/>
  <c r="FP137"/>
  <c r="EC137"/>
  <c r="GD134"/>
  <c r="BP139"/>
  <c r="BD132"/>
  <c r="P132"/>
  <c r="KD134"/>
  <c r="Q136"/>
  <c r="LQ135"/>
  <c r="AQ135"/>
  <c r="KQ132"/>
  <c r="AD133"/>
  <c r="ED132"/>
  <c r="IC132"/>
  <c r="HC135"/>
  <c r="AP139"/>
  <c r="LD134"/>
  <c r="GQ139"/>
  <c r="ED137"/>
  <c r="GQ133"/>
  <c r="FQ137"/>
  <c r="JQ136"/>
  <c r="ID134"/>
  <c r="CC132"/>
  <c r="ID139"/>
  <c r="AC132"/>
  <c r="GP138"/>
  <c r="DD133"/>
  <c r="KC138"/>
  <c r="AP133"/>
  <c r="LD139"/>
  <c r="GP133"/>
  <c r="FQ134"/>
  <c r="IC137"/>
  <c r="LP139"/>
  <c r="HQ137"/>
  <c r="KD139"/>
  <c r="CQ134"/>
  <c r="MD137"/>
  <c r="ID133"/>
  <c r="GD138"/>
  <c r="Q137"/>
  <c r="AC137"/>
  <c r="EC135"/>
  <c r="EQ137"/>
  <c r="EP138"/>
  <c r="IC135"/>
  <c r="AC136"/>
  <c r="GC134"/>
  <c r="KD132"/>
  <c r="ED133"/>
  <c r="ED134"/>
  <c r="LP137"/>
  <c r="FQ135"/>
  <c r="CQ133"/>
  <c r="AQ137"/>
  <c r="KQ135"/>
  <c r="JC136"/>
  <c r="AC135"/>
  <c r="HQ132"/>
  <c r="CC138"/>
  <c r="P134"/>
  <c r="FD139"/>
  <c r="MD138"/>
  <c r="EQ132"/>
  <c r="BQ135"/>
  <c r="P135"/>
  <c r="GC135"/>
  <c r="IP134"/>
  <c r="AC107"/>
  <c r="JC108"/>
  <c r="GC107"/>
  <c r="FP110"/>
  <c r="JP108"/>
  <c r="KC112"/>
  <c r="DC114"/>
  <c r="FP111"/>
  <c r="P110"/>
  <c r="BP110"/>
  <c r="P111"/>
  <c r="P107"/>
  <c r="EC109"/>
  <c r="FC110"/>
  <c r="GP110"/>
  <c r="P108"/>
  <c r="EC113"/>
  <c r="BC111"/>
  <c r="IP108"/>
  <c r="CC107"/>
  <c r="IC111"/>
  <c r="LP110"/>
  <c r="FC114"/>
  <c r="KC110"/>
  <c r="GC109"/>
  <c r="CC114"/>
  <c r="IP114"/>
  <c r="IC107"/>
  <c r="IC114"/>
  <c r="LC112"/>
  <c r="KC114"/>
  <c r="CP109"/>
  <c r="FC109"/>
  <c r="KP108"/>
  <c r="HC114"/>
  <c r="JC107"/>
  <c r="IP111"/>
  <c r="IP107"/>
  <c r="KC111"/>
  <c r="JC110"/>
  <c r="DC109"/>
  <c r="BC113"/>
  <c r="EP112"/>
  <c r="CP108"/>
  <c r="LP108"/>
  <c r="IP109"/>
  <c r="P112"/>
  <c r="AP111"/>
  <c r="LC113"/>
  <c r="AC108"/>
  <c r="KP110"/>
  <c r="MC114"/>
  <c r="EC112"/>
  <c r="DC132"/>
  <c r="BP136"/>
  <c r="JP139"/>
  <c r="AD138"/>
  <c r="GP136"/>
  <c r="AP138"/>
  <c r="HD138"/>
  <c r="P138"/>
  <c r="BD133"/>
  <c r="AQ136"/>
  <c r="EP139"/>
  <c r="MC133"/>
  <c r="JQ137"/>
  <c r="IP136"/>
  <c r="CQ139"/>
  <c r="KD138"/>
  <c r="Q132"/>
  <c r="AD136"/>
  <c r="DD132"/>
  <c r="P136"/>
  <c r="AD134"/>
  <c r="BQ139"/>
  <c r="LP133"/>
  <c r="CQ136"/>
  <c r="MC136"/>
  <c r="GQ136"/>
  <c r="FD136"/>
  <c r="EP134"/>
  <c r="ID137"/>
  <c r="JD139"/>
  <c r="BD137"/>
  <c r="ED135"/>
  <c r="CQ138"/>
  <c r="JP133"/>
  <c r="FC132"/>
  <c r="CP134"/>
  <c r="ID138"/>
  <c r="BC132"/>
  <c r="DC139"/>
  <c r="BD134"/>
  <c r="JC135"/>
  <c r="GD133"/>
  <c r="HP136"/>
  <c r="KD137"/>
  <c r="HQ133"/>
  <c r="KQ139"/>
  <c r="KP133"/>
  <c r="IP138"/>
  <c r="IC136"/>
  <c r="JD135"/>
  <c r="BQ133"/>
  <c r="IQ137"/>
  <c r="JQ132"/>
  <c r="ID135"/>
  <c r="CP136"/>
  <c r="DC133"/>
  <c r="BC138"/>
  <c r="CC136"/>
  <c r="HC136"/>
  <c r="GP137"/>
  <c r="FP136"/>
  <c r="CC134"/>
  <c r="FC137"/>
  <c r="KC139"/>
  <c r="MD134"/>
  <c r="DQ139"/>
  <c r="IQ138"/>
  <c r="DP137"/>
  <c r="BP133"/>
  <c r="LC134"/>
  <c r="FD135"/>
  <c r="JP134"/>
  <c r="GD139"/>
  <c r="AC134"/>
  <c r="FQ138"/>
  <c r="DQ132"/>
  <c r="GC133"/>
  <c r="KD135"/>
  <c r="KQ133"/>
  <c r="ID132"/>
  <c r="KP137"/>
  <c r="JD136"/>
  <c r="LC138"/>
  <c r="JP138"/>
  <c r="IC138"/>
  <c r="IP137"/>
  <c r="EC138"/>
  <c r="DC137"/>
  <c r="FQ132"/>
  <c r="KQ136"/>
  <c r="HQ135"/>
  <c r="HQ138"/>
  <c r="DQ135"/>
  <c r="AD137"/>
  <c r="AD135"/>
  <c r="P137"/>
  <c r="AP134"/>
  <c r="BC137"/>
  <c r="JD138"/>
  <c r="P133"/>
  <c r="AP137"/>
  <c r="GQ138"/>
  <c r="ED136"/>
  <c r="DP135"/>
  <c r="MC110"/>
  <c r="LP113"/>
  <c r="CP114"/>
  <c r="EC114"/>
  <c r="FC112"/>
  <c r="EC108"/>
  <c r="BC107"/>
  <c r="GC114"/>
  <c r="CC108"/>
  <c r="FP108"/>
  <c r="AC111"/>
  <c r="BC109"/>
  <c r="CC109"/>
  <c r="LC107"/>
  <c r="LC110"/>
  <c r="GP108"/>
  <c r="KP109"/>
  <c r="JC111"/>
  <c r="MC109"/>
  <c r="HP109"/>
  <c r="BC112"/>
  <c r="GC108"/>
  <c r="JP110"/>
  <c r="BP108"/>
  <c r="AP112"/>
  <c r="HC109"/>
  <c r="IC113"/>
  <c r="KP107"/>
  <c r="DC107"/>
  <c r="CP107"/>
  <c r="HC108"/>
  <c r="DP113"/>
  <c r="KP111"/>
  <c r="AC110"/>
  <c r="BP113"/>
  <c r="HP107"/>
  <c r="GP111"/>
  <c r="CC111"/>
  <c r="MC111"/>
  <c r="P113"/>
  <c r="BP109"/>
  <c r="CP110"/>
  <c r="LP109"/>
  <c r="LC109"/>
  <c r="DP110"/>
  <c r="KC107"/>
  <c r="JC109"/>
  <c r="AP110"/>
  <c r="CP113"/>
  <c r="AP107"/>
  <c r="BC110"/>
  <c r="DP108"/>
  <c r="LT128"/>
  <c r="LT129" s="1"/>
  <c r="LO132"/>
  <c r="CT128"/>
  <c r="CT129" s="1"/>
  <c r="CO132"/>
  <c r="DB132"/>
  <c r="DG128"/>
  <c r="DG129" s="1"/>
  <c r="DT128"/>
  <c r="DT129" s="1"/>
  <c r="DO132"/>
  <c r="MG128"/>
  <c r="MG129" s="1"/>
  <c r="MB132"/>
  <c r="BG128"/>
  <c r="BG129" s="1"/>
  <c r="BB132"/>
  <c r="KG128"/>
  <c r="KG129" s="1"/>
  <c r="KB132"/>
  <c r="IO139"/>
  <c r="GO132"/>
  <c r="GT128"/>
  <c r="GT129" s="1"/>
  <c r="CB132"/>
  <c r="CG128"/>
  <c r="CG129" s="1"/>
  <c r="FO132"/>
  <c r="FT128"/>
  <c r="FT129" s="1"/>
  <c r="HG128"/>
  <c r="HG129" s="1"/>
  <c r="HB132"/>
  <c r="GG128"/>
  <c r="GG129" s="1"/>
  <c r="GB132"/>
  <c r="JG128"/>
  <c r="JG129" s="1"/>
  <c r="JB132"/>
  <c r="O132"/>
  <c r="T128"/>
  <c r="T129" s="1"/>
  <c r="JT128"/>
  <c r="JT129" s="1"/>
  <c r="JO132"/>
  <c r="IB133"/>
  <c r="KT128"/>
  <c r="KT129" s="1"/>
  <c r="KO132"/>
  <c r="EG128"/>
  <c r="EG129" s="1"/>
  <c r="EB132"/>
  <c r="IG128"/>
  <c r="IG129" s="1"/>
  <c r="IB132"/>
  <c r="HT128"/>
  <c r="HT129" s="1"/>
  <c r="HO132"/>
  <c r="AO132"/>
  <c r="AT128"/>
  <c r="AT129" s="1"/>
  <c r="AB132"/>
  <c r="AG128"/>
  <c r="AG129" s="1"/>
  <c r="ET128"/>
  <c r="ET129" s="1"/>
  <c r="EO132"/>
  <c r="BT128"/>
  <c r="BT129" s="1"/>
  <c r="BO132"/>
  <c r="IO132"/>
  <c r="IT128"/>
  <c r="IT129" s="1"/>
  <c r="LX91"/>
  <c r="MG91" s="1"/>
  <c r="JK91"/>
  <c r="JT91" s="1"/>
  <c r="BK91"/>
  <c r="BT91" s="1"/>
  <c r="IK91"/>
  <c r="IT91" s="1"/>
  <c r="IX91"/>
  <c r="JG91" s="1"/>
  <c r="EK91"/>
  <c r="ET91" s="1"/>
  <c r="CK91"/>
  <c r="CT91" s="1"/>
  <c r="EX91"/>
  <c r="FG91" s="1"/>
  <c r="X91"/>
  <c r="AG91" s="1"/>
  <c r="AK91"/>
  <c r="AT91" s="1"/>
  <c r="HK91"/>
  <c r="HT91" s="1"/>
  <c r="GK91"/>
  <c r="GT91" s="1"/>
  <c r="GX91"/>
  <c r="HG91" s="1"/>
  <c r="JX91"/>
  <c r="KG91" s="1"/>
  <c r="HX91"/>
  <c r="IG91" s="1"/>
  <c r="KX91"/>
  <c r="LG91" s="1"/>
  <c r="DK91"/>
  <c r="DT91" s="1"/>
  <c r="BX91"/>
  <c r="CG91" s="1"/>
  <c r="LK91"/>
  <c r="LT91" s="1"/>
  <c r="DX91"/>
  <c r="EG91" s="1"/>
  <c r="AX91"/>
  <c r="BG91" s="1"/>
  <c r="FX91"/>
  <c r="GG91" s="1"/>
  <c r="K91"/>
  <c r="T91" s="1"/>
  <c r="FK91"/>
  <c r="FT91" s="1"/>
  <c r="CX91"/>
  <c r="DG91" s="1"/>
  <c r="KK91"/>
  <c r="KT91" s="1"/>
  <c r="EX97"/>
  <c r="FG97" s="1"/>
  <c r="LX97"/>
  <c r="MG97" s="1"/>
  <c r="HK97"/>
  <c r="HT97" s="1"/>
  <c r="BK97"/>
  <c r="BT97" s="1"/>
  <c r="CK97"/>
  <c r="CT97" s="1"/>
  <c r="IK97"/>
  <c r="IT97" s="1"/>
  <c r="LK97"/>
  <c r="LT97" s="1"/>
  <c r="KX97"/>
  <c r="LG97" s="1"/>
  <c r="GX97"/>
  <c r="HG97" s="1"/>
  <c r="JK97"/>
  <c r="JT97" s="1"/>
  <c r="FX97"/>
  <c r="GG97" s="1"/>
  <c r="AK97"/>
  <c r="AT97" s="1"/>
  <c r="HX97"/>
  <c r="IG97" s="1"/>
  <c r="JX97"/>
  <c r="KG97" s="1"/>
  <c r="FK97"/>
  <c r="FT97" s="1"/>
  <c r="KK97"/>
  <c r="KT97" s="1"/>
  <c r="X97"/>
  <c r="AG97" s="1"/>
  <c r="BX97"/>
  <c r="CG97" s="1"/>
  <c r="DX97"/>
  <c r="EG97" s="1"/>
  <c r="K97"/>
  <c r="T97" s="1"/>
  <c r="EK97"/>
  <c r="ET97" s="1"/>
  <c r="IX97"/>
  <c r="JG97" s="1"/>
  <c r="GK97"/>
  <c r="GT97" s="1"/>
  <c r="DK97"/>
  <c r="DT97" s="1"/>
  <c r="CX97"/>
  <c r="DG97" s="1"/>
  <c r="AX97"/>
  <c r="BG97" s="1"/>
  <c r="IX105"/>
  <c r="JG105" s="1"/>
  <c r="DX105"/>
  <c r="EG105" s="1"/>
  <c r="EK105"/>
  <c r="ET105" s="1"/>
  <c r="JX105"/>
  <c r="KG105" s="1"/>
  <c r="AK105"/>
  <c r="AT105" s="1"/>
  <c r="X105"/>
  <c r="AG105" s="1"/>
  <c r="KX105"/>
  <c r="LG105" s="1"/>
  <c r="LX105"/>
  <c r="MG105" s="1"/>
  <c r="HX105"/>
  <c r="IG105" s="1"/>
  <c r="JK105"/>
  <c r="JT105" s="1"/>
  <c r="K105"/>
  <c r="T105" s="1"/>
  <c r="DK105"/>
  <c r="DT105" s="1"/>
  <c r="FK105"/>
  <c r="FT105" s="1"/>
  <c r="CK105"/>
  <c r="CT105" s="1"/>
  <c r="LK105"/>
  <c r="LT105" s="1"/>
  <c r="KK105"/>
  <c r="KT105" s="1"/>
  <c r="EX105"/>
  <c r="FG105" s="1"/>
  <c r="GX105"/>
  <c r="HG105" s="1"/>
  <c r="BK105"/>
  <c r="BT105" s="1"/>
  <c r="CX105"/>
  <c r="DG105" s="1"/>
  <c r="GK105"/>
  <c r="GT105" s="1"/>
  <c r="BX105"/>
  <c r="CG105" s="1"/>
  <c r="AX105"/>
  <c r="BG105" s="1"/>
  <c r="HK105"/>
  <c r="HT105" s="1"/>
  <c r="FX105"/>
  <c r="GG105" s="1"/>
  <c r="IK105"/>
  <c r="IT105" s="1"/>
  <c r="CX100"/>
  <c r="DG100" s="1"/>
  <c r="DX100"/>
  <c r="EG100" s="1"/>
  <c r="FK100"/>
  <c r="FT100" s="1"/>
  <c r="JK100"/>
  <c r="JT100" s="1"/>
  <c r="GK100"/>
  <c r="GT100" s="1"/>
  <c r="BK100"/>
  <c r="BT100" s="1"/>
  <c r="IX100"/>
  <c r="JG100" s="1"/>
  <c r="EK100"/>
  <c r="ET100" s="1"/>
  <c r="IK100"/>
  <c r="IT100" s="1"/>
  <c r="X100"/>
  <c r="AG100" s="1"/>
  <c r="AX100"/>
  <c r="BG100" s="1"/>
  <c r="LX100"/>
  <c r="MG100" s="1"/>
  <c r="KK100"/>
  <c r="KT100" s="1"/>
  <c r="K100"/>
  <c r="T100" s="1"/>
  <c r="DK100"/>
  <c r="DT100" s="1"/>
  <c r="CK100"/>
  <c r="CT100" s="1"/>
  <c r="KX100"/>
  <c r="LG100" s="1"/>
  <c r="BX100"/>
  <c r="CG100" s="1"/>
  <c r="JX100"/>
  <c r="KG100" s="1"/>
  <c r="AK100"/>
  <c r="AT100" s="1"/>
  <c r="LK100"/>
  <c r="LT100" s="1"/>
  <c r="FX100"/>
  <c r="GG100" s="1"/>
  <c r="GX100"/>
  <c r="HG100" s="1"/>
  <c r="HK100"/>
  <c r="HT100" s="1"/>
  <c r="EX100"/>
  <c r="FG100" s="1"/>
  <c r="HX100"/>
  <c r="IG100" s="1"/>
  <c r="CX90"/>
  <c r="DG90" s="1"/>
  <c r="FK90"/>
  <c r="FT90" s="1"/>
  <c r="X90"/>
  <c r="AG90" s="1"/>
  <c r="CK90"/>
  <c r="CT90" s="1"/>
  <c r="KK90"/>
  <c r="KT90" s="1"/>
  <c r="DX90"/>
  <c r="EG90" s="1"/>
  <c r="HK90"/>
  <c r="HT90" s="1"/>
  <c r="BX90"/>
  <c r="CG90" s="1"/>
  <c r="DK90"/>
  <c r="DT90" s="1"/>
  <c r="AK90"/>
  <c r="AT90" s="1"/>
  <c r="FX90"/>
  <c r="GG90" s="1"/>
  <c r="HX90"/>
  <c r="IG90" s="1"/>
  <c r="IK90"/>
  <c r="IT90" s="1"/>
  <c r="JX90"/>
  <c r="KG90" s="1"/>
  <c r="EX90"/>
  <c r="FG90" s="1"/>
  <c r="KX90"/>
  <c r="LG90" s="1"/>
  <c r="JK90"/>
  <c r="JT90" s="1"/>
  <c r="LK90"/>
  <c r="LT90" s="1"/>
  <c r="LX90"/>
  <c r="MG90" s="1"/>
  <c r="AX90"/>
  <c r="BG90" s="1"/>
  <c r="EK90"/>
  <c r="ET90" s="1"/>
  <c r="GK90"/>
  <c r="GT90" s="1"/>
  <c r="IX90"/>
  <c r="JG90" s="1"/>
  <c r="K90"/>
  <c r="T90" s="1"/>
  <c r="BK90"/>
  <c r="BT90" s="1"/>
  <c r="GX90"/>
  <c r="HG90" s="1"/>
  <c r="AX101"/>
  <c r="BG101" s="1"/>
  <c r="HX101"/>
  <c r="IG101" s="1"/>
  <c r="IX101"/>
  <c r="JG101" s="1"/>
  <c r="FK101"/>
  <c r="FT101" s="1"/>
  <c r="AK101"/>
  <c r="AT101" s="1"/>
  <c r="LX101"/>
  <c r="MG101" s="1"/>
  <c r="DX101"/>
  <c r="EG101" s="1"/>
  <c r="GK101"/>
  <c r="GT101" s="1"/>
  <c r="GX101"/>
  <c r="HG101" s="1"/>
  <c r="BK101"/>
  <c r="BT101" s="1"/>
  <c r="K101"/>
  <c r="T101" s="1"/>
  <c r="JK101"/>
  <c r="JT101" s="1"/>
  <c r="HK101"/>
  <c r="HT101" s="1"/>
  <c r="LK101"/>
  <c r="LT101" s="1"/>
  <c r="IK101"/>
  <c r="IT101" s="1"/>
  <c r="EX101"/>
  <c r="FG101" s="1"/>
  <c r="CX101"/>
  <c r="DG101" s="1"/>
  <c r="X101"/>
  <c r="AG101" s="1"/>
  <c r="DK101"/>
  <c r="DT101" s="1"/>
  <c r="FX101"/>
  <c r="GG101" s="1"/>
  <c r="CK101"/>
  <c r="CT101" s="1"/>
  <c r="KX101"/>
  <c r="LG101" s="1"/>
  <c r="KK101"/>
  <c r="KT101" s="1"/>
  <c r="EK101"/>
  <c r="ET101" s="1"/>
  <c r="JX101"/>
  <c r="KG101" s="1"/>
  <c r="BX101"/>
  <c r="CG101" s="1"/>
  <c r="KX104"/>
  <c r="LG104" s="1"/>
  <c r="GX104"/>
  <c r="HG104" s="1"/>
  <c r="KK104"/>
  <c r="KT104" s="1"/>
  <c r="BX104"/>
  <c r="CG104" s="1"/>
  <c r="IK104"/>
  <c r="IT104" s="1"/>
  <c r="LX104"/>
  <c r="MG104" s="1"/>
  <c r="K104"/>
  <c r="T104" s="1"/>
  <c r="HX104"/>
  <c r="IG104" s="1"/>
  <c r="EK104"/>
  <c r="ET104" s="1"/>
  <c r="GK104"/>
  <c r="GT104" s="1"/>
  <c r="HK104"/>
  <c r="HT104" s="1"/>
  <c r="CK104"/>
  <c r="CT104" s="1"/>
  <c r="CX104"/>
  <c r="DG104" s="1"/>
  <c r="AK104"/>
  <c r="AT104" s="1"/>
  <c r="BK104"/>
  <c r="BT104" s="1"/>
  <c r="EX104"/>
  <c r="FG104" s="1"/>
  <c r="DK104"/>
  <c r="DT104" s="1"/>
  <c r="FX104"/>
  <c r="GG104" s="1"/>
  <c r="LK104"/>
  <c r="LT104" s="1"/>
  <c r="IX104"/>
  <c r="JG104" s="1"/>
  <c r="JX104"/>
  <c r="KG104" s="1"/>
  <c r="FK104"/>
  <c r="FT104" s="1"/>
  <c r="AX104"/>
  <c r="BG104" s="1"/>
  <c r="JK104"/>
  <c r="JT104" s="1"/>
  <c r="X104"/>
  <c r="AG104" s="1"/>
  <c r="DX104"/>
  <c r="EG104" s="1"/>
  <c r="CK96"/>
  <c r="CT96" s="1"/>
  <c r="X96"/>
  <c r="AG96" s="1"/>
  <c r="LX96"/>
  <c r="MG96" s="1"/>
  <c r="LK96"/>
  <c r="LT96" s="1"/>
  <c r="IX96"/>
  <c r="JG96" s="1"/>
  <c r="FK96"/>
  <c r="FT96" s="1"/>
  <c r="HK96"/>
  <c r="HT96" s="1"/>
  <c r="JK96"/>
  <c r="JT96" s="1"/>
  <c r="GK96"/>
  <c r="GT96" s="1"/>
  <c r="AX96"/>
  <c r="BG96" s="1"/>
  <c r="EX96"/>
  <c r="FG96" s="1"/>
  <c r="FX96"/>
  <c r="GG96" s="1"/>
  <c r="JX96"/>
  <c r="KG96" s="1"/>
  <c r="BK96"/>
  <c r="BT96" s="1"/>
  <c r="BX96"/>
  <c r="CG96" s="1"/>
  <c r="GX96"/>
  <c r="HG96" s="1"/>
  <c r="DK96"/>
  <c r="DT96" s="1"/>
  <c r="AK96"/>
  <c r="AT96" s="1"/>
  <c r="IK96"/>
  <c r="IT96" s="1"/>
  <c r="EK96"/>
  <c r="ET96" s="1"/>
  <c r="CX96"/>
  <c r="DG96" s="1"/>
  <c r="K96"/>
  <c r="T96" s="1"/>
  <c r="DX96"/>
  <c r="EG96" s="1"/>
  <c r="KX96"/>
  <c r="LG96" s="1"/>
  <c r="KK96"/>
  <c r="KT96" s="1"/>
  <c r="HX96"/>
  <c r="IG96" s="1"/>
  <c r="CQ113" l="1"/>
  <c r="CR113" s="1"/>
  <c r="CS113"/>
  <c r="DQ110"/>
  <c r="DR110" s="1"/>
  <c r="DS110"/>
  <c r="BQ109"/>
  <c r="BR109" s="1"/>
  <c r="BS109"/>
  <c r="GS111"/>
  <c r="GQ111"/>
  <c r="GR111" s="1"/>
  <c r="KQ111"/>
  <c r="KR111" s="1"/>
  <c r="KS111"/>
  <c r="DC128"/>
  <c r="DC129" s="1"/>
  <c r="DF107"/>
  <c r="DD107"/>
  <c r="AQ112"/>
  <c r="AR112" s="1"/>
  <c r="AS112"/>
  <c r="BD112"/>
  <c r="BE112" s="1"/>
  <c r="BF112"/>
  <c r="KQ109"/>
  <c r="KR109" s="1"/>
  <c r="KS109"/>
  <c r="CF109"/>
  <c r="CD109"/>
  <c r="CE109" s="1"/>
  <c r="CD108"/>
  <c r="CE108" s="1"/>
  <c r="CF108"/>
  <c r="FF112"/>
  <c r="FD112"/>
  <c r="FE112" s="1"/>
  <c r="MF110"/>
  <c r="MD110"/>
  <c r="ME110" s="1"/>
  <c r="AF108"/>
  <c r="AD108"/>
  <c r="AE108" s="1"/>
  <c r="IS109"/>
  <c r="IQ109"/>
  <c r="IR109" s="1"/>
  <c r="BF113"/>
  <c r="BD113"/>
  <c r="BE113" s="1"/>
  <c r="IS107"/>
  <c r="IQ107"/>
  <c r="IP128"/>
  <c r="IP129" s="1"/>
  <c r="KS108"/>
  <c r="KQ108"/>
  <c r="KR108" s="1"/>
  <c r="LD112"/>
  <c r="LE112" s="1"/>
  <c r="LF112"/>
  <c r="CF114"/>
  <c r="CD114"/>
  <c r="CE114" s="1"/>
  <c r="LS110"/>
  <c r="LQ110"/>
  <c r="LR110" s="1"/>
  <c r="BD111"/>
  <c r="BE111" s="1"/>
  <c r="BF111"/>
  <c r="FD110"/>
  <c r="FE110" s="1"/>
  <c r="FF110"/>
  <c r="BS110"/>
  <c r="BQ110"/>
  <c r="BR110" s="1"/>
  <c r="KF112"/>
  <c r="KD112"/>
  <c r="KE112" s="1"/>
  <c r="JD108"/>
  <c r="JE108" s="1"/>
  <c r="JF108"/>
  <c r="MD108"/>
  <c r="ME108" s="1"/>
  <c r="MF108"/>
  <c r="ED107"/>
  <c r="EC128"/>
  <c r="EC129" s="1"/>
  <c r="EF107"/>
  <c r="IS112"/>
  <c r="IQ112"/>
  <c r="IR112" s="1"/>
  <c r="KD108"/>
  <c r="KE108" s="1"/>
  <c r="KF108"/>
  <c r="GD113"/>
  <c r="GE113" s="1"/>
  <c r="GF113"/>
  <c r="JQ111"/>
  <c r="JR111" s="1"/>
  <c r="JS111"/>
  <c r="FQ112"/>
  <c r="FR112" s="1"/>
  <c r="FS112"/>
  <c r="GQ113"/>
  <c r="GR113" s="1"/>
  <c r="GS113"/>
  <c r="AQ108"/>
  <c r="AR108" s="1"/>
  <c r="AS108"/>
  <c r="GF112"/>
  <c r="GD112"/>
  <c r="GE112" s="1"/>
  <c r="AQ114"/>
  <c r="AR114" s="1"/>
  <c r="AS114"/>
  <c r="LQ107"/>
  <c r="LS107"/>
  <c r="LP128"/>
  <c r="LP129" s="1"/>
  <c r="DQ109"/>
  <c r="DR109" s="1"/>
  <c r="DS109"/>
  <c r="HD113"/>
  <c r="HE113" s="1"/>
  <c r="HF113"/>
  <c r="ES107"/>
  <c r="EP128"/>
  <c r="EP129" s="1"/>
  <c r="EQ107"/>
  <c r="KD113"/>
  <c r="KE113" s="1"/>
  <c r="KF113"/>
  <c r="LS112"/>
  <c r="LQ112"/>
  <c r="LR112" s="1"/>
  <c r="BQ107"/>
  <c r="BS107"/>
  <c r="BP128"/>
  <c r="BP129" s="1"/>
  <c r="LS111"/>
  <c r="LQ111"/>
  <c r="LR111" s="1"/>
  <c r="HS112"/>
  <c r="HQ112"/>
  <c r="HR112" s="1"/>
  <c r="FS114"/>
  <c r="FQ114"/>
  <c r="FR114" s="1"/>
  <c r="DD111"/>
  <c r="DE111" s="1"/>
  <c r="DF111"/>
  <c r="DS112"/>
  <c r="DQ112"/>
  <c r="DR112" s="1"/>
  <c r="DD110"/>
  <c r="DE110" s="1"/>
  <c r="DF110"/>
  <c r="CQ111"/>
  <c r="CR111" s="1"/>
  <c r="CS111"/>
  <c r="EQ109"/>
  <c r="ER109" s="1"/>
  <c r="ES109"/>
  <c r="AS107"/>
  <c r="AQ107"/>
  <c r="AP128"/>
  <c r="AP129" s="1"/>
  <c r="KC128"/>
  <c r="KC129" s="1"/>
  <c r="KF107"/>
  <c r="KD107"/>
  <c r="CS110"/>
  <c r="CQ110"/>
  <c r="CR110" s="1"/>
  <c r="CF111"/>
  <c r="CD111"/>
  <c r="CE111" s="1"/>
  <c r="AD110"/>
  <c r="AE110" s="1"/>
  <c r="AF110"/>
  <c r="CP128"/>
  <c r="CP129" s="1"/>
  <c r="CS107"/>
  <c r="CQ107"/>
  <c r="HD109"/>
  <c r="HE109" s="1"/>
  <c r="HF109"/>
  <c r="GD108"/>
  <c r="GE108" s="1"/>
  <c r="GF108"/>
  <c r="JF111"/>
  <c r="JD111"/>
  <c r="JE111" s="1"/>
  <c r="LC128"/>
  <c r="LC129" s="1"/>
  <c r="LF107"/>
  <c r="LD107"/>
  <c r="FQ108"/>
  <c r="FR108" s="1"/>
  <c r="FS108"/>
  <c r="EF108"/>
  <c r="ED108"/>
  <c r="EE108" s="1"/>
  <c r="LS113"/>
  <c r="LQ113"/>
  <c r="LR113" s="1"/>
  <c r="KS110"/>
  <c r="KQ110"/>
  <c r="KR110" s="1"/>
  <c r="S112"/>
  <c r="Q112"/>
  <c r="R112" s="1"/>
  <c r="EQ112"/>
  <c r="ER112" s="1"/>
  <c r="ES112"/>
  <c r="KF111"/>
  <c r="KD111"/>
  <c r="KE111" s="1"/>
  <c r="HF114"/>
  <c r="HD114"/>
  <c r="HE114" s="1"/>
  <c r="KF114"/>
  <c r="KD114"/>
  <c r="KE114" s="1"/>
  <c r="IQ114"/>
  <c r="IR114" s="1"/>
  <c r="IS114"/>
  <c r="FF114"/>
  <c r="FD114"/>
  <c r="FE114" s="1"/>
  <c r="IQ108"/>
  <c r="IR108" s="1"/>
  <c r="IS108"/>
  <c r="GS110"/>
  <c r="GQ110"/>
  <c r="GR110" s="1"/>
  <c r="S111"/>
  <c r="Q111"/>
  <c r="R111" s="1"/>
  <c r="DF114"/>
  <c r="DD114"/>
  <c r="DE114" s="1"/>
  <c r="GC128"/>
  <c r="GC129" s="1"/>
  <c r="GD107"/>
  <c r="GF107"/>
  <c r="ID112"/>
  <c r="IE112" s="1"/>
  <c r="IF112"/>
  <c r="DD108"/>
  <c r="DE108" s="1"/>
  <c r="DF108"/>
  <c r="BQ112"/>
  <c r="BR112" s="1"/>
  <c r="BS112"/>
  <c r="FS113"/>
  <c r="FQ113"/>
  <c r="FR113" s="1"/>
  <c r="DQ114"/>
  <c r="DR114" s="1"/>
  <c r="DS114"/>
  <c r="HD112"/>
  <c r="HE112" s="1"/>
  <c r="HF112"/>
  <c r="CD112"/>
  <c r="CE112" s="1"/>
  <c r="CF112"/>
  <c r="CS112"/>
  <c r="CQ112"/>
  <c r="CR112" s="1"/>
  <c r="HD110"/>
  <c r="HE110" s="1"/>
  <c r="HF110"/>
  <c r="KQ114"/>
  <c r="KR114" s="1"/>
  <c r="KS114"/>
  <c r="LD114"/>
  <c r="LE114" s="1"/>
  <c r="LF114"/>
  <c r="GF110"/>
  <c r="GD110"/>
  <c r="GE110" s="1"/>
  <c r="GS112"/>
  <c r="GQ112"/>
  <c r="GR112" s="1"/>
  <c r="GS109"/>
  <c r="GQ109"/>
  <c r="GR109" s="1"/>
  <c r="CD110"/>
  <c r="CE110" s="1"/>
  <c r="CF110"/>
  <c r="DF112"/>
  <c r="DD112"/>
  <c r="DE112" s="1"/>
  <c r="AF114"/>
  <c r="AD114"/>
  <c r="AE114" s="1"/>
  <c r="DD113"/>
  <c r="DE113" s="1"/>
  <c r="DF113"/>
  <c r="FF111"/>
  <c r="FD111"/>
  <c r="FE111" s="1"/>
  <c r="EF110"/>
  <c r="ED110"/>
  <c r="EE110" s="1"/>
  <c r="FF107"/>
  <c r="FD107"/>
  <c r="FC128"/>
  <c r="FC129" s="1"/>
  <c r="BD114"/>
  <c r="BE114" s="1"/>
  <c r="BF114"/>
  <c r="ED111"/>
  <c r="EE111" s="1"/>
  <c r="EF111"/>
  <c r="JS114"/>
  <c r="JQ114"/>
  <c r="JR114" s="1"/>
  <c r="GS114"/>
  <c r="GQ114"/>
  <c r="GR114" s="1"/>
  <c r="EQ108"/>
  <c r="ER108" s="1"/>
  <c r="ES108"/>
  <c r="BD110"/>
  <c r="BE110" s="1"/>
  <c r="BF110"/>
  <c r="JF109"/>
  <c r="JD109"/>
  <c r="JE109" s="1"/>
  <c r="LQ109"/>
  <c r="LR109" s="1"/>
  <c r="LS109"/>
  <c r="MF111"/>
  <c r="MD111"/>
  <c r="ME111" s="1"/>
  <c r="BS113"/>
  <c r="BQ113"/>
  <c r="BR113" s="1"/>
  <c r="HF108"/>
  <c r="HD108"/>
  <c r="HE108" s="1"/>
  <c r="ID113"/>
  <c r="IE113" s="1"/>
  <c r="IF113"/>
  <c r="JQ110"/>
  <c r="JR110" s="1"/>
  <c r="JS110"/>
  <c r="MF109"/>
  <c r="MD109"/>
  <c r="ME109" s="1"/>
  <c r="LF110"/>
  <c r="LD110"/>
  <c r="LE110" s="1"/>
  <c r="AF111"/>
  <c r="AD111"/>
  <c r="AE111" s="1"/>
  <c r="BC128"/>
  <c r="BC129" s="1"/>
  <c r="BF107"/>
  <c r="BD107"/>
  <c r="CS114"/>
  <c r="CQ114"/>
  <c r="CR114" s="1"/>
  <c r="MD114"/>
  <c r="ME114" s="1"/>
  <c r="MF114"/>
  <c r="AS111"/>
  <c r="AQ111"/>
  <c r="AR111" s="1"/>
  <c r="CS108"/>
  <c r="CQ108"/>
  <c r="CR108" s="1"/>
  <c r="JD110"/>
  <c r="JE110" s="1"/>
  <c r="JF110"/>
  <c r="JF107"/>
  <c r="JD107"/>
  <c r="JC128"/>
  <c r="JC129" s="1"/>
  <c r="CS109"/>
  <c r="CQ109"/>
  <c r="CR109" s="1"/>
  <c r="IF107"/>
  <c r="IC128"/>
  <c r="IC129" s="1"/>
  <c r="ID107"/>
  <c r="KD110"/>
  <c r="KE110" s="1"/>
  <c r="KF110"/>
  <c r="CD107"/>
  <c r="CF107"/>
  <c r="CC128"/>
  <c r="CC129" s="1"/>
  <c r="S108"/>
  <c r="Q108"/>
  <c r="R108" s="1"/>
  <c r="P128"/>
  <c r="P129" s="1"/>
  <c r="Q107"/>
  <c r="S107"/>
  <c r="FQ111"/>
  <c r="FR111" s="1"/>
  <c r="FS111"/>
  <c r="FS110"/>
  <c r="FQ110"/>
  <c r="FR110" s="1"/>
  <c r="HS111"/>
  <c r="HQ111"/>
  <c r="HR111" s="1"/>
  <c r="AS113"/>
  <c r="AQ113"/>
  <c r="AR113" s="1"/>
  <c r="LD108"/>
  <c r="LE108" s="1"/>
  <c r="LF108"/>
  <c r="KS113"/>
  <c r="KQ113"/>
  <c r="KR113" s="1"/>
  <c r="JD114"/>
  <c r="JE114" s="1"/>
  <c r="JF114"/>
  <c r="JD112"/>
  <c r="JE112" s="1"/>
  <c r="JF112"/>
  <c r="GS107"/>
  <c r="GQ107"/>
  <c r="GP128"/>
  <c r="GP129" s="1"/>
  <c r="DQ107"/>
  <c r="DP128"/>
  <c r="DP129" s="1"/>
  <c r="DS107"/>
  <c r="IF108"/>
  <c r="ID108"/>
  <c r="IE108" s="1"/>
  <c r="GD111"/>
  <c r="GE111" s="1"/>
  <c r="GF111"/>
  <c r="EQ113"/>
  <c r="ER113" s="1"/>
  <c r="ES113"/>
  <c r="HS114"/>
  <c r="HQ114"/>
  <c r="HR114" s="1"/>
  <c r="JF113"/>
  <c r="JD113"/>
  <c r="JE113" s="1"/>
  <c r="MC128"/>
  <c r="MC129" s="1"/>
  <c r="MD107"/>
  <c r="MF107"/>
  <c r="Q114"/>
  <c r="R114" s="1"/>
  <c r="S114"/>
  <c r="JQ112"/>
  <c r="JR112" s="1"/>
  <c r="JS112"/>
  <c r="JS109"/>
  <c r="JQ109"/>
  <c r="JR109" s="1"/>
  <c r="MD113"/>
  <c r="ME113" s="1"/>
  <c r="MF113"/>
  <c r="KF109"/>
  <c r="KD109"/>
  <c r="KE109" s="1"/>
  <c r="FS107"/>
  <c r="FP128"/>
  <c r="FP129" s="1"/>
  <c r="FQ107"/>
  <c r="EQ110"/>
  <c r="ER110" s="1"/>
  <c r="ES110"/>
  <c r="BF108"/>
  <c r="BD108"/>
  <c r="BE108" s="1"/>
  <c r="DS111"/>
  <c r="DQ111"/>
  <c r="DR111" s="1"/>
  <c r="HD107"/>
  <c r="HC128"/>
  <c r="HC129" s="1"/>
  <c r="HF107"/>
  <c r="FQ109"/>
  <c r="FR109" s="1"/>
  <c r="FS109"/>
  <c r="HS110"/>
  <c r="HQ110"/>
  <c r="HR110" s="1"/>
  <c r="DS108"/>
  <c r="DQ108"/>
  <c r="DR108" s="1"/>
  <c r="AQ110"/>
  <c r="AR110" s="1"/>
  <c r="AS110"/>
  <c r="LD109"/>
  <c r="LE109" s="1"/>
  <c r="LF109"/>
  <c r="Q113"/>
  <c r="R113" s="1"/>
  <c r="S113"/>
  <c r="HQ107"/>
  <c r="HS107"/>
  <c r="HS128" s="1"/>
  <c r="HS129" s="1"/>
  <c r="HP128"/>
  <c r="HP129" s="1"/>
  <c r="DS113"/>
  <c r="DQ113"/>
  <c r="DR113" s="1"/>
  <c r="KQ107"/>
  <c r="KP128"/>
  <c r="KP129" s="1"/>
  <c r="KS107"/>
  <c r="BQ108"/>
  <c r="BR108" s="1"/>
  <c r="BS108"/>
  <c r="HS109"/>
  <c r="HQ109"/>
  <c r="HR109" s="1"/>
  <c r="GQ108"/>
  <c r="GR108" s="1"/>
  <c r="GS108"/>
  <c r="BD109"/>
  <c r="BE109" s="1"/>
  <c r="BF109"/>
  <c r="GF114"/>
  <c r="GD114"/>
  <c r="GE114" s="1"/>
  <c r="ED114"/>
  <c r="EE114" s="1"/>
  <c r="EF114"/>
  <c r="ED112"/>
  <c r="EE112" s="1"/>
  <c r="EF112"/>
  <c r="LD113"/>
  <c r="LE113" s="1"/>
  <c r="LF113"/>
  <c r="LQ108"/>
  <c r="LR108" s="1"/>
  <c r="LS108"/>
  <c r="DD109"/>
  <c r="DE109" s="1"/>
  <c r="DF109"/>
  <c r="IS111"/>
  <c r="IQ111"/>
  <c r="IR111" s="1"/>
  <c r="FD109"/>
  <c r="FE109" s="1"/>
  <c r="FF109"/>
  <c r="ID114"/>
  <c r="IE114" s="1"/>
  <c r="IF114"/>
  <c r="GD109"/>
  <c r="GE109" s="1"/>
  <c r="GF109"/>
  <c r="ID111"/>
  <c r="IE111" s="1"/>
  <c r="IF111"/>
  <c r="EF113"/>
  <c r="ED113"/>
  <c r="EE113" s="1"/>
  <c r="ED109"/>
  <c r="EE109" s="1"/>
  <c r="EF109"/>
  <c r="Q110"/>
  <c r="R110" s="1"/>
  <c r="S110"/>
  <c r="JS108"/>
  <c r="JQ108"/>
  <c r="JR108" s="1"/>
  <c r="AF107"/>
  <c r="AD107"/>
  <c r="AC128"/>
  <c r="AC129" s="1"/>
  <c r="IQ110"/>
  <c r="IR110" s="1"/>
  <c r="IS110"/>
  <c r="FF113"/>
  <c r="FD113"/>
  <c r="FE113" s="1"/>
  <c r="IF110"/>
  <c r="ID110"/>
  <c r="IE110" s="1"/>
  <c r="LS114"/>
  <c r="LQ114"/>
  <c r="LR114" s="1"/>
  <c r="KS112"/>
  <c r="KQ112"/>
  <c r="KR112" s="1"/>
  <c r="AD113"/>
  <c r="AE113" s="1"/>
  <c r="AF113"/>
  <c r="JQ107"/>
  <c r="JS107"/>
  <c r="JP128"/>
  <c r="JP129" s="1"/>
  <c r="MD112"/>
  <c r="ME112" s="1"/>
  <c r="MF112"/>
  <c r="FD108"/>
  <c r="FE108" s="1"/>
  <c r="FF108"/>
  <c r="HS113"/>
  <c r="HQ113"/>
  <c r="HR113" s="1"/>
  <c r="AF112"/>
  <c r="AD112"/>
  <c r="AE112" s="1"/>
  <c r="HD111"/>
  <c r="HE111" s="1"/>
  <c r="HF111"/>
  <c r="AQ109"/>
  <c r="AR109" s="1"/>
  <c r="AS109"/>
  <c r="ES114"/>
  <c r="EQ114"/>
  <c r="ER114" s="1"/>
  <c r="Q109"/>
  <c r="R109" s="1"/>
  <c r="S109"/>
  <c r="BS111"/>
  <c r="BQ111"/>
  <c r="BR111" s="1"/>
  <c r="AD109"/>
  <c r="AE109" s="1"/>
  <c r="AF109"/>
  <c r="LD111"/>
  <c r="LE111" s="1"/>
  <c r="LF111"/>
  <c r="IF109"/>
  <c r="ID109"/>
  <c r="IE109" s="1"/>
  <c r="CF113"/>
  <c r="CD113"/>
  <c r="CE113" s="1"/>
  <c r="JQ113"/>
  <c r="JR113" s="1"/>
  <c r="JS113"/>
  <c r="BS114"/>
  <c r="BQ114"/>
  <c r="BR114" s="1"/>
  <c r="HQ108"/>
  <c r="HR108" s="1"/>
  <c r="HS108"/>
  <c r="IQ113"/>
  <c r="IR113" s="1"/>
  <c r="IS113"/>
  <c r="ES111"/>
  <c r="EQ111"/>
  <c r="ER111" s="1"/>
  <c r="FQ128" l="1"/>
  <c r="FQ129" s="1"/>
  <c r="FR107"/>
  <c r="FR128" s="1"/>
  <c r="FR129" s="1"/>
  <c r="DQ128"/>
  <c r="DQ129" s="1"/>
  <c r="DR107"/>
  <c r="DR128" s="1"/>
  <c r="DR129" s="1"/>
  <c r="JD128"/>
  <c r="JD129" s="1"/>
  <c r="JE107"/>
  <c r="JE128" s="1"/>
  <c r="JE129" s="1"/>
  <c r="BD128"/>
  <c r="BD129" s="1"/>
  <c r="BE107"/>
  <c r="BE128" s="1"/>
  <c r="BE129" s="1"/>
  <c r="FD128"/>
  <c r="FD129" s="1"/>
  <c r="FE107"/>
  <c r="FE128" s="1"/>
  <c r="FE129" s="1"/>
  <c r="CQ128"/>
  <c r="CQ129" s="1"/>
  <c r="CR107"/>
  <c r="CR128" s="1"/>
  <c r="CR129" s="1"/>
  <c r="EE107"/>
  <c r="EE128" s="1"/>
  <c r="EE129" s="1"/>
  <c r="ED128"/>
  <c r="ED129" s="1"/>
  <c r="DE107"/>
  <c r="DE128" s="1"/>
  <c r="DE129" s="1"/>
  <c r="DD128"/>
  <c r="DD129" s="1"/>
  <c r="JS128"/>
  <c r="JS129" s="1"/>
  <c r="AF128"/>
  <c r="AF129" s="1"/>
  <c r="S128"/>
  <c r="S129" s="1"/>
  <c r="IF128"/>
  <c r="IF129" s="1"/>
  <c r="LF128"/>
  <c r="LF129" s="1"/>
  <c r="BS128"/>
  <c r="BS129" s="1"/>
  <c r="ES128"/>
  <c r="ES129" s="1"/>
  <c r="JQ128"/>
  <c r="JQ129" s="1"/>
  <c r="JR107"/>
  <c r="JR128" s="1"/>
  <c r="JR129" s="1"/>
  <c r="JO130" s="1"/>
  <c r="JI2" s="1"/>
  <c r="AD128"/>
  <c r="AD129" s="1"/>
  <c r="AE107"/>
  <c r="AE128" s="1"/>
  <c r="AE129" s="1"/>
  <c r="AB130" s="1"/>
  <c r="V2" s="1"/>
  <c r="I5" i="32" s="1"/>
  <c r="CD128" i="47"/>
  <c r="CD129" s="1"/>
  <c r="CE107"/>
  <c r="CE128" s="1"/>
  <c r="CE129" s="1"/>
  <c r="GD128"/>
  <c r="GD129" s="1"/>
  <c r="GE107"/>
  <c r="GE128" s="1"/>
  <c r="GE129" s="1"/>
  <c r="LE107"/>
  <c r="LE128" s="1"/>
  <c r="LE129" s="1"/>
  <c r="LD128"/>
  <c r="LD129" s="1"/>
  <c r="LQ128"/>
  <c r="LQ129" s="1"/>
  <c r="LR107"/>
  <c r="LR128" s="1"/>
  <c r="LR129" s="1"/>
  <c r="KS128"/>
  <c r="KS129" s="1"/>
  <c r="HF128"/>
  <c r="HF129" s="1"/>
  <c r="GS128"/>
  <c r="GS129" s="1"/>
  <c r="IS128"/>
  <c r="IS129" s="1"/>
  <c r="HR107"/>
  <c r="HR128" s="1"/>
  <c r="HR129" s="1"/>
  <c r="HQ128"/>
  <c r="HQ129" s="1"/>
  <c r="ME107"/>
  <c r="ME128" s="1"/>
  <c r="ME129" s="1"/>
  <c r="MD128"/>
  <c r="MD129" s="1"/>
  <c r="GQ128"/>
  <c r="GQ129" s="1"/>
  <c r="GR107"/>
  <c r="GR128" s="1"/>
  <c r="GR129" s="1"/>
  <c r="GO130" s="1"/>
  <c r="GI2" s="1"/>
  <c r="ID128"/>
  <c r="ID129" s="1"/>
  <c r="IE107"/>
  <c r="IE128" s="1"/>
  <c r="IE129" s="1"/>
  <c r="IB130" s="1"/>
  <c r="HV2" s="1"/>
  <c r="EQ128"/>
  <c r="EQ129" s="1"/>
  <c r="ER107"/>
  <c r="ER128" s="1"/>
  <c r="ER129" s="1"/>
  <c r="EO130" s="1"/>
  <c r="EI2" s="1"/>
  <c r="IQ128"/>
  <c r="IQ129" s="1"/>
  <c r="IR107"/>
  <c r="IR128" s="1"/>
  <c r="IR129" s="1"/>
  <c r="IO130" s="1"/>
  <c r="II2" s="1"/>
  <c r="FS128"/>
  <c r="FS129" s="1"/>
  <c r="DS128"/>
  <c r="DS129" s="1"/>
  <c r="CF128"/>
  <c r="CF129" s="1"/>
  <c r="GF128"/>
  <c r="GF129" s="1"/>
  <c r="KF128"/>
  <c r="KF129" s="1"/>
  <c r="AS128"/>
  <c r="AS129" s="1"/>
  <c r="LS128"/>
  <c r="LS129" s="1"/>
  <c r="EF128"/>
  <c r="EF129" s="1"/>
  <c r="KQ128"/>
  <c r="KQ129" s="1"/>
  <c r="KR107"/>
  <c r="KR128" s="1"/>
  <c r="KR129" s="1"/>
  <c r="KO130" s="1"/>
  <c r="KI2" s="1"/>
  <c r="HD128"/>
  <c r="HD129" s="1"/>
  <c r="HE107"/>
  <c r="HE128" s="1"/>
  <c r="HE129" s="1"/>
  <c r="HB130" s="1"/>
  <c r="GV2" s="1"/>
  <c r="Q128"/>
  <c r="Q129" s="1"/>
  <c r="R107"/>
  <c r="R128" s="1"/>
  <c r="R129" s="1"/>
  <c r="O130" s="1"/>
  <c r="I2" s="1"/>
  <c r="I4" i="32" s="1"/>
  <c r="J4" s="1"/>
  <c r="KD128" i="47"/>
  <c r="KD129" s="1"/>
  <c r="KE107"/>
  <c r="KE128" s="1"/>
  <c r="KE129" s="1"/>
  <c r="KB130" s="1"/>
  <c r="JV2" s="1"/>
  <c r="AR107"/>
  <c r="AR128" s="1"/>
  <c r="AR129" s="1"/>
  <c r="AQ128"/>
  <c r="AQ129" s="1"/>
  <c r="BQ128"/>
  <c r="BQ129" s="1"/>
  <c r="BR107"/>
  <c r="BR128" s="1"/>
  <c r="BR129" s="1"/>
  <c r="BO130" s="1"/>
  <c r="BI2" s="1"/>
  <c r="MF128"/>
  <c r="MF129" s="1"/>
  <c r="JF128"/>
  <c r="JF129" s="1"/>
  <c r="BF128"/>
  <c r="BF129" s="1"/>
  <c r="FF128"/>
  <c r="FF129" s="1"/>
  <c r="CS128"/>
  <c r="CS129" s="1"/>
  <c r="DF128"/>
  <c r="DF129" s="1"/>
  <c r="CB130" l="1"/>
  <c r="BV2" s="1"/>
  <c r="EB130"/>
  <c r="DV2" s="1"/>
  <c r="MB130"/>
  <c r="LV2" s="1"/>
  <c r="FB130"/>
  <c r="EV2" s="1"/>
  <c r="JB130"/>
  <c r="IV2" s="1"/>
  <c r="FO130"/>
  <c r="FI2" s="1"/>
  <c r="LO130"/>
  <c r="LI2" s="1"/>
  <c r="GB130"/>
  <c r="FV2" s="1"/>
  <c r="J5" i="32"/>
  <c r="G5" s="1"/>
  <c r="DB130" i="47"/>
  <c r="CV2" s="1"/>
  <c r="AO130"/>
  <c r="AI2" s="1"/>
  <c r="HO130"/>
  <c r="HI2" s="1"/>
  <c r="LB130"/>
  <c r="KV2" s="1"/>
  <c r="CO130"/>
  <c r="CI2" s="1"/>
  <c r="BB130"/>
  <c r="AV2" s="1"/>
  <c r="DO130"/>
  <c r="DI2" s="1"/>
  <c r="G4" i="32" l="1"/>
  <c r="C56" l="1"/>
  <c r="D34"/>
  <c r="D18"/>
  <c r="C26"/>
  <c r="D75"/>
  <c r="C18"/>
  <c r="C38"/>
  <c r="D19"/>
  <c r="C69"/>
  <c r="C59"/>
  <c r="C15"/>
  <c r="D81"/>
  <c r="D93"/>
  <c r="C72"/>
  <c r="C14"/>
  <c r="D11"/>
  <c r="D54"/>
  <c r="D47"/>
  <c r="C71"/>
  <c r="D68"/>
  <c r="C7"/>
  <c r="D84"/>
  <c r="D41"/>
  <c r="C24"/>
  <c r="D40"/>
  <c r="D29"/>
  <c r="D49"/>
  <c r="C60"/>
  <c r="D13"/>
  <c r="D32"/>
  <c r="C63"/>
  <c r="C90"/>
  <c r="D72"/>
  <c r="C19"/>
  <c r="D60"/>
  <c r="C35"/>
  <c r="C92"/>
  <c r="D82"/>
  <c r="D39"/>
  <c r="C42"/>
  <c r="C9"/>
  <c r="C46"/>
  <c r="D59"/>
  <c r="C85"/>
  <c r="C98"/>
  <c r="D86"/>
  <c r="D25"/>
  <c r="C48"/>
  <c r="C93"/>
  <c r="D88"/>
  <c r="D95"/>
  <c r="C37"/>
  <c r="C58"/>
  <c r="D26"/>
  <c r="D87"/>
  <c r="D90"/>
  <c r="D64"/>
  <c r="D56"/>
  <c r="D57"/>
  <c r="D99"/>
  <c r="C91"/>
  <c r="D52"/>
  <c r="C54"/>
  <c r="D20"/>
  <c r="D6"/>
  <c r="C79"/>
  <c r="C33"/>
  <c r="C10"/>
  <c r="D63"/>
  <c r="C20"/>
  <c r="C29"/>
  <c r="D67"/>
  <c r="C53"/>
  <c r="D46"/>
  <c r="C8"/>
  <c r="D91"/>
  <c r="C84"/>
  <c r="D69"/>
  <c r="D76"/>
  <c r="C41"/>
  <c r="D22"/>
  <c r="D37"/>
  <c r="D48"/>
  <c r="C81"/>
  <c r="C83"/>
  <c r="C34"/>
  <c r="D51"/>
  <c r="C50"/>
  <c r="D5"/>
  <c r="C102"/>
  <c r="D17"/>
  <c r="C65"/>
  <c r="D36"/>
  <c r="C44"/>
  <c r="C5"/>
  <c r="C39"/>
  <c r="D83"/>
  <c r="D80"/>
  <c r="C43"/>
  <c r="D96"/>
  <c r="D53"/>
  <c r="D27"/>
  <c r="C13"/>
  <c r="D102"/>
  <c r="D103"/>
  <c r="D28"/>
  <c r="C103"/>
  <c r="C40"/>
  <c r="C97"/>
  <c r="C94"/>
  <c r="C17"/>
  <c r="C74"/>
  <c r="D38"/>
  <c r="D78"/>
  <c r="D16"/>
  <c r="C11"/>
  <c r="D55"/>
  <c r="C22"/>
  <c r="D101"/>
  <c r="D21"/>
  <c r="D71"/>
  <c r="C100"/>
  <c r="D10"/>
  <c r="D8"/>
  <c r="C36"/>
  <c r="C16"/>
  <c r="C77"/>
  <c r="C31"/>
  <c r="D85"/>
  <c r="C23"/>
  <c r="D100"/>
  <c r="C27"/>
  <c r="C62"/>
  <c r="C55"/>
  <c r="D24"/>
  <c r="C99"/>
  <c r="D66"/>
  <c r="C64"/>
  <c r="D50"/>
  <c r="D73"/>
  <c r="D62"/>
  <c r="D45"/>
  <c r="D15"/>
  <c r="D79"/>
  <c r="C21"/>
  <c r="D42"/>
  <c r="D33"/>
  <c r="D23"/>
  <c r="C28"/>
  <c r="C78"/>
  <c r="C4"/>
  <c r="C57"/>
  <c r="C67"/>
  <c r="C86"/>
  <c r="C32"/>
  <c r="C30"/>
  <c r="C61"/>
  <c r="C75"/>
  <c r="C52"/>
  <c r="C68"/>
  <c r="C82"/>
  <c r="D89"/>
  <c r="C80"/>
  <c r="D14"/>
  <c r="C95"/>
  <c r="C101"/>
  <c r="C73"/>
  <c r="D7"/>
  <c r="D30"/>
  <c r="D97"/>
  <c r="C89"/>
  <c r="C47"/>
  <c r="C49"/>
  <c r="C76"/>
  <c r="C96"/>
  <c r="D43"/>
  <c r="D9"/>
  <c r="D31"/>
  <c r="C66"/>
  <c r="D94"/>
  <c r="C12"/>
  <c r="D4"/>
  <c r="D61"/>
  <c r="D58"/>
  <c r="D92"/>
  <c r="C70"/>
  <c r="C87"/>
  <c r="C45"/>
  <c r="D65"/>
  <c r="D70"/>
  <c r="C25"/>
  <c r="D35"/>
  <c r="D12"/>
  <c r="D74"/>
  <c r="D44"/>
  <c r="C51"/>
  <c r="C88"/>
  <c r="D98"/>
  <c r="D77"/>
  <c r="C6"/>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<sst xmlns="http://schemas.openxmlformats.org/spreadsheetml/2006/main" count="7736" uniqueCount="1901">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</sst>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cellStyle name="Hyperlink" xfId="1" builtinId="8"/>
    <cellStyle name="Normal" xfId="0" builtinId="0"/>
    <cellStyle name="Standard 2" xfId="2"/>
  </cellStyles>
  <dxfs count="1077">
    <dxf>
      <font>
        <b/>
        <i val="0"/>
      </font>
    </dxf>
    <dxf>
      <font>
        <b/>
        <i val="0"/>
      </font>
    </dxf>
    <dxf>
      <font>
        <b/>
        <i val="0"/>
      </font>
    </dxf>
    <dxf>
      <fill>
        <patternFill>
          <bgColor rgb="FFC4EA86"/>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xmlns=""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xmlns=""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xmlns=""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sheetPr codeName="Tabelle11"/>
  <dimension ref="A1:AZ107"/>
  <sheetViews>
    <sheetView showGridLines="0" showRowColHeaders="0" tabSelected="1" topLeftCell="A58" zoomScaleNormal="100" workbookViewId="0">
      <selection activeCell="N101" sqref="N101"/>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c r="A3" s="5"/>
      <c r="B3" s="389" t="str">
        <f>CalcA!$D22</f>
        <v>Mexico</v>
      </c>
      <c r="C3" s="390" t="str">
        <f>"   "&amp;CalcA!$E22&amp;"        "&amp;CalcA!$F22&amp;Language!$E$197&amp;CalcA!$G22</f>
        <v xml:space="preserve">   7        6 - 4</v>
      </c>
      <c r="D3" s="84"/>
      <c r="E3" s="389" t="str">
        <f>CalcB!$D22</f>
        <v>Switzerland</v>
      </c>
      <c r="F3" s="390" t="str">
        <f>"   "&amp;CalcB!$E22&amp;"        "&amp;CalcB!$F22&amp;Language!$E$197&amp;CalcB!$G22</f>
        <v xml:space="preserve">   9        6 - 2</v>
      </c>
      <c r="G3" s="84"/>
      <c r="H3" s="389" t="str">
        <f>CalcC!$D22</f>
        <v>Brazil</v>
      </c>
      <c r="I3" s="390" t="str">
        <f>"   "&amp;CalcC!$E22&amp;"        "&amp;CalcC!$F22&amp;Language!$E$197&amp;CalcC!$G22</f>
        <v xml:space="preserve">   9        9 - 1</v>
      </c>
      <c r="J3" s="85"/>
      <c r="K3" s="389" t="str">
        <f>CalcD!$D22</f>
        <v>Turkey</v>
      </c>
      <c r="L3" s="390" t="str">
        <f>"   "&amp;CalcD!$E22&amp;"        "&amp;CalcD!$F22&amp;Language!$E$197&amp;CalcD!$G22</f>
        <v xml:space="preserve">   9        9 - 2</v>
      </c>
      <c r="M3" s="85"/>
      <c r="N3" s="389" t="str">
        <f>CalcE!$D22</f>
        <v>Germany</v>
      </c>
      <c r="O3" s="390" t="str">
        <f>"   "&amp;CalcE!$E22&amp;"        "&amp;CalcE!$F22&amp;Language!$E$197&amp;CalcE!$G22</f>
        <v xml:space="preserve">   9        11 - 2</v>
      </c>
      <c r="P3" s="84"/>
      <c r="Q3" s="389" t="str">
        <f>CalcF!$D22</f>
        <v>Netherlands</v>
      </c>
      <c r="R3" s="390" t="str">
        <f>"   "&amp;CalcF!$E22&amp;"        "&amp;CalcF!$F22&amp;Language!$E$197&amp;CalcF!$G22</f>
        <v xml:space="preserve">   9        8 - 2</v>
      </c>
      <c r="S3" s="85"/>
      <c r="T3" s="389" t="str">
        <f>CalcG!$D22</f>
        <v>Egypt</v>
      </c>
      <c r="U3" s="390" t="str">
        <f>"   "&amp;CalcG!$E22&amp;"        "&amp;CalcG!$F22&amp;Language!$E$197&amp;CalcG!$G22</f>
        <v xml:space="preserve">   9        5 - 1</v>
      </c>
      <c r="V3" s="84"/>
      <c r="W3" s="389" t="str">
        <f>CalcH!$D22</f>
        <v>Spain</v>
      </c>
      <c r="X3" s="390" t="str">
        <f>"   "&amp;CalcH!$E22&amp;"        "&amp;CalcH!$F22&amp;Language!$E$197&amp;CalcH!$G22</f>
        <v xml:space="preserve">   9        11 - 2</v>
      </c>
      <c r="Y3" s="5"/>
      <c r="Z3" s="389" t="str">
        <f>CalcI!$D22</f>
        <v>France</v>
      </c>
      <c r="AA3" s="390" t="str">
        <f>"   "&amp;CalcI!$E22&amp;"        "&amp;CalcI!$F22&amp;Language!$E$197&amp;CalcI!$G22</f>
        <v xml:space="preserve">   9        10 - 2</v>
      </c>
      <c r="AB3" s="84"/>
      <c r="AC3" s="389" t="str">
        <f>CalcJ!$D22</f>
        <v>Argentina</v>
      </c>
      <c r="AD3" s="390" t="str">
        <f>"   "&amp;CalcJ!$E22&amp;"        "&amp;CalcJ!$F22&amp;Language!$E$197&amp;CalcJ!$G22</f>
        <v xml:space="preserve">   9        8 - 0</v>
      </c>
      <c r="AE3" s="84"/>
      <c r="AF3" s="389" t="str">
        <f>CalcK!$D22</f>
        <v>Portugal</v>
      </c>
      <c r="AG3" s="390" t="str">
        <f>"   "&amp;CalcK!$E22&amp;"        "&amp;CalcK!$F22&amp;Language!$E$197&amp;CalcK!$G22</f>
        <v xml:space="preserve">   9        13 - 5</v>
      </c>
      <c r="AH3" s="85"/>
      <c r="AI3" s="389" t="str">
        <f>CalcL!$D22</f>
        <v>England</v>
      </c>
      <c r="AJ3" s="390" t="str">
        <f>"   "&amp;CalcL!$E22&amp;"        "&amp;CalcL!$F22&amp;Language!$E$197&amp;CalcL!$G22</f>
        <v xml:space="preserve">   7        6 - 2</v>
      </c>
      <c r="AK3" s="85"/>
      <c r="AL3" s="882"/>
      <c r="AM3" s="420"/>
      <c r="AN3" s="420"/>
      <c r="AO3" s="420"/>
      <c r="AP3" s="420"/>
      <c r="AQ3" s="420"/>
      <c r="AR3" s="420"/>
      <c r="AS3" s="420"/>
      <c r="AT3" s="420"/>
      <c r="AU3" s="420"/>
      <c r="AV3" s="420"/>
      <c r="AZ3" s="381"/>
    </row>
    <row r="4" spans="1:52">
      <c r="A4" s="5"/>
      <c r="B4" s="391" t="str">
        <f>CalcA!$D23</f>
        <v>Rep. of Korea</v>
      </c>
      <c r="C4" s="392" t="str">
        <f>"   "&amp;CalcA!$E23&amp;"        "&amp;CalcA!$F23&amp;Language!$E$197&amp;CalcA!$G23</f>
        <v xml:space="preserve">   5        6 - 4</v>
      </c>
      <c r="D4" s="84"/>
      <c r="E4" s="391" t="str">
        <f>CalcB!$D23</f>
        <v>Canada</v>
      </c>
      <c r="F4" s="392" t="str">
        <f>"   "&amp;CalcB!$E23&amp;"        "&amp;CalcB!$F23&amp;Language!$E$197&amp;CalcB!$G23</f>
        <v xml:space="preserve">   6        5 - 4</v>
      </c>
      <c r="G4" s="84"/>
      <c r="H4" s="391" t="str">
        <f>CalcC!$D23</f>
        <v>Morocco</v>
      </c>
      <c r="I4" s="392" t="str">
        <f>"   "&amp;CalcC!$E23&amp;"        "&amp;CalcC!$F23&amp;Language!$E$197&amp;CalcC!$G23</f>
        <v xml:space="preserve">   6        5 - 4</v>
      </c>
      <c r="J4" s="85"/>
      <c r="K4" s="391" t="str">
        <f>CalcD!$D23</f>
        <v>Australia</v>
      </c>
      <c r="L4" s="392" t="str">
        <f>"   "&amp;CalcD!$E23&amp;"        "&amp;CalcD!$F23&amp;Language!$E$197&amp;CalcD!$G23</f>
        <v xml:space="preserve">   4        5 - 6</v>
      </c>
      <c r="M4" s="85"/>
      <c r="N4" s="391" t="str">
        <f>CalcE!$D23</f>
        <v>Ecuador</v>
      </c>
      <c r="O4" s="392" t="str">
        <f>"   "&amp;CalcE!$E23&amp;"        "&amp;CalcE!$F23&amp;Language!$E$197&amp;CalcE!$G23</f>
        <v xml:space="preserve">   6        6 - 5</v>
      </c>
      <c r="P4" s="84"/>
      <c r="Q4" s="391" t="str">
        <f>CalcF!$D23</f>
        <v>Sweden</v>
      </c>
      <c r="R4" s="392" t="str">
        <f>"   "&amp;CalcF!$E23&amp;"        "&amp;CalcF!$F23&amp;Language!$E$197&amp;CalcF!$G23</f>
        <v xml:space="preserve">   6        7 - 4</v>
      </c>
      <c r="S4" s="85"/>
      <c r="T4" s="391" t="str">
        <f>CalcG!$D23</f>
        <v>New Zealand</v>
      </c>
      <c r="U4" s="392" t="str">
        <f>"   "&amp;CalcG!$E23&amp;"        "&amp;CalcG!$F23&amp;Language!$E$197&amp;CalcG!$G23</f>
        <v xml:space="preserve">   3        4 - 4</v>
      </c>
      <c r="V4" s="84"/>
      <c r="W4" s="391" t="str">
        <f>CalcH!$D23</f>
        <v>Uruguay</v>
      </c>
      <c r="X4" s="392" t="str">
        <f>"   "&amp;CalcH!$E23&amp;"        "&amp;CalcH!$F23&amp;Language!$E$197&amp;CalcH!$G23</f>
        <v xml:space="preserve">   6        5 - 3</v>
      </c>
      <c r="Y4" s="5"/>
      <c r="Z4" s="391" t="str">
        <f>CalcI!$D23</f>
        <v>Norway</v>
      </c>
      <c r="AA4" s="392" t="str">
        <f>"   "&amp;CalcI!$E23&amp;"        "&amp;CalcI!$F23&amp;Language!$E$197&amp;CalcI!$G23</f>
        <v xml:space="preserve">   6        5 - 4</v>
      </c>
      <c r="AB4" s="84"/>
      <c r="AC4" s="391" t="str">
        <f>CalcJ!$D23</f>
        <v>Austria</v>
      </c>
      <c r="AD4" s="392" t="str">
        <f>"   "&amp;CalcJ!$E23&amp;"        "&amp;CalcJ!$F23&amp;Language!$E$197&amp;CalcJ!$G23</f>
        <v xml:space="preserve">   6        6 - 4</v>
      </c>
      <c r="AE4" s="84"/>
      <c r="AF4" s="391" t="str">
        <f>CalcK!$D23</f>
        <v>Colombia</v>
      </c>
      <c r="AG4" s="392" t="str">
        <f>"   "&amp;CalcK!$E23&amp;"        "&amp;CalcK!$F23&amp;Language!$E$197&amp;CalcK!$G23</f>
        <v xml:space="preserve">   6        9 - 7</v>
      </c>
      <c r="AH4" s="85"/>
      <c r="AI4" s="391" t="str">
        <f>CalcL!$D23</f>
        <v>Croatia</v>
      </c>
      <c r="AJ4" s="392" t="str">
        <f>"   "&amp;CalcL!$E23&amp;"        "&amp;CalcL!$F23&amp;Language!$E$197&amp;CalcL!$G23</f>
        <v xml:space="preserve">   7        6 - 2</v>
      </c>
      <c r="AK4" s="85"/>
      <c r="AL4" s="883"/>
      <c r="AM4" s="420"/>
      <c r="AN4" s="420"/>
      <c r="AO4" s="420"/>
      <c r="AP4" s="420"/>
      <c r="AQ4" s="420"/>
      <c r="AR4" s="420"/>
      <c r="AS4" s="420"/>
      <c r="AT4" s="420"/>
      <c r="AU4" s="420"/>
      <c r="AV4" s="420"/>
      <c r="AZ4" s="381"/>
    </row>
    <row r="5" spans="1:52">
      <c r="A5" s="5"/>
      <c r="B5" s="435" t="str">
        <f>CalcA!$D24</f>
        <v>Czech Rep.</v>
      </c>
      <c r="C5" s="436" t="str">
        <f>"   "&amp;CalcA!$E24&amp;"        "&amp;CalcA!$F24&amp;Language!$E$197&amp;CalcA!$G24</f>
        <v xml:space="preserve">   4        5 - 5</v>
      </c>
      <c r="D5" s="84"/>
      <c r="E5" s="435" t="str">
        <f>CalcB!$D24</f>
        <v>Bosnia/Herzeg.</v>
      </c>
      <c r="F5" s="436" t="str">
        <f>"   "&amp;CalcB!$E24&amp;"        "&amp;CalcB!$F24&amp;Language!$E$197&amp;CalcB!$G24</f>
        <v xml:space="preserve">   3        3 - 4</v>
      </c>
      <c r="G5" s="84"/>
      <c r="H5" s="435" t="str">
        <f>CalcC!$D24</f>
        <v>Scotland</v>
      </c>
      <c r="I5" s="436" t="str">
        <f>"   "&amp;CalcC!$E24&amp;"        "&amp;CalcC!$F24&amp;Language!$E$197&amp;CalcC!$G24</f>
        <v xml:space="preserve">   3        4 - 6</v>
      </c>
      <c r="J5" s="85"/>
      <c r="K5" s="435" t="str">
        <f>CalcD!$D24</f>
        <v>USA</v>
      </c>
      <c r="L5" s="436" t="str">
        <f>"   "&amp;CalcD!$E24&amp;"        "&amp;CalcD!$F24&amp;Language!$E$197&amp;CalcD!$G24</f>
        <v xml:space="preserve">   4        4 - 5</v>
      </c>
      <c r="M5" s="85"/>
      <c r="N5" s="435" t="str">
        <f>CalcE!$D24</f>
        <v>Ivory Coast</v>
      </c>
      <c r="O5" s="436" t="str">
        <f>"   "&amp;CalcE!$E24&amp;"        "&amp;CalcE!$F24&amp;Language!$E$197&amp;CalcE!$G24</f>
        <v xml:space="preserve">   1        2 - 5</v>
      </c>
      <c r="P5" s="84"/>
      <c r="Q5" s="435" t="str">
        <f>CalcF!$D24</f>
        <v>Japan</v>
      </c>
      <c r="R5" s="436" t="str">
        <f>"   "&amp;CalcF!$E24&amp;"        "&amp;CalcF!$F24&amp;Language!$E$197&amp;CalcF!$G24</f>
        <v xml:space="preserve">   3        5 - 6</v>
      </c>
      <c r="S5" s="85"/>
      <c r="T5" s="435" t="str">
        <f>CalcG!$D24</f>
        <v>Belgium</v>
      </c>
      <c r="U5" s="436" t="str">
        <f>"   "&amp;CalcG!$E24&amp;"        "&amp;CalcG!$F24&amp;Language!$E$197&amp;CalcG!$G24</f>
        <v xml:space="preserve">   3        4 - 6</v>
      </c>
      <c r="V5" s="84"/>
      <c r="W5" s="435" t="str">
        <f>CalcH!$D24</f>
        <v>Saudi Arabia</v>
      </c>
      <c r="X5" s="436" t="str">
        <f>"   "&amp;CalcH!$E24&amp;"        "&amp;CalcH!$F24&amp;Language!$E$197&amp;CalcH!$G24</f>
        <v xml:space="preserve">   3        3 - 6</v>
      </c>
      <c r="Y5" s="5"/>
      <c r="Z5" s="435" t="str">
        <f>CalcI!$D24</f>
        <v>Senegal</v>
      </c>
      <c r="AA5" s="436" t="str">
        <f>"   "&amp;CalcI!$E24&amp;"        "&amp;CalcI!$F24&amp;Language!$E$197&amp;CalcI!$G24</f>
        <v xml:space="preserve">   3        4 - 5</v>
      </c>
      <c r="AB5" s="84"/>
      <c r="AC5" s="435" t="str">
        <f>CalcJ!$D24</f>
        <v>Algeria</v>
      </c>
      <c r="AD5" s="436" t="str">
        <f>"   "&amp;CalcJ!$E24&amp;"        "&amp;CalcJ!$F24&amp;Language!$E$197&amp;CalcJ!$G24</f>
        <v xml:space="preserve">   3        3 - 6</v>
      </c>
      <c r="AE5" s="84"/>
      <c r="AF5" s="435" t="str">
        <f>CalcK!$D24</f>
        <v>DR Congo</v>
      </c>
      <c r="AG5" s="436" t="str">
        <f>"   "&amp;CalcK!$E24&amp;"        "&amp;CalcK!$F24&amp;Language!$E$197&amp;CalcK!$G24</f>
        <v xml:space="preserve">   3        5 - 8</v>
      </c>
      <c r="AH5" s="85"/>
      <c r="AI5" s="435" t="str">
        <f>CalcL!$D24</f>
        <v>Ghana</v>
      </c>
      <c r="AJ5" s="436" t="str">
        <f>"   "&amp;CalcL!$E24&amp;"        "&amp;CalcL!$F24&amp;Language!$E$197&amp;CalcL!$G24</f>
        <v xml:space="preserve">   3        3 - 6</v>
      </c>
      <c r="AK5" s="85"/>
      <c r="AL5" s="883"/>
      <c r="AM5" s="420"/>
      <c r="AN5" s="420"/>
      <c r="AO5" s="420"/>
      <c r="AP5" s="420"/>
      <c r="AQ5" s="420"/>
      <c r="AR5" s="420"/>
      <c r="AS5" s="420"/>
      <c r="AT5" s="420"/>
      <c r="AU5" s="420"/>
      <c r="AV5" s="420"/>
      <c r="AZ5" s="381"/>
    </row>
    <row r="6" spans="1:52">
      <c r="A6" s="5"/>
      <c r="B6" s="95" t="str">
        <f>CalcA!$D25</f>
        <v>South Africa</v>
      </c>
      <c r="C6" s="376" t="str">
        <f>"   "&amp;CalcA!$E25&amp;"        "&amp;CalcA!$F25&amp;Language!$E$197&amp;CalcA!$G25</f>
        <v xml:space="preserve">   0        2 - 6</v>
      </c>
      <c r="D6" s="84"/>
      <c r="E6" s="95" t="str">
        <f>CalcB!$D25</f>
        <v>Qatar</v>
      </c>
      <c r="F6" s="376" t="str">
        <f>"   "&amp;CalcB!$E25&amp;"        "&amp;CalcB!$F25&amp;Language!$E$197&amp;CalcB!$G25</f>
        <v xml:space="preserve">   0        1 - 5</v>
      </c>
      <c r="G6" s="84"/>
      <c r="H6" s="95" t="str">
        <f>CalcC!$D25</f>
        <v>Haiti</v>
      </c>
      <c r="I6" s="376" t="str">
        <f>"   "&amp;CalcC!$E25&amp;"        "&amp;CalcC!$F25&amp;Language!$E$197&amp;CalcC!$G25</f>
        <v xml:space="preserve">   0        2 - 9</v>
      </c>
      <c r="J6" s="85"/>
      <c r="K6" s="95" t="str">
        <f>CalcD!$D25</f>
        <v>Paraguay</v>
      </c>
      <c r="L6" s="376" t="str">
        <f>"   "&amp;CalcD!$E25&amp;"        "&amp;CalcD!$F25&amp;Language!$E$197&amp;CalcD!$G25</f>
        <v xml:space="preserve">   0        3 - 8</v>
      </c>
      <c r="M6" s="85"/>
      <c r="N6" s="95" t="str">
        <f>CalcE!$D25</f>
        <v>Curaçao</v>
      </c>
      <c r="O6" s="376" t="str">
        <f>"   "&amp;CalcE!$E25&amp;"        "&amp;CalcE!$F25&amp;Language!$E$197&amp;CalcE!$G25</f>
        <v xml:space="preserve">   1        1 - 8</v>
      </c>
      <c r="P6" s="84"/>
      <c r="Q6" s="95" t="str">
        <f>CalcF!$D25</f>
        <v>Tunisia</v>
      </c>
      <c r="R6" s="376" t="str">
        <f>"   "&amp;CalcF!$E25&amp;"        "&amp;CalcF!$F25&amp;Language!$E$197&amp;CalcF!$G25</f>
        <v xml:space="preserve">   0        0 - 8</v>
      </c>
      <c r="S6" s="85"/>
      <c r="T6" s="95" t="str">
        <f>CalcG!$D25</f>
        <v>IR Iran</v>
      </c>
      <c r="U6" s="376" t="str">
        <f>"   "&amp;CalcG!$E25&amp;"        "&amp;CalcG!$F25&amp;Language!$E$197&amp;CalcG!$G25</f>
        <v xml:space="preserve">   3        3 - 5</v>
      </c>
      <c r="V6" s="84"/>
      <c r="W6" s="95" t="str">
        <f>CalcH!$D25</f>
        <v>Cape Verde</v>
      </c>
      <c r="X6" s="376" t="str">
        <f>"   "&amp;CalcH!$E25&amp;"        "&amp;CalcH!$F25&amp;Language!$E$197&amp;CalcH!$G25</f>
        <v xml:space="preserve">   0        1 - 9</v>
      </c>
      <c r="Y6" s="5"/>
      <c r="Z6" s="95" t="str">
        <f>CalcI!$D25</f>
        <v>Iraq</v>
      </c>
      <c r="AA6" s="376" t="str">
        <f>"   "&amp;CalcI!$E25&amp;"        "&amp;CalcI!$F25&amp;Language!$E$197&amp;CalcI!$G25</f>
        <v xml:space="preserve">   0        0 - 8</v>
      </c>
      <c r="AB6" s="84"/>
      <c r="AC6" s="95" t="str">
        <f>CalcJ!$D25</f>
        <v>Jordan</v>
      </c>
      <c r="AD6" s="376" t="str">
        <f>"   "&amp;CalcJ!$E25&amp;"        "&amp;CalcJ!$F25&amp;Language!$E$197&amp;CalcJ!$G25</f>
        <v xml:space="preserve">   0        2 - 9</v>
      </c>
      <c r="AE6" s="84"/>
      <c r="AF6" s="95" t="str">
        <f>CalcK!$D25</f>
        <v>Uzbekistan</v>
      </c>
      <c r="AG6" s="376" t="str">
        <f>"   "&amp;CalcK!$E25&amp;"        "&amp;CalcK!$F25&amp;Language!$E$197&amp;CalcK!$G25</f>
        <v xml:space="preserve">   0        5 - 12</v>
      </c>
      <c r="AH6" s="85"/>
      <c r="AI6" s="95" t="str">
        <f>CalcL!$D25</f>
        <v>Panama</v>
      </c>
      <c r="AJ6" s="376" t="str">
        <f>"   "&amp;CalcL!$E25&amp;"        "&amp;CalcL!$F25&amp;Language!$E$197&amp;CalcL!$G25</f>
        <v xml:space="preserve">   0        2 - 7</v>
      </c>
      <c r="AK6" s="85"/>
      <c r="AL6" s="883"/>
      <c r="AM6" s="420"/>
      <c r="AN6" s="420"/>
      <c r="AO6" s="420"/>
      <c r="AP6" s="420"/>
      <c r="AQ6" s="420"/>
      <c r="AR6" s="420"/>
      <c r="AS6" s="420"/>
      <c r="AT6" s="420"/>
      <c r="AU6" s="420"/>
      <c r="AV6" s="420"/>
    </row>
    <row r="7" spans="1:52" ht="13.5" customHeight="1">
      <c r="A7" s="5"/>
      <c r="B7" s="907" t="str">
        <f>IF(Distinctness!$G$17=0,"",IF(Distinctness!$D$4&gt;0,Distinctness!$J$4,Distinctness!$J$5))</f>
        <v>Groups with fair play valuation:  L.</v>
      </c>
      <c r="C7" s="907"/>
      <c r="D7" s="907"/>
      <c r="E7" s="907"/>
      <c r="F7" s="907"/>
      <c r="G7" s="907"/>
      <c r="H7" s="907"/>
      <c r="I7" s="907"/>
      <c r="J7" s="907"/>
      <c r="K7" s="907"/>
      <c r="L7" s="907"/>
      <c r="M7" s="907"/>
      <c r="N7" s="907"/>
      <c r="O7" s="907"/>
      <c r="P7" s="907"/>
      <c r="Q7" s="907"/>
      <c r="R7" s="907"/>
      <c r="S7" s="907"/>
      <c r="T7" s="907"/>
      <c r="U7" s="907"/>
      <c r="V7" s="907"/>
      <c r="W7" s="907"/>
      <c r="X7" s="907"/>
      <c r="Y7" s="5"/>
      <c r="Z7" s="907" t="str">
        <f>B7</f>
        <v>Groups with fair play valuation:  L.</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c r="A8" s="4"/>
      <c r="B8" s="918" t="str">
        <f>IF(CalcA!$AU$14,"•","")</f>
        <v/>
      </c>
      <c r="C8" s="919"/>
      <c r="D8" s="102"/>
      <c r="E8" s="918" t="str">
        <f>IF(CalcB!$AU$14,"•","")</f>
        <v/>
      </c>
      <c r="F8" s="919"/>
      <c r="G8" s="102"/>
      <c r="H8" s="918" t="str">
        <f>IF(CalcC!$AU$14,"•","")</f>
        <v/>
      </c>
      <c r="I8" s="919"/>
      <c r="J8" s="102"/>
      <c r="K8" s="918" t="str">
        <f>IF(CalcD!$AU$14,"•","")</f>
        <v/>
      </c>
      <c r="L8" s="919"/>
      <c r="M8" s="22"/>
      <c r="N8" s="918" t="str">
        <f>IF(CalcE!$AU$14,"•","")</f>
        <v/>
      </c>
      <c r="O8" s="919"/>
      <c r="P8" s="102"/>
      <c r="Q8" s="918" t="str">
        <f>IF(CalcF!$AU$14,"•","")</f>
        <v/>
      </c>
      <c r="R8" s="919"/>
      <c r="S8" s="103"/>
      <c r="T8" s="918" t="str">
        <f>IF(CalcG!$AU$14,"•","")</f>
        <v/>
      </c>
      <c r="U8" s="919"/>
      <c r="V8" s="102"/>
      <c r="W8" s="918" t="str">
        <f>IF(CalcH!$AU$14,"•","")</f>
        <v/>
      </c>
      <c r="X8" s="919"/>
      <c r="Y8" s="4"/>
      <c r="Z8" s="918" t="str">
        <f>IF(CalcI!$AU$14,"•","")</f>
        <v/>
      </c>
      <c r="AA8" s="919"/>
      <c r="AB8" s="102"/>
      <c r="AC8" s="918" t="str">
        <f>IF(CalcJ!$AU$14,"•","")</f>
        <v/>
      </c>
      <c r="AD8" s="919"/>
      <c r="AE8" s="102"/>
      <c r="AF8" s="918" t="str">
        <f>IF(CalcK!$AU$14,"•","")</f>
        <v/>
      </c>
      <c r="AG8" s="919"/>
      <c r="AH8" s="102"/>
      <c r="AI8" s="918" t="str">
        <f>IF(CalcL!$AU$14,"•","")</f>
        <v>•</v>
      </c>
      <c r="AJ8" s="919"/>
      <c r="AK8" s="423"/>
      <c r="AL8" s="433"/>
      <c r="AM8" s="433"/>
      <c r="AN8" s="424"/>
      <c r="AO8" s="433"/>
      <c r="AP8" s="433"/>
      <c r="AQ8" s="425"/>
      <c r="AR8" s="433"/>
      <c r="AS8" s="433"/>
      <c r="AT8" s="424"/>
      <c r="AU8" s="433"/>
      <c r="AV8" s="433"/>
      <c r="AZ8" t="str">
        <f>DailySchedule!$N8</f>
        <v>USA</v>
      </c>
    </row>
    <row r="9" spans="1:52" ht="18.75">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c r="A14" s="4"/>
      <c r="B14" s="1">
        <v>1</v>
      </c>
      <c r="C14" s="2">
        <v>0</v>
      </c>
      <c r="D14" s="4"/>
      <c r="E14" s="1">
        <v>2</v>
      </c>
      <c r="F14" s="2">
        <v>1</v>
      </c>
      <c r="G14" s="4"/>
      <c r="H14" s="1">
        <v>2</v>
      </c>
      <c r="I14" s="2">
        <v>0</v>
      </c>
      <c r="J14" s="4"/>
      <c r="K14" s="1">
        <v>2</v>
      </c>
      <c r="L14" s="2">
        <v>1</v>
      </c>
      <c r="M14" s="4"/>
      <c r="N14" s="1">
        <v>5</v>
      </c>
      <c r="O14" s="2">
        <v>0</v>
      </c>
      <c r="P14" s="4"/>
      <c r="Q14" s="1">
        <v>3</v>
      </c>
      <c r="R14" s="2">
        <v>1</v>
      </c>
      <c r="S14" s="4"/>
      <c r="T14" s="1">
        <v>1</v>
      </c>
      <c r="U14" s="2">
        <v>2</v>
      </c>
      <c r="V14" s="4"/>
      <c r="W14" s="1">
        <v>5</v>
      </c>
      <c r="X14" s="2">
        <v>0</v>
      </c>
      <c r="Y14" s="4"/>
      <c r="Z14" s="1">
        <v>3</v>
      </c>
      <c r="AA14" s="2">
        <v>1</v>
      </c>
      <c r="AB14" s="4"/>
      <c r="AC14" s="1">
        <v>2</v>
      </c>
      <c r="AD14" s="2">
        <v>0</v>
      </c>
      <c r="AE14" s="4"/>
      <c r="AF14" s="1">
        <v>4</v>
      </c>
      <c r="AG14" s="2">
        <v>1</v>
      </c>
      <c r="AH14" s="4"/>
      <c r="AI14" s="1">
        <v>1</v>
      </c>
      <c r="AJ14" s="2">
        <v>1</v>
      </c>
      <c r="AK14" s="18"/>
      <c r="AL14" s="23"/>
      <c r="AM14" s="23"/>
      <c r="AN14" s="18"/>
      <c r="AO14" s="23"/>
      <c r="AP14" s="23"/>
      <c r="AQ14" s="18"/>
      <c r="AR14" s="23"/>
      <c r="AS14" s="23"/>
      <c r="AT14" s="18"/>
      <c r="AU14" s="23"/>
      <c r="AV14" s="23"/>
    </row>
    <row r="15" spans="1:52" ht="15.75" thickBot="1">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c r="A19" s="4"/>
      <c r="B19" s="1">
        <v>1</v>
      </c>
      <c r="C19" s="2">
        <v>1</v>
      </c>
      <c r="D19" s="4"/>
      <c r="E19" s="1">
        <v>0</v>
      </c>
      <c r="F19" s="2">
        <v>2</v>
      </c>
      <c r="G19" s="4"/>
      <c r="H19" s="1">
        <v>1</v>
      </c>
      <c r="I19" s="2">
        <v>2</v>
      </c>
      <c r="J19" s="4"/>
      <c r="K19" s="1">
        <v>1</v>
      </c>
      <c r="L19" s="2">
        <v>3</v>
      </c>
      <c r="M19" s="4"/>
      <c r="N19" s="1">
        <v>1</v>
      </c>
      <c r="O19" s="2">
        <v>2</v>
      </c>
      <c r="P19" s="4"/>
      <c r="Q19" s="1">
        <v>3</v>
      </c>
      <c r="R19" s="2">
        <v>0</v>
      </c>
      <c r="S19" s="4"/>
      <c r="T19" s="1">
        <v>2</v>
      </c>
      <c r="U19" s="2">
        <v>1</v>
      </c>
      <c r="V19" s="4"/>
      <c r="W19" s="1">
        <v>0</v>
      </c>
      <c r="X19" s="2">
        <v>2</v>
      </c>
      <c r="Y19" s="4"/>
      <c r="Z19" s="1">
        <v>0</v>
      </c>
      <c r="AA19" s="2">
        <v>2</v>
      </c>
      <c r="AB19" s="4"/>
      <c r="AC19" s="1">
        <v>3</v>
      </c>
      <c r="AD19" s="2">
        <v>1</v>
      </c>
      <c r="AE19" s="4"/>
      <c r="AF19" s="1">
        <v>2</v>
      </c>
      <c r="AG19" s="2">
        <v>4</v>
      </c>
      <c r="AH19" s="4"/>
      <c r="AI19" s="1">
        <v>2</v>
      </c>
      <c r="AJ19" s="2">
        <v>1</v>
      </c>
      <c r="AK19" s="18"/>
      <c r="AL19" s="23"/>
      <c r="AM19" s="23"/>
      <c r="AN19" s="18"/>
      <c r="AO19" s="23"/>
      <c r="AP19" s="23"/>
      <c r="AQ19" s="18"/>
      <c r="AR19" s="23"/>
      <c r="AS19" s="23"/>
      <c r="AT19" s="18"/>
      <c r="AU19" s="23"/>
      <c r="AV19" s="23"/>
    </row>
    <row r="20" spans="1:48" ht="15.75" thickBot="1">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c r="A24" s="4"/>
      <c r="B24" s="1">
        <v>2</v>
      </c>
      <c r="C24" s="2">
        <v>1</v>
      </c>
      <c r="D24" s="4"/>
      <c r="E24" s="1">
        <v>2</v>
      </c>
      <c r="F24" s="2">
        <v>1</v>
      </c>
      <c r="G24" s="4"/>
      <c r="H24" s="1">
        <v>1</v>
      </c>
      <c r="I24" s="2">
        <v>2</v>
      </c>
      <c r="J24" s="4"/>
      <c r="K24" s="1">
        <v>1</v>
      </c>
      <c r="L24" s="2">
        <v>1</v>
      </c>
      <c r="M24" s="4"/>
      <c r="N24" s="1">
        <v>3</v>
      </c>
      <c r="O24" s="2">
        <v>1</v>
      </c>
      <c r="P24" s="4"/>
      <c r="Q24" s="1">
        <v>2</v>
      </c>
      <c r="R24" s="2">
        <v>1</v>
      </c>
      <c r="S24" s="4"/>
      <c r="T24" s="1">
        <v>3</v>
      </c>
      <c r="U24" s="2">
        <v>1</v>
      </c>
      <c r="V24" s="4"/>
      <c r="W24" s="1">
        <v>3</v>
      </c>
      <c r="X24" s="2">
        <v>1</v>
      </c>
      <c r="Y24" s="4"/>
      <c r="Z24" s="1">
        <v>4</v>
      </c>
      <c r="AA24" s="2">
        <v>0</v>
      </c>
      <c r="AB24" s="4"/>
      <c r="AC24" s="1">
        <v>2</v>
      </c>
      <c r="AD24" s="2">
        <v>0</v>
      </c>
      <c r="AE24" s="4"/>
      <c r="AF24" s="1">
        <v>5</v>
      </c>
      <c r="AG24" s="2">
        <v>2</v>
      </c>
      <c r="AH24" s="4"/>
      <c r="AI24" s="1">
        <v>2</v>
      </c>
      <c r="AJ24" s="2">
        <v>1</v>
      </c>
      <c r="AK24" s="18"/>
      <c r="AL24" s="23"/>
      <c r="AM24" s="23"/>
      <c r="AN24" s="18"/>
      <c r="AO24" s="23"/>
      <c r="AP24" s="23"/>
      <c r="AQ24" s="18"/>
      <c r="AR24" s="23"/>
      <c r="AS24" s="23"/>
      <c r="AT24" s="18"/>
      <c r="AU24" s="23"/>
      <c r="AV24" s="23"/>
    </row>
    <row r="25" spans="1:48" ht="19.5" thickBot="1">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c r="A29" s="4"/>
      <c r="B29" s="1">
        <v>2</v>
      </c>
      <c r="C29" s="2">
        <v>2</v>
      </c>
      <c r="D29" s="4"/>
      <c r="E29" s="1">
        <v>2</v>
      </c>
      <c r="F29" s="2">
        <v>1</v>
      </c>
      <c r="G29" s="4"/>
      <c r="H29" s="1">
        <v>4</v>
      </c>
      <c r="I29" s="2">
        <v>0</v>
      </c>
      <c r="J29" s="4"/>
      <c r="K29" s="1">
        <v>3</v>
      </c>
      <c r="L29" s="2">
        <v>0</v>
      </c>
      <c r="M29" s="4"/>
      <c r="N29" s="1">
        <v>3</v>
      </c>
      <c r="O29" s="2">
        <v>1</v>
      </c>
      <c r="P29" s="4"/>
      <c r="Q29" s="1">
        <v>0</v>
      </c>
      <c r="R29" s="2">
        <v>2</v>
      </c>
      <c r="S29" s="4"/>
      <c r="T29" s="1">
        <v>0</v>
      </c>
      <c r="U29" s="2">
        <v>2</v>
      </c>
      <c r="V29" s="4"/>
      <c r="W29" s="1">
        <v>2</v>
      </c>
      <c r="X29" s="2">
        <v>0</v>
      </c>
      <c r="Y29" s="4"/>
      <c r="Z29" s="1">
        <v>2</v>
      </c>
      <c r="AA29" s="2">
        <v>1</v>
      </c>
      <c r="AB29" s="4"/>
      <c r="AC29" s="1">
        <v>1</v>
      </c>
      <c r="AD29" s="2">
        <v>2</v>
      </c>
      <c r="AE29" s="4"/>
      <c r="AF29" s="1">
        <v>3</v>
      </c>
      <c r="AG29" s="2">
        <v>1</v>
      </c>
      <c r="AH29" s="4"/>
      <c r="AI29" s="1">
        <v>1</v>
      </c>
      <c r="AJ29" s="2">
        <v>2</v>
      </c>
      <c r="AK29" s="18"/>
      <c r="AL29" s="23"/>
      <c r="AM29" s="23"/>
      <c r="AN29" s="18"/>
      <c r="AO29" s="23"/>
      <c r="AP29" s="23"/>
      <c r="AQ29" s="18"/>
      <c r="AR29" s="23"/>
      <c r="AS29" s="23"/>
      <c r="AT29" s="18"/>
      <c r="AU29" s="23"/>
      <c r="AV29" s="23"/>
    </row>
    <row r="30" spans="1:48" ht="16.5" thickBot="1">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Czech Rep.</v>
      </c>
      <c r="AM32" s="527" t="str">
        <f>IF(AL32&lt;&gt;"","   "&amp;ThirdPlaced!$D17&amp;"        "&amp;ThirdPlaced!$F17&amp;Language!$E$197&amp;ThirdPlaced!$G17,"")</f>
        <v xml:space="preserve">   4        5 - 5</v>
      </c>
      <c r="AN32" s="533" t="str">
        <f>IF(AL32&lt;&gt;"",ThirdPlaced!$I17,"")</f>
        <v>A</v>
      </c>
      <c r="AO32" s="432"/>
      <c r="AP32" s="432"/>
      <c r="AQ32" s="18"/>
      <c r="AR32" s="432"/>
      <c r="AS32" s="432"/>
      <c r="AT32" s="18"/>
      <c r="AU32" s="432"/>
      <c r="AV32" s="432"/>
    </row>
    <row r="33" spans="1:49">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USA</v>
      </c>
      <c r="AM33" s="527" t="str">
        <f>IF(AL33&lt;&gt;"","   "&amp;ThirdPlaced!$D18&amp;"        "&amp;ThirdPlaced!$F18&amp;Language!$E$197&amp;ThirdPlaced!$G18,"")</f>
        <v xml:space="preserve">   4        4 - 5</v>
      </c>
      <c r="AN33" s="533" t="str">
        <f>IF(AL33&lt;&gt;"",ThirdPlaced!$I18,"")</f>
        <v>D</v>
      </c>
      <c r="AO33" s="20"/>
      <c r="AP33" s="20"/>
      <c r="AQ33" s="18"/>
      <c r="AR33" s="20"/>
      <c r="AS33" s="20"/>
      <c r="AT33" s="18"/>
      <c r="AU33" s="20"/>
      <c r="AV33" s="20"/>
    </row>
    <row r="34" spans="1:49" ht="15.75" thickBot="1">
      <c r="A34" s="4"/>
      <c r="B34" s="1">
        <v>2</v>
      </c>
      <c r="C34" s="2">
        <v>3</v>
      </c>
      <c r="D34" s="4"/>
      <c r="E34" s="1">
        <v>2</v>
      </c>
      <c r="F34" s="2">
        <v>1</v>
      </c>
      <c r="G34" s="4"/>
      <c r="H34" s="1">
        <v>1</v>
      </c>
      <c r="I34" s="2">
        <v>3</v>
      </c>
      <c r="J34" s="4"/>
      <c r="K34" s="1">
        <v>3</v>
      </c>
      <c r="L34" s="2">
        <v>1</v>
      </c>
      <c r="M34" s="4"/>
      <c r="N34" s="1">
        <v>0</v>
      </c>
      <c r="O34" s="2">
        <v>0</v>
      </c>
      <c r="P34" s="4"/>
      <c r="Q34" s="1">
        <v>2</v>
      </c>
      <c r="R34" s="2">
        <v>3</v>
      </c>
      <c r="S34" s="4"/>
      <c r="T34" s="1">
        <v>1</v>
      </c>
      <c r="U34" s="2">
        <v>0</v>
      </c>
      <c r="V34" s="4"/>
      <c r="W34" s="1">
        <v>1</v>
      </c>
      <c r="X34" s="2">
        <v>2</v>
      </c>
      <c r="Y34" s="4"/>
      <c r="Z34" s="1">
        <v>1</v>
      </c>
      <c r="AA34" s="2">
        <v>3</v>
      </c>
      <c r="AB34" s="4"/>
      <c r="AC34" s="1">
        <v>1</v>
      </c>
      <c r="AD34" s="2">
        <v>3</v>
      </c>
      <c r="AE34" s="4"/>
      <c r="AF34" s="1">
        <v>2</v>
      </c>
      <c r="AG34" s="2">
        <v>4</v>
      </c>
      <c r="AH34" s="4"/>
      <c r="AI34" s="1">
        <v>0</v>
      </c>
      <c r="AJ34" s="2">
        <v>3</v>
      </c>
      <c r="AK34" s="18"/>
      <c r="AL34" s="534" t="str">
        <f>IF(OR(ThirdPlaced!$D19&gt;0,ThirdPlaced!$G19&gt;0),ThirdPlaced!$C19,"")</f>
        <v>Japan</v>
      </c>
      <c r="AM34" s="527" t="str">
        <f>IF(AL34&lt;&gt;"","   "&amp;ThirdPlaced!$D19&amp;"        "&amp;ThirdPlaced!$F19&amp;Language!$E$197&amp;ThirdPlaced!$G19,"")</f>
        <v xml:space="preserve">   3        5 - 6</v>
      </c>
      <c r="AN34" s="533" t="str">
        <f>IF(AL34&lt;&gt;"",ThirdPlaced!$I19,"")</f>
        <v>F</v>
      </c>
      <c r="AO34" s="23"/>
      <c r="AP34" s="23"/>
      <c r="AQ34" s="18"/>
      <c r="AR34" s="23"/>
      <c r="AS34" s="23"/>
      <c r="AT34" s="18"/>
      <c r="AU34" s="23"/>
      <c r="AV34" s="23"/>
      <c r="AW34" s="4"/>
    </row>
    <row r="35" spans="1:49" ht="15.75" thickBot="1">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Senegal</v>
      </c>
      <c r="AM35" s="527" t="str">
        <f>IF(AL35&lt;&gt;"","   "&amp;ThirdPlaced!$D20&amp;"        "&amp;ThirdPlaced!$F20&amp;Language!$E$197&amp;ThirdPlaced!$G20,"")</f>
        <v xml:space="preserve">   3        4 - 5</v>
      </c>
      <c r="AN35" s="533" t="str">
        <f>IF(AL35&lt;&gt;"",ThirdPlaced!$I20,"")</f>
        <v>I</v>
      </c>
      <c r="AO35" s="23"/>
      <c r="AP35" s="23"/>
      <c r="AQ35" s="18"/>
      <c r="AR35" s="23"/>
      <c r="AS35" s="23"/>
      <c r="AT35" s="18"/>
      <c r="AU35" s="23"/>
      <c r="AV35" s="23"/>
      <c r="AW35" s="4"/>
    </row>
    <row r="36" spans="1:49">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Bosnia/Herzeg.</v>
      </c>
      <c r="AM36" s="527" t="str">
        <f>IF(AL36&lt;&gt;"","   "&amp;ThirdPlaced!$D21&amp;"        "&amp;ThirdPlaced!$F21&amp;Language!$E$197&amp;ThirdPlaced!$G21,"")</f>
        <v xml:space="preserve">   3        3 - 4</v>
      </c>
      <c r="AN36" s="533" t="str">
        <f>IF(AL36&lt;&gt;"",ThirdPlaced!$I21,"")</f>
        <v>B</v>
      </c>
      <c r="AO36" s="18"/>
      <c r="AP36" s="18"/>
      <c r="AQ36" s="18"/>
      <c r="AR36" s="431"/>
      <c r="AS36" s="431"/>
      <c r="AT36" s="426"/>
      <c r="AU36" s="431"/>
      <c r="AV36" s="431"/>
      <c r="AW36" s="4"/>
    </row>
    <row r="37" spans="1:49">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Belgium</v>
      </c>
      <c r="AM37" s="527" t="str">
        <f>IF(AL37&lt;&gt;"","   "&amp;ThirdPlaced!$D22&amp;"        "&amp;ThirdPlaced!$F22&amp;Language!$E$197&amp;ThirdPlaced!$G22,"")</f>
        <v xml:space="preserve">   3        4 - 6</v>
      </c>
      <c r="AN37" s="533" t="str">
        <f>IF(AL37&lt;&gt;"",ThirdPlaced!$I22,"")</f>
        <v>G</v>
      </c>
      <c r="AO37" s="18"/>
      <c r="AP37" s="18"/>
      <c r="AQ37" s="49"/>
      <c r="AR37" s="432"/>
      <c r="AS37" s="432"/>
      <c r="AT37" s="18"/>
      <c r="AU37" s="432"/>
      <c r="AV37" s="432"/>
      <c r="AW37" s="4"/>
    </row>
    <row r="38" spans="1:49">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Scotland</v>
      </c>
      <c r="AM38" s="527" t="str">
        <f>IF(AL38&lt;&gt;"","   "&amp;ThirdPlaced!$D23&amp;"        "&amp;ThirdPlaced!$F23&amp;Language!$E$197&amp;ThirdPlaced!$G23,"")</f>
        <v xml:space="preserve">   3        4 - 6</v>
      </c>
      <c r="AN38" s="533" t="str">
        <f>IF(AL38&lt;&gt;"",ThirdPlaced!$I23,"")</f>
        <v>C</v>
      </c>
      <c r="AO38" s="18"/>
      <c r="AP38" s="18"/>
      <c r="AQ38" s="18"/>
      <c r="AR38" s="20"/>
      <c r="AS38" s="20"/>
      <c r="AT38" s="18"/>
      <c r="AU38" s="20"/>
      <c r="AV38" s="20"/>
      <c r="AW38" s="4"/>
    </row>
    <row r="39" spans="1:49" ht="15.75" thickBot="1">
      <c r="A39" s="4"/>
      <c r="B39" s="1">
        <v>1</v>
      </c>
      <c r="C39" s="2">
        <v>3</v>
      </c>
      <c r="D39" s="4"/>
      <c r="E39" s="1">
        <v>1</v>
      </c>
      <c r="F39" s="2">
        <v>0</v>
      </c>
      <c r="G39" s="4"/>
      <c r="H39" s="1">
        <v>3</v>
      </c>
      <c r="I39" s="2">
        <v>1</v>
      </c>
      <c r="J39" s="4"/>
      <c r="K39" s="1">
        <v>2</v>
      </c>
      <c r="L39" s="2">
        <v>3</v>
      </c>
      <c r="M39" s="4"/>
      <c r="N39" s="1">
        <v>1</v>
      </c>
      <c r="O39" s="2">
        <v>3</v>
      </c>
      <c r="P39" s="4"/>
      <c r="Q39" s="1">
        <v>0</v>
      </c>
      <c r="R39" s="2">
        <v>3</v>
      </c>
      <c r="S39" s="4"/>
      <c r="T39" s="1">
        <v>3</v>
      </c>
      <c r="U39" s="2">
        <v>0</v>
      </c>
      <c r="V39" s="4"/>
      <c r="W39" s="1">
        <v>1</v>
      </c>
      <c r="X39" s="2">
        <v>3</v>
      </c>
      <c r="Y39" s="4"/>
      <c r="Z39" s="1">
        <v>2</v>
      </c>
      <c r="AA39" s="2">
        <v>0</v>
      </c>
      <c r="AB39" s="4"/>
      <c r="AC39" s="1">
        <v>0</v>
      </c>
      <c r="AD39" s="2">
        <v>4</v>
      </c>
      <c r="AE39" s="4"/>
      <c r="AF39" s="1">
        <v>3</v>
      </c>
      <c r="AG39" s="2">
        <v>1</v>
      </c>
      <c r="AH39" s="4"/>
      <c r="AI39" s="1">
        <v>3</v>
      </c>
      <c r="AJ39" s="2">
        <v>0</v>
      </c>
      <c r="AK39" s="18"/>
      <c r="AL39" s="539" t="str">
        <f>IF(OR(ThirdPlaced!$D24&gt;0,ThirdPlaced!$G24&gt;0),ThirdPlaced!$C24,"")</f>
        <v>DR Congo</v>
      </c>
      <c r="AM39" s="540" t="str">
        <f>IF(AL39&lt;&gt;"","   "&amp;ThirdPlaced!$D24&amp;"        "&amp;ThirdPlaced!$F24&amp;Language!$E$197&amp;ThirdPlaced!$G24,"")</f>
        <v xml:space="preserve">   3        5 - 8</v>
      </c>
      <c r="AN39" s="541" t="str">
        <f>IF(AL39&lt;&gt;"",ThirdPlaced!$I24,"")</f>
        <v>K</v>
      </c>
      <c r="AO39" s="893"/>
      <c r="AP39" s="893"/>
      <c r="AQ39" s="49"/>
      <c r="AR39" s="23"/>
      <c r="AS39" s="23"/>
      <c r="AT39" s="18"/>
      <c r="AU39" s="23"/>
      <c r="AV39" s="23"/>
      <c r="AW39" s="4"/>
    </row>
    <row r="40" spans="1:49" ht="15.75">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Algeria</v>
      </c>
      <c r="AM40" s="537" t="str">
        <f>IF(AL40&lt;&gt;"","   "&amp;ThirdPlaced!$D25&amp;"        "&amp;ThirdPlaced!$F25&amp;Language!$E$197&amp;ThirdPlaced!$G25,"")</f>
        <v xml:space="preserve">   3        3 - 6</v>
      </c>
      <c r="AN40" s="538" t="str">
        <f>IF(AL40&lt;&gt;"",ThirdPlaced!$I25,"")</f>
        <v>J</v>
      </c>
      <c r="AO40" s="4"/>
      <c r="AP40" s="4"/>
      <c r="AQ40" s="4"/>
      <c r="AR40" s="422"/>
      <c r="AS40" s="422"/>
      <c r="AT40" s="18"/>
      <c r="AU40" s="18"/>
      <c r="AV40" s="18"/>
      <c r="AW40" s="4"/>
    </row>
    <row r="41" spans="1:49">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Saudi Arabia</v>
      </c>
      <c r="AM41" s="529" t="str">
        <f>IF(AL41&lt;&gt;"","   "&amp;ThirdPlaced!$D26&amp;"        "&amp;ThirdPlaced!$F26&amp;Language!$E$197&amp;ThirdPlaced!$G26,"")</f>
        <v xml:space="preserve">   3        3 - 6</v>
      </c>
      <c r="AN41" s="530" t="str">
        <f>IF(AL41&lt;&gt;"",ThirdPlaced!$I26,"")</f>
        <v>H</v>
      </c>
      <c r="AO41" s="4"/>
      <c r="AP41" s="4"/>
      <c r="AQ41" s="4"/>
      <c r="AR41" s="430"/>
      <c r="AS41" s="430"/>
      <c r="AT41" s="49"/>
      <c r="AU41" s="430"/>
      <c r="AV41" s="430"/>
      <c r="AW41" s="4"/>
    </row>
    <row r="42" spans="1:49">
      <c r="A42" s="86" t="s">
        <v>2</v>
      </c>
      <c r="B42" s="619" t="str">
        <f>IF(CalcA!$L22,B3,"")</f>
        <v>Mexico</v>
      </c>
      <c r="C42" s="618" t="str">
        <f>IF(CalcA!$L22,C3,"")</f>
        <v xml:space="preserve">   7        6 - 4</v>
      </c>
      <c r="D42" s="86" t="s">
        <v>3</v>
      </c>
      <c r="E42" s="617" t="str">
        <f>IF(CalcB!$L22,E3,"")</f>
        <v>Switzerland</v>
      </c>
      <c r="F42" s="618" t="str">
        <f>IF(CalcB!$L22,F3,"")</f>
        <v xml:space="preserve">   9        6 - 2</v>
      </c>
      <c r="G42" s="86" t="s">
        <v>4</v>
      </c>
      <c r="H42" s="617" t="str">
        <f>IF(CalcC!$L22,H3,"")</f>
        <v>Brazil</v>
      </c>
      <c r="I42" s="618" t="str">
        <f>IF(CalcC!$L22,I3,"")</f>
        <v xml:space="preserve">   9        9 - 1</v>
      </c>
      <c r="J42" s="86" t="s">
        <v>5</v>
      </c>
      <c r="K42" s="617" t="str">
        <f>IF(CalcD!$L22,K3,"")</f>
        <v>Turkey</v>
      </c>
      <c r="L42" s="618" t="str">
        <f>IF(CalcD!$L22,L3,"")</f>
        <v xml:space="preserve">   9        9 - 2</v>
      </c>
      <c r="M42" s="86" t="s">
        <v>6</v>
      </c>
      <c r="N42" s="617" t="str">
        <f>IF(CalcE!$L22,N3,"")</f>
        <v>Germany</v>
      </c>
      <c r="O42" s="618" t="str">
        <f>IF(CalcE!$L22,O3,"")</f>
        <v xml:space="preserve">   9        11 - 2</v>
      </c>
      <c r="P42" s="86" t="s">
        <v>7</v>
      </c>
      <c r="Q42" s="617" t="str">
        <f>IF(CalcF!$L22,Q3,"")</f>
        <v>Netherlands</v>
      </c>
      <c r="R42" s="618" t="str">
        <f>IF(CalcF!$L22,R3,"")</f>
        <v xml:space="preserve">   9        8 - 2</v>
      </c>
      <c r="S42" s="86" t="s">
        <v>93</v>
      </c>
      <c r="T42" s="617" t="str">
        <f>IF(CalcG!$L22,T3,"")</f>
        <v>Egypt</v>
      </c>
      <c r="U42" s="618" t="str">
        <f>IF(CalcG!$L22,U3,"")</f>
        <v xml:space="preserve">   9        5 - 1</v>
      </c>
      <c r="V42" s="86" t="s">
        <v>96</v>
      </c>
      <c r="W42" s="617" t="str">
        <f>IF(CalcH!$L22,W3,"")</f>
        <v>Spain</v>
      </c>
      <c r="X42" s="618" t="str">
        <f>IF(CalcH!$L22,X3,"")</f>
        <v xml:space="preserve">   9        11 - 2</v>
      </c>
      <c r="Y42" s="86" t="s">
        <v>855</v>
      </c>
      <c r="Z42" s="617" t="str">
        <f>IF(CalcI!$L22,Z3,"")</f>
        <v>France</v>
      </c>
      <c r="AA42" s="618" t="str">
        <f>IF(CalcI!$L22,AA3,"")</f>
        <v xml:space="preserve">   9        10 - 2</v>
      </c>
      <c r="AB42" s="86" t="s">
        <v>858</v>
      </c>
      <c r="AC42" s="617" t="str">
        <f>IF(CalcJ!$L22,AC3,"")</f>
        <v>Argentina</v>
      </c>
      <c r="AD42" s="618" t="str">
        <f>IF(CalcJ!$L22,AD3,"")</f>
        <v xml:space="preserve">   9        8 - 0</v>
      </c>
      <c r="AE42" s="86" t="s">
        <v>861</v>
      </c>
      <c r="AF42" s="617" t="str">
        <f>IF(CalcK!$L22,AF3,"")</f>
        <v>Portugal</v>
      </c>
      <c r="AG42" s="618" t="str">
        <f>IF(CalcK!$L22,AG3,"")</f>
        <v xml:space="preserve">   9        13 - 5</v>
      </c>
      <c r="AH42" s="86" t="s">
        <v>864</v>
      </c>
      <c r="AI42" s="617" t="str">
        <f>IF(CalcL!$L22,AI3,"")</f>
        <v>England</v>
      </c>
      <c r="AJ42" s="618" t="str">
        <f>IF(CalcL!$L22,AJ3,"")</f>
        <v xml:space="preserve">   7        6 - 2</v>
      </c>
      <c r="AK42" s="427"/>
      <c r="AL42" s="528" t="str">
        <f>IF(OR(ThirdPlaced!$D27&gt;0,ThirdPlaced!$G27&gt;0),ThirdPlaced!$C27,"")</f>
        <v>Ghana</v>
      </c>
      <c r="AM42" s="529" t="str">
        <f>IF(AL42&lt;&gt;"","   "&amp;ThirdPlaced!$D27&amp;"        "&amp;ThirdPlaced!$F27&amp;Language!$E$197&amp;ThirdPlaced!$G27,"")</f>
        <v xml:space="preserve">   3        3 - 6</v>
      </c>
      <c r="AN42" s="530" t="str">
        <f>IF(AL42&lt;&gt;"",ThirdPlaced!$I27,"")</f>
        <v>L</v>
      </c>
      <c r="AO42" s="4"/>
      <c r="AP42" s="4"/>
      <c r="AQ42" s="4"/>
      <c r="AR42" s="429"/>
      <c r="AS42" s="429"/>
      <c r="AT42" s="427"/>
      <c r="AU42" s="429"/>
      <c r="AV42" s="429"/>
      <c r="AW42" s="4"/>
    </row>
    <row r="43" spans="1:49" ht="15.75" thickBot="1">
      <c r="A43" s="86" t="s">
        <v>8</v>
      </c>
      <c r="B43" s="617" t="str">
        <f>IF(CalcA!$L23,B4,"")</f>
        <v>Rep. of Korea</v>
      </c>
      <c r="C43" s="618" t="str">
        <f>IF(CalcA!$L23,C4,"")</f>
        <v xml:space="preserve">   5        6 - 4</v>
      </c>
      <c r="D43" s="86" t="s">
        <v>9</v>
      </c>
      <c r="E43" s="617" t="str">
        <f>IF(CalcB!$L23,E4,"")</f>
        <v>Canada</v>
      </c>
      <c r="F43" s="618" t="str">
        <f>IF(CalcB!$L23,F4,"")</f>
        <v xml:space="preserve">   6        5 - 4</v>
      </c>
      <c r="G43" s="86" t="s">
        <v>10</v>
      </c>
      <c r="H43" s="617" t="str">
        <f>IF(CalcC!$L23,H4,"")</f>
        <v>Morocco</v>
      </c>
      <c r="I43" s="618" t="str">
        <f>IF(CalcC!$L23,I4,"")</f>
        <v xml:space="preserve">   6        5 - 4</v>
      </c>
      <c r="J43" s="86" t="s">
        <v>11</v>
      </c>
      <c r="K43" s="617" t="str">
        <f>IF(CalcD!$L23,K4,"")</f>
        <v>Australia</v>
      </c>
      <c r="L43" s="618" t="str">
        <f>IF(CalcD!$L23,L4,"")</f>
        <v xml:space="preserve">   4        5 - 6</v>
      </c>
      <c r="M43" s="86" t="s">
        <v>12</v>
      </c>
      <c r="N43" s="617" t="str">
        <f>IF(CalcE!$L23,N4,"")</f>
        <v>Ecuador</v>
      </c>
      <c r="O43" s="618" t="str">
        <f>IF(CalcE!$L23,O4,"")</f>
        <v xml:space="preserve">   6        6 - 5</v>
      </c>
      <c r="P43" s="86" t="s">
        <v>13</v>
      </c>
      <c r="Q43" s="617" t="str">
        <f>IF(CalcF!$L23,Q4,"")</f>
        <v>Sweden</v>
      </c>
      <c r="R43" s="618" t="str">
        <f>IF(CalcF!$L23,R4,"")</f>
        <v xml:space="preserve">   6        7 - 4</v>
      </c>
      <c r="S43" s="86" t="s">
        <v>94</v>
      </c>
      <c r="T43" s="617" t="str">
        <f>IF(CalcG!$L23,T4,"")</f>
        <v>New Zealand</v>
      </c>
      <c r="U43" s="618" t="str">
        <f>IF(CalcG!$L23,U4,"")</f>
        <v xml:space="preserve">   3        4 - 4</v>
      </c>
      <c r="V43" s="86" t="s">
        <v>97</v>
      </c>
      <c r="W43" s="617" t="str">
        <f>IF(CalcH!$L23,W4,"")</f>
        <v>Uruguay</v>
      </c>
      <c r="X43" s="618" t="str">
        <f>IF(CalcH!$L23,X4,"")</f>
        <v xml:space="preserve">   6        5 - 3</v>
      </c>
      <c r="Y43" s="86" t="s">
        <v>856</v>
      </c>
      <c r="Z43" s="617" t="str">
        <f>IF(CalcI!$L23,Z4,"")</f>
        <v>Norway</v>
      </c>
      <c r="AA43" s="618" t="str">
        <f>IF(CalcI!$L23,AA4,"")</f>
        <v xml:space="preserve">   6        5 - 4</v>
      </c>
      <c r="AB43" s="86" t="s">
        <v>859</v>
      </c>
      <c r="AC43" s="617" t="str">
        <f>IF(CalcJ!$L23,AC4,"")</f>
        <v>Austria</v>
      </c>
      <c r="AD43" s="618" t="str">
        <f>IF(CalcJ!$L23,AD4,"")</f>
        <v xml:space="preserve">   6        6 - 4</v>
      </c>
      <c r="AE43" s="86" t="s">
        <v>862</v>
      </c>
      <c r="AF43" s="617" t="str">
        <f>IF(CalcK!$L23,AF4,"")</f>
        <v>Colombia</v>
      </c>
      <c r="AG43" s="618" t="str">
        <f>IF(CalcK!$L23,AG4,"")</f>
        <v xml:space="preserve">   6        9 - 7</v>
      </c>
      <c r="AH43" s="86" t="s">
        <v>865</v>
      </c>
      <c r="AI43" s="617" t="str">
        <f>IF(CalcL!$L23,AI4,"")</f>
        <v>Croatia</v>
      </c>
      <c r="AJ43" s="618" t="str">
        <f>IF(CalcL!$L23,AJ4,"")</f>
        <v xml:space="preserve">   7        6 - 2</v>
      </c>
      <c r="AK43" s="427"/>
      <c r="AL43" s="542" t="str">
        <f>IF(OR(ThirdPlaced!$D28&gt;0,ThirdPlaced!$G28&gt;0),ThirdPlaced!$C28,"")</f>
        <v>Ivory Coast</v>
      </c>
      <c r="AM43" s="543" t="str">
        <f>IF(AL43&lt;&gt;"","   "&amp;ThirdPlaced!$D28&amp;"        "&amp;ThirdPlaced!$F28&amp;Language!$E$197&amp;ThirdPlaced!$G28,"")</f>
        <v xml:space="preserve">   1        2 - 5</v>
      </c>
      <c r="AN43" s="544" t="str">
        <f>IF(AL43&lt;&gt;"",ThirdPlaced!$I28,"")</f>
        <v>E</v>
      </c>
      <c r="AO43" s="4"/>
      <c r="AP43" s="4"/>
      <c r="AQ43" s="4"/>
      <c r="AR43" s="429"/>
      <c r="AS43" s="429"/>
      <c r="AT43" s="427"/>
      <c r="AU43" s="429"/>
      <c r="AV43" s="429"/>
      <c r="AW43" s="4"/>
    </row>
    <row r="44" spans="1:49">
      <c r="A44" s="87" t="s">
        <v>14</v>
      </c>
      <c r="B44" s="615" t="str">
        <f>IF(CalcA!$L24,B5,"")</f>
        <v>Czech Rep.</v>
      </c>
      <c r="C44" s="616" t="str">
        <f>IF(CalcA!$L24,C5,"")</f>
        <v xml:space="preserve">   4        5 - 5</v>
      </c>
      <c r="D44" s="87" t="s">
        <v>15</v>
      </c>
      <c r="E44" s="615" t="str">
        <f>IF(CalcB!$L24,E5,"")</f>
        <v>Bosnia/Herzeg.</v>
      </c>
      <c r="F44" s="616" t="str">
        <f>IF(CalcB!$L24,F5,"")</f>
        <v xml:space="preserve">   3        3 - 4</v>
      </c>
      <c r="G44" s="87" t="s">
        <v>16</v>
      </c>
      <c r="H44" s="615" t="str">
        <f>IF(CalcC!$L24,H5,"")</f>
        <v>Scotland</v>
      </c>
      <c r="I44" s="616" t="str">
        <f>IF(CalcC!$L24,I5,"")</f>
        <v xml:space="preserve">   3        4 - 6</v>
      </c>
      <c r="J44" s="87" t="s">
        <v>17</v>
      </c>
      <c r="K44" s="615" t="str">
        <f>IF(CalcD!$L24,K5,"")</f>
        <v>USA</v>
      </c>
      <c r="L44" s="616" t="str">
        <f>IF(CalcD!$L24,L5,"")</f>
        <v xml:space="preserve">   4        4 - 5</v>
      </c>
      <c r="M44" s="87" t="s">
        <v>18</v>
      </c>
      <c r="N44" s="615" t="str">
        <f>IF(CalcE!$L24,N5,"")</f>
        <v>Ivory Coast</v>
      </c>
      <c r="O44" s="616" t="str">
        <f>IF(CalcE!$L24,O5,"")</f>
        <v xml:space="preserve">   1        2 - 5</v>
      </c>
      <c r="P44" s="87" t="s">
        <v>19</v>
      </c>
      <c r="Q44" s="615" t="str">
        <f>IF(CalcF!$L24,Q5,"")</f>
        <v>Japan</v>
      </c>
      <c r="R44" s="616" t="str">
        <f>IF(CalcF!$L24,R5,"")</f>
        <v xml:space="preserve">   3        5 - 6</v>
      </c>
      <c r="S44" s="87" t="s">
        <v>95</v>
      </c>
      <c r="T44" s="615" t="str">
        <f>IF(CalcG!$L24,T5,"")</f>
        <v>Belgium</v>
      </c>
      <c r="U44" s="616" t="str">
        <f>IF(CalcG!$L24,U5,"")</f>
        <v xml:space="preserve">   3        4 - 6</v>
      </c>
      <c r="V44" s="87" t="s">
        <v>98</v>
      </c>
      <c r="W44" s="615" t="str">
        <f>IF(CalcH!$L24,W5,"")</f>
        <v>Saudi Arabia</v>
      </c>
      <c r="X44" s="616" t="str">
        <f>IF(CalcH!$L24,X5,"")</f>
        <v xml:space="preserve">   3        3 - 6</v>
      </c>
      <c r="Y44" s="87" t="s">
        <v>857</v>
      </c>
      <c r="Z44" s="615" t="str">
        <f>IF(CalcI!$L24,Z5,"")</f>
        <v>Senegal</v>
      </c>
      <c r="AA44" s="616" t="str">
        <f>IF(CalcI!$L24,AA5,"")</f>
        <v xml:space="preserve">   3        4 - 5</v>
      </c>
      <c r="AB44" s="87" t="s">
        <v>860</v>
      </c>
      <c r="AC44" s="615" t="str">
        <f>IF(CalcJ!$L24,AC5,"")</f>
        <v>Algeria</v>
      </c>
      <c r="AD44" s="616" t="str">
        <f>IF(CalcJ!$L24,AD5,"")</f>
        <v xml:space="preserve">   3        3 - 6</v>
      </c>
      <c r="AE44" s="87" t="s">
        <v>863</v>
      </c>
      <c r="AF44" s="615" t="str">
        <f>IF(CalcK!$L24,AF5,"")</f>
        <v>DR Congo</v>
      </c>
      <c r="AG44" s="616" t="str">
        <f>IF(CalcK!$L24,AG5,"")</f>
        <v xml:space="preserve">   3        5 - 8</v>
      </c>
      <c r="AH44" s="87" t="s">
        <v>866</v>
      </c>
      <c r="AI44" s="615" t="str">
        <f>IF(CalcL!$L24,AI5,"")</f>
        <v>Ghana</v>
      </c>
      <c r="AJ44" s="616" t="str">
        <f>IF(CalcL!$L24,AJ5,"")</f>
        <v xml:space="preserve">   3        3 - 6</v>
      </c>
      <c r="AK44" s="428"/>
      <c r="AL44" s="895" t="str">
        <f>Language!$E$182</f>
        <v>Group combination:</v>
      </c>
      <c r="AM44" s="896"/>
      <c r="AN44" s="897"/>
      <c r="AO44" s="429"/>
      <c r="AP44" s="429"/>
      <c r="AQ44" s="428"/>
      <c r="AR44" s="429"/>
      <c r="AS44" s="429"/>
      <c r="AT44" s="428"/>
      <c r="AU44" s="429"/>
      <c r="AV44" s="429"/>
      <c r="AW44" s="4"/>
    </row>
    <row r="45" spans="1:49">
      <c r="A45" s="87" t="s">
        <v>1631</v>
      </c>
      <c r="B45" s="615" t="str">
        <f>IF(CalcA!$L25,B6,"")</f>
        <v>South Africa</v>
      </c>
      <c r="C45" s="616" t="str">
        <f>IF(CalcA!$L25,C6,"")</f>
        <v xml:space="preserve">   0        2 - 6</v>
      </c>
      <c r="D45" s="87" t="s">
        <v>1632</v>
      </c>
      <c r="E45" s="615" t="str">
        <f>IF(CalcB!$L25,E6,"")</f>
        <v>Qatar</v>
      </c>
      <c r="F45" s="616" t="str">
        <f>IF(CalcB!$L25,F6,"")</f>
        <v xml:space="preserve">   0        1 - 5</v>
      </c>
      <c r="G45" s="87" t="s">
        <v>1633</v>
      </c>
      <c r="H45" s="615" t="str">
        <f>IF(CalcC!$L25,H6,"")</f>
        <v>Haiti</v>
      </c>
      <c r="I45" s="616" t="str">
        <f>IF(CalcC!$L25,I6,"")</f>
        <v xml:space="preserve">   0        2 - 9</v>
      </c>
      <c r="J45" s="87" t="s">
        <v>1634</v>
      </c>
      <c r="K45" s="615" t="str">
        <f>IF(CalcD!$L25,K6,"")</f>
        <v>Paraguay</v>
      </c>
      <c r="L45" s="616" t="str">
        <f>IF(CalcD!$L25,L6,"")</f>
        <v xml:space="preserve">   0        3 - 8</v>
      </c>
      <c r="M45" s="87" t="s">
        <v>1635</v>
      </c>
      <c r="N45" s="615" t="str">
        <f>IF(CalcE!$L25,N6,"")</f>
        <v>Curaçao</v>
      </c>
      <c r="O45" s="616" t="str">
        <f>IF(CalcE!$L25,O6,"")</f>
        <v xml:space="preserve">   1        1 - 8</v>
      </c>
      <c r="P45" s="87" t="s">
        <v>1636</v>
      </c>
      <c r="Q45" s="615" t="str">
        <f>IF(CalcF!$L25,Q6,"")</f>
        <v>Tunisia</v>
      </c>
      <c r="R45" s="616" t="str">
        <f>IF(CalcF!$L25,R6,"")</f>
        <v xml:space="preserve">   0        0 - 8</v>
      </c>
      <c r="S45" s="87" t="s">
        <v>1637</v>
      </c>
      <c r="T45" s="615" t="str">
        <f>IF(CalcG!$L25,T6,"")</f>
        <v>IR Iran</v>
      </c>
      <c r="U45" s="616" t="str">
        <f>IF(CalcG!$L25,U6,"")</f>
        <v xml:space="preserve">   3        3 - 5</v>
      </c>
      <c r="V45" s="87" t="s">
        <v>1638</v>
      </c>
      <c r="W45" s="615" t="str">
        <f>IF(CalcH!$L25,W6,"")</f>
        <v>Cape Verde</v>
      </c>
      <c r="X45" s="616" t="str">
        <f>IF(CalcH!$L25,X6,"")</f>
        <v xml:space="preserve">   0        1 - 9</v>
      </c>
      <c r="Y45" s="87" t="s">
        <v>1639</v>
      </c>
      <c r="Z45" s="615" t="str">
        <f>IF(CalcI!$L25,Z6,"")</f>
        <v>Iraq</v>
      </c>
      <c r="AA45" s="616" t="str">
        <f>IF(CalcI!$L25,AA6,"")</f>
        <v xml:space="preserve">   0        0 - 8</v>
      </c>
      <c r="AB45" s="87" t="s">
        <v>1640</v>
      </c>
      <c r="AC45" s="615" t="str">
        <f>IF(CalcJ!$L25,AC6,"")</f>
        <v>Jordan</v>
      </c>
      <c r="AD45" s="616" t="str">
        <f>IF(CalcJ!$L25,AD6,"")</f>
        <v xml:space="preserve">   0        2 - 9</v>
      </c>
      <c r="AE45" s="87" t="s">
        <v>1641</v>
      </c>
      <c r="AF45" s="615" t="str">
        <f>IF(CalcK!$L25,AF6,"")</f>
        <v>Uzbekistan</v>
      </c>
      <c r="AG45" s="616" t="str">
        <f>IF(CalcK!$L25,AG6,"")</f>
        <v xml:space="preserve">   0        5 - 12</v>
      </c>
      <c r="AH45" s="87" t="s">
        <v>1642</v>
      </c>
      <c r="AI45" s="615" t="str">
        <f>IF(CalcL!$L25,AI6,"")</f>
        <v>Panama</v>
      </c>
      <c r="AJ45" s="616" t="str">
        <f>IF(CalcL!$L25,AJ6,"")</f>
        <v xml:space="preserve">   0        2 - 7</v>
      </c>
      <c r="AK45" s="428"/>
      <c r="AL45" s="898" t="str">
        <f>IF(Distinctness!$G$17&gt;0,ThirdPlaced!$I30,"")</f>
        <v>ABCDFGIK</v>
      </c>
      <c r="AM45" s="899"/>
      <c r="AN45" s="900"/>
      <c r="AO45" s="429"/>
      <c r="AP45" s="429"/>
      <c r="AQ45" s="428"/>
      <c r="AR45" s="429"/>
      <c r="AS45" s="429"/>
      <c r="AT45" s="428"/>
      <c r="AU45" s="429"/>
      <c r="AV45" s="429"/>
      <c r="AW45" s="4"/>
    </row>
    <row r="46" spans="1:49" ht="33"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c r="A50" s="4"/>
      <c r="B50" s="45" t="str">
        <f>VLOOKUP(A48,Matches!$B$4:$K$113,8,0)</f>
        <v>Germany</v>
      </c>
      <c r="C50" s="46" t="str">
        <f>VLOOKUP(A48,Matches!$B$4:$K$113,9,0)</f>
        <v>USA</v>
      </c>
      <c r="D50" s="4"/>
      <c r="E50" s="45" t="str">
        <f>VLOOKUP(D48,Matches!$B$4:$K$113,8,0)</f>
        <v>France</v>
      </c>
      <c r="F50" s="46" t="str">
        <f>VLOOKUP(D48,Matches!$B$4:$K$113,9,0)</f>
        <v>Japan</v>
      </c>
      <c r="G50" s="4"/>
      <c r="H50" s="45" t="str">
        <f>VLOOKUP(G48,Matches!$B$4:$K$113,8,0)</f>
        <v>Rep. of Korea</v>
      </c>
      <c r="I50" s="46" t="str">
        <f>VLOOKUP(G48,Matches!$B$4:$K$113,9,0)</f>
        <v>Canada</v>
      </c>
      <c r="J50" s="4"/>
      <c r="K50" s="45" t="str">
        <f>VLOOKUP(J48,Matches!$B$4:$K$113,8,0)</f>
        <v>Netherlands</v>
      </c>
      <c r="L50" s="46" t="str">
        <f>VLOOKUP(J48,Matches!$B$4:$K$113,9,0)</f>
        <v>Morocco</v>
      </c>
      <c r="M50" s="4"/>
      <c r="N50" s="45" t="str">
        <f>VLOOKUP(M48,Matches!$B$4:$K$113,8,0)</f>
        <v>Colombia</v>
      </c>
      <c r="O50" s="46" t="str">
        <f>VLOOKUP(M48,Matches!$B$4:$K$113,9,0)</f>
        <v>Croatia</v>
      </c>
      <c r="P50" s="4"/>
      <c r="Q50" s="45" t="str">
        <f>VLOOKUP(P48,Matches!$B$4:$K$113,8,0)</f>
        <v>Spain</v>
      </c>
      <c r="R50" s="46" t="str">
        <f>VLOOKUP(P48,Matches!$B$4:$K$113,9,0)</f>
        <v>Austria</v>
      </c>
      <c r="S50" s="4"/>
      <c r="T50" s="45" t="str">
        <f>VLOOKUP(S48,Matches!$B$4:$K$113,8,0)</f>
        <v>Turkey</v>
      </c>
      <c r="U50" s="46" t="str">
        <f>VLOOKUP(S48,Matches!$B$4:$K$113,9,0)</f>
        <v>Bosnia/Herzeg.</v>
      </c>
      <c r="V50" s="4"/>
      <c r="W50" s="45" t="str">
        <f>VLOOKUP(V48,Matches!$B$4:$K$113,8,0)</f>
        <v>Egypt</v>
      </c>
      <c r="X50" s="46" t="str">
        <f>VLOOKUP(V48,Matches!$B$4:$K$113,9,0)</f>
        <v>Czech Rep.</v>
      </c>
      <c r="Y50" s="4"/>
      <c r="Z50" s="45" t="str">
        <f>VLOOKUP(Y48,Matches!$B$4:$K$113,8,0)</f>
        <v>Brazil</v>
      </c>
      <c r="AA50" s="46" t="str">
        <f>VLOOKUP(Y48,Matches!$B$4:$K$113,9,0)</f>
        <v>Sweden</v>
      </c>
      <c r="AB50" s="4"/>
      <c r="AC50" s="45" t="str">
        <f>VLOOKUP(AB48,Matches!$B$4:$K$113,8,0)</f>
        <v>Ecuador</v>
      </c>
      <c r="AD50" s="46" t="str">
        <f>VLOOKUP(AB48,Matches!$B$4:$K$113,9,0)</f>
        <v>Norway</v>
      </c>
      <c r="AE50" s="4"/>
      <c r="AF50" s="45" t="str">
        <f>VLOOKUP(AE48,Matches!$B$4:$K$113,8,0)</f>
        <v>Mexico</v>
      </c>
      <c r="AG50" s="46" t="str">
        <f>VLOOKUP(AE48,Matches!$B$4:$K$113,9,0)</f>
        <v>Scotland</v>
      </c>
      <c r="AH50" s="4"/>
      <c r="AI50" s="45" t="str">
        <f>VLOOKUP(AH48,Matches!$B$4:$K$113,8,0)</f>
        <v>England</v>
      </c>
      <c r="AJ50" s="46" t="str">
        <f>VLOOKUP(AH48,Matches!$B$4:$K$113,9,0)</f>
        <v>DR Congo</v>
      </c>
      <c r="AK50" s="4"/>
      <c r="AL50" s="45" t="str">
        <f>VLOOKUP(AK48,Matches!$B$4:$K$113,8,0)</f>
        <v>Argentina</v>
      </c>
      <c r="AM50" s="46" t="str">
        <f>VLOOKUP(AK48,Matches!$B$4:$K$113,9,0)</f>
        <v>Uruguay</v>
      </c>
      <c r="AN50" s="4"/>
      <c r="AO50" s="45" t="str">
        <f>VLOOKUP(AN48,Matches!$B$4:$K$113,8,0)</f>
        <v>Australia</v>
      </c>
      <c r="AP50" s="46" t="str">
        <f>VLOOKUP(AN48,Matches!$B$4:$K$113,9,0)</f>
        <v>New Zealand</v>
      </c>
      <c r="AQ50" s="4"/>
      <c r="AR50" s="45" t="str">
        <f>VLOOKUP(AQ48,Matches!$B$4:$K$113,8,0)</f>
        <v>Switzerland</v>
      </c>
      <c r="AS50" s="46" t="str">
        <f>VLOOKUP(AQ48,Matches!$B$4:$K$113,9,0)</f>
        <v>Belgium</v>
      </c>
      <c r="AT50" s="4"/>
      <c r="AU50" s="45" t="str">
        <f>VLOOKUP(AT48,Matches!$B$4:$K$113,8,0)</f>
        <v>Portugal</v>
      </c>
      <c r="AV50" s="46" t="str">
        <f>VLOOKUP(AT48,Matches!$B$4:$K$113,9,0)</f>
        <v>Senegal</v>
      </c>
      <c r="AW50" s="4"/>
    </row>
    <row r="51" spans="1:49" ht="15.75" thickBot="1">
      <c r="A51" s="4"/>
      <c r="B51" s="1">
        <v>2</v>
      </c>
      <c r="C51" s="2">
        <v>0</v>
      </c>
      <c r="D51" s="222"/>
      <c r="E51" s="1">
        <v>3</v>
      </c>
      <c r="F51" s="2">
        <v>1</v>
      </c>
      <c r="G51" s="222"/>
      <c r="H51" s="1">
        <v>1</v>
      </c>
      <c r="I51" s="2">
        <v>1</v>
      </c>
      <c r="J51" s="222"/>
      <c r="K51" s="1">
        <v>2</v>
      </c>
      <c r="L51" s="2">
        <v>1</v>
      </c>
      <c r="M51" s="222"/>
      <c r="N51" s="1">
        <v>3</v>
      </c>
      <c r="O51" s="2">
        <v>2</v>
      </c>
      <c r="P51" s="222"/>
      <c r="Q51" s="1">
        <v>3</v>
      </c>
      <c r="R51" s="2">
        <v>1</v>
      </c>
      <c r="S51" s="222"/>
      <c r="T51" s="1">
        <v>2</v>
      </c>
      <c r="U51" s="2">
        <v>1</v>
      </c>
      <c r="V51" s="222"/>
      <c r="W51" s="1">
        <v>2</v>
      </c>
      <c r="X51" s="2">
        <v>1</v>
      </c>
      <c r="Y51" s="222"/>
      <c r="Z51" s="1">
        <v>3</v>
      </c>
      <c r="AA51" s="2">
        <v>1</v>
      </c>
      <c r="AB51" s="222"/>
      <c r="AC51" s="1">
        <v>2</v>
      </c>
      <c r="AD51" s="2">
        <v>4</v>
      </c>
      <c r="AE51" s="222"/>
      <c r="AF51" s="1">
        <v>0</v>
      </c>
      <c r="AG51" s="2">
        <v>0</v>
      </c>
      <c r="AH51" s="222"/>
      <c r="AI51" s="1">
        <v>3</v>
      </c>
      <c r="AJ51" s="2">
        <v>0</v>
      </c>
      <c r="AK51" s="222"/>
      <c r="AL51" s="1">
        <v>2</v>
      </c>
      <c r="AM51" s="2">
        <v>0</v>
      </c>
      <c r="AN51" s="222"/>
      <c r="AO51" s="1">
        <v>1</v>
      </c>
      <c r="AP51" s="2">
        <v>0</v>
      </c>
      <c r="AQ51" s="222"/>
      <c r="AR51" s="1">
        <v>2</v>
      </c>
      <c r="AS51" s="2">
        <v>1</v>
      </c>
      <c r="AT51" s="222"/>
      <c r="AU51" s="1">
        <v>2</v>
      </c>
      <c r="AV51" s="2">
        <v>0</v>
      </c>
      <c r="AW51" s="223"/>
    </row>
    <row r="52" spans="1:49" ht="9.9499999999999993" customHeight="1">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75" thickBot="1">
      <c r="A53" s="4"/>
      <c r="B53" s="216"/>
      <c r="C53" s="217"/>
      <c r="D53" s="4"/>
      <c r="E53" s="216"/>
      <c r="F53" s="217"/>
      <c r="G53" s="4"/>
      <c r="H53" s="216">
        <v>4</v>
      </c>
      <c r="I53" s="217">
        <v>3</v>
      </c>
      <c r="J53" s="4"/>
      <c r="K53" s="216"/>
      <c r="L53" s="217"/>
      <c r="M53" s="4"/>
      <c r="N53" s="216"/>
      <c r="O53" s="217"/>
      <c r="P53" s="4"/>
      <c r="Q53" s="216"/>
      <c r="R53" s="217"/>
      <c r="S53" s="4"/>
      <c r="T53" s="216"/>
      <c r="U53" s="217"/>
      <c r="V53" s="4"/>
      <c r="W53" s="216"/>
      <c r="X53" s="217"/>
      <c r="Y53" s="4"/>
      <c r="Z53" s="216"/>
      <c r="AA53" s="217"/>
      <c r="AB53" s="4"/>
      <c r="AC53" s="216"/>
      <c r="AD53" s="217"/>
      <c r="AE53" s="4"/>
      <c r="AF53" s="216">
        <v>4</v>
      </c>
      <c r="AG53" s="217">
        <v>5</v>
      </c>
      <c r="AH53" s="4"/>
      <c r="AI53" s="216"/>
      <c r="AJ53" s="217"/>
      <c r="AK53" s="4"/>
      <c r="AL53" s="216"/>
      <c r="AM53" s="217"/>
      <c r="AN53" s="4"/>
      <c r="AO53" s="216"/>
      <c r="AP53" s="217"/>
      <c r="AQ53" s="4"/>
      <c r="AR53" s="216"/>
      <c r="AS53" s="217"/>
      <c r="AT53" s="4"/>
      <c r="AU53" s="216"/>
      <c r="AV53" s="217"/>
      <c r="AW53" s="4"/>
    </row>
    <row r="54" spans="1:49">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c r="A60" s="4"/>
      <c r="B60" s="45" t="str">
        <f>IF(AND(B51&lt;&gt;"",C51&lt;&gt;""),IF(B51&gt;C51,B50,IF(B51&lt;C51,C50,IF(AND(B53&lt;&gt;"",C53&lt;&gt;""),IF(B53&gt;C53,B50,IF(B53&lt;C53,C50,"")),""))),"")</f>
        <v>Germany</v>
      </c>
      <c r="C60" s="46" t="str">
        <f>IF(AND(E51&lt;&gt;"",F51&lt;&gt;""),IF(E51&gt;F51,E50,IF(E51&lt;F51,F50,IF(AND(E53&lt;&gt;"",F53&lt;&gt;""),IF(E53&gt;F53,E50,IF(E53&lt;F53,F50,"")),""))),"")</f>
        <v>France</v>
      </c>
      <c r="D60" s="4"/>
      <c r="E60" s="45" t="str">
        <f>IF(AND(H51&lt;&gt;"",I51&lt;&gt;""),IF(H51&gt;I51,H50,IF(H51&lt;I51,I50,IF(AND(H53&lt;&gt;"",I53&lt;&gt;""),IF(H53&gt;I53,H50,IF(H53&lt;I53,I50,"")),""))),"")</f>
        <v>Rep. of Korea</v>
      </c>
      <c r="F60" s="46" t="str">
        <f>IF(AND(K51&lt;&gt;"",L51&lt;&gt;""),IF(K51&gt;L51,K50,IF(K51&lt;L51,L50,IF(AND(K53&lt;&gt;"",L53&lt;&gt;""),IF(K53&gt;L53,K50,IF(K53&lt;L53,L50,"")),""))),"")</f>
        <v>Netherlands</v>
      </c>
      <c r="G60" s="4"/>
      <c r="H60" s="45" t="str">
        <f>IF(AND(N51&lt;&gt;"",O51&lt;&gt;""),IF(N51&gt;O51,N50,IF(N51&lt;O51,O50,IF(AND(N53&lt;&gt;"",O53&lt;&gt;""),IF(N53&gt;O53,N50,IF(N53&lt;O53,O50,"")),""))),"")</f>
        <v>Colombia</v>
      </c>
      <c r="I60" s="46" t="str">
        <f>IF(AND(Q51&lt;&gt;"",R51&lt;&gt;""),IF(Q51&gt;R51,Q50,IF(Q51&lt;R51,R50,IF(AND(Q53&lt;&gt;"",R53&lt;&gt;""),IF(Q53&gt;R53,Q50,IF(Q53&lt;R53,R50,"")),""))),"")</f>
        <v>Spain</v>
      </c>
      <c r="J60" s="4"/>
      <c r="K60" s="45" t="str">
        <f>IF(AND(T51&lt;&gt;"",U51&lt;&gt;""),IF(T51&gt;U51,T50,IF(T51&lt;U51,U50,IF(AND(T53&lt;&gt;"",U53&lt;&gt;""),IF(T53&gt;U53,T50,IF(T53&lt;U53,U50,"")),""))),"")</f>
        <v>Turkey</v>
      </c>
      <c r="L60" s="46" t="str">
        <f>IF(AND(W51&lt;&gt;"",X51&lt;&gt;""),IF(W51&gt;X51,W50,IF(W51&lt;X51,X50,IF(AND(W53&lt;&gt;"",X53&lt;&gt;""),IF(W53&gt;X53,W50,IF(W53&lt;X53,X50,"")),""))),"")</f>
        <v>Egypt</v>
      </c>
      <c r="M60" s="4"/>
      <c r="N60" s="45" t="str">
        <f>IF(AND(Z51&lt;&gt;"",AA51&lt;&gt;""),IF(Z51&gt;AA51,Z50,IF(Z51&lt;AA51,AA50,IF(AND(Z53&lt;&gt;"",AA53&lt;&gt;""),IF(Z53&gt;AA53,Z50,IF(Z53&lt;AA53,AA50,"")),""))),"")</f>
        <v>Brazil</v>
      </c>
      <c r="O60" s="46" t="str">
        <f>IF(AND(AC51&lt;&gt;"",AD51&lt;&gt;""),IF(AC51&gt;AD51,AC50,IF(AC51&lt;AD51,AD50,IF(AND(AC53&lt;&gt;"",AD53&lt;&gt;""),IF(AC53&gt;AD53,AC50,IF(AC53&lt;AD53,AD50,"")),""))),"")</f>
        <v>Norway</v>
      </c>
      <c r="P60" s="4"/>
      <c r="Q60" s="45" t="str">
        <f>IF(AND(AF51&lt;&gt;"",AG51&lt;&gt;""),IF(AF51&gt;AG51,AF50,IF(AF51&lt;AG51,AG50,IF(AND(AF53&lt;&gt;"",AG53&lt;&gt;""),IF(AF53&gt;AG53,AF50,IF(AF53&lt;AG53,AG50,"")),""))),"")</f>
        <v>Scotland</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Australia</v>
      </c>
      <c r="V60" s="4"/>
      <c r="W60" s="45" t="str">
        <f>IF(AND(AR51&lt;&gt;"",AS51&lt;&gt;""),IF(AR51&gt;AS51,AR50,IF(AR51&lt;AS51,AS50,IF(AND(AR53&lt;&gt;"",AS53&lt;&gt;""),IF(AR53&gt;AS53,AR50,IF(AR53&lt;AS53,AS50,"")),""))),"")</f>
        <v>Switzerland</v>
      </c>
      <c r="X60" s="46" t="str">
        <f>IF(AND(AU51&lt;&gt;"",AV51&lt;&gt;""),IF(AU51&gt;AV51,AU50,IF(AU51&lt;AV51,AV50,IF(AND(AU53&lt;&gt;"",AV53&lt;&gt;""),IF(AU53&gt;AV53,AU50,IF(AU53&lt;AV53,AV50,"")),""))),"")</f>
        <v>Portugal</v>
      </c>
      <c r="Y60" s="4"/>
    </row>
    <row r="61" spans="1:49" ht="15.75" thickBot="1">
      <c r="A61" s="4"/>
      <c r="B61" s="1">
        <v>2</v>
      </c>
      <c r="C61" s="2">
        <v>3</v>
      </c>
      <c r="D61" s="222"/>
      <c r="E61" s="1">
        <v>2</v>
      </c>
      <c r="F61" s="2">
        <v>4</v>
      </c>
      <c r="G61" s="222"/>
      <c r="H61" s="1">
        <v>1</v>
      </c>
      <c r="I61" s="2">
        <v>3</v>
      </c>
      <c r="J61" s="222"/>
      <c r="K61" s="1">
        <v>2</v>
      </c>
      <c r="L61" s="2">
        <v>1</v>
      </c>
      <c r="M61" s="222"/>
      <c r="N61" s="1">
        <v>4</v>
      </c>
      <c r="O61" s="2">
        <v>2</v>
      </c>
      <c r="P61" s="222"/>
      <c r="Q61" s="1">
        <v>1</v>
      </c>
      <c r="R61" s="2">
        <v>3</v>
      </c>
      <c r="S61" s="222"/>
      <c r="T61" s="1">
        <v>3</v>
      </c>
      <c r="U61" s="2">
        <v>0</v>
      </c>
      <c r="V61" s="222"/>
      <c r="W61" s="1">
        <v>3</v>
      </c>
      <c r="X61" s="2">
        <v>3</v>
      </c>
      <c r="Y61" s="223"/>
    </row>
    <row r="62" spans="1:49" ht="9.9499999999999993" customHeight="1">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75" thickBot="1">
      <c r="A63" s="4"/>
      <c r="B63" s="216"/>
      <c r="C63" s="217"/>
      <c r="D63" s="4"/>
      <c r="E63" s="216"/>
      <c r="F63" s="217"/>
      <c r="G63" s="4"/>
      <c r="H63" s="216"/>
      <c r="I63" s="217"/>
      <c r="J63" s="4"/>
      <c r="K63" s="216"/>
      <c r="L63" s="217"/>
      <c r="M63" s="4"/>
      <c r="N63" s="216"/>
      <c r="O63" s="217"/>
      <c r="P63" s="4"/>
      <c r="Q63" s="216"/>
      <c r="R63" s="217"/>
      <c r="S63" s="4"/>
      <c r="T63" s="216"/>
      <c r="U63" s="217"/>
      <c r="V63" s="4"/>
      <c r="W63" s="216">
        <v>3</v>
      </c>
      <c r="X63" s="217">
        <v>2</v>
      </c>
      <c r="Y63" s="4"/>
    </row>
    <row r="64" spans="1:49">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c r="A70" s="4"/>
      <c r="B70" s="4"/>
      <c r="C70" s="8" t="str">
        <f>IF(AND(B61&lt;&gt;"",C61&lt;&gt;""),IF(B61&gt;C61,B60,IF(B61&lt;C61,C60,IF(AND(B63&lt;&gt;"",C63&lt;&gt;""),IF(B63&gt;C63,B60,IF(B63&lt;C63,C60,"")),""))),"")</f>
        <v>France</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Turkey</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Switzerland</v>
      </c>
      <c r="X70" s="4"/>
      <c r="Y70" s="4"/>
    </row>
    <row r="71" spans="1:25" ht="15.75" thickBot="1">
      <c r="A71" s="4"/>
      <c r="B71" s="4"/>
      <c r="C71" s="1">
        <v>3</v>
      </c>
      <c r="D71" s="14"/>
      <c r="E71" s="3">
        <v>1</v>
      </c>
      <c r="F71" s="223"/>
      <c r="G71" s="4"/>
      <c r="H71" s="4"/>
      <c r="I71" s="1">
        <v>2</v>
      </c>
      <c r="J71" s="14"/>
      <c r="K71" s="3">
        <v>0</v>
      </c>
      <c r="L71" s="223"/>
      <c r="M71" s="4"/>
      <c r="N71" s="4"/>
      <c r="O71" s="1">
        <v>2</v>
      </c>
      <c r="P71" s="14"/>
      <c r="Q71" s="3">
        <v>1</v>
      </c>
      <c r="R71" s="223"/>
      <c r="S71" s="4"/>
      <c r="T71" s="4"/>
      <c r="U71" s="1">
        <v>3</v>
      </c>
      <c r="V71" s="14"/>
      <c r="W71" s="3">
        <v>3</v>
      </c>
      <c r="X71" s="223"/>
      <c r="Y71" s="4"/>
    </row>
    <row r="72" spans="1:25" ht="9.9499999999999993" customHeight="1">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75" thickBot="1">
      <c r="A73" s="4"/>
      <c r="B73" s="4"/>
      <c r="C73" s="219"/>
      <c r="D73" s="14"/>
      <c r="E73" s="220"/>
      <c r="F73" s="4"/>
      <c r="G73" s="4"/>
      <c r="H73" s="4"/>
      <c r="I73" s="219"/>
      <c r="J73" s="14"/>
      <c r="K73" s="220"/>
      <c r="L73" s="4"/>
      <c r="M73" s="4"/>
      <c r="N73" s="4"/>
      <c r="O73" s="219"/>
      <c r="P73" s="14"/>
      <c r="Q73" s="220"/>
      <c r="R73" s="4"/>
      <c r="S73" s="4"/>
      <c r="T73" s="4"/>
      <c r="U73" s="219">
        <v>5</v>
      </c>
      <c r="V73" s="14"/>
      <c r="W73" s="220">
        <v>4</v>
      </c>
      <c r="X73" s="4"/>
      <c r="Y73" s="4"/>
    </row>
    <row r="74" spans="1: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ht="15.75">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c r="A80" s="4"/>
      <c r="B80" s="4"/>
      <c r="C80" s="4"/>
      <c r="D80" s="4"/>
      <c r="E80" s="4"/>
      <c r="F80" s="8" t="str">
        <f>IF(AND(C71&lt;&gt;"",E71&lt;&gt;""),IF(C71&gt;E71,C70,IF(C71&lt;E71,E70,IF(AND(C73&lt;&gt;"",E73&lt;&gt;""),IF(C73&gt;E73,C70,IF(C73&lt;E73,E70,"")),""))),"")</f>
        <v>France</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Brazil</v>
      </c>
      <c r="S80" s="13"/>
      <c r="T80" s="9" t="str">
        <f>IF(AND(U71&lt;&gt;"",W71&lt;&gt;""),IF(U71&gt;W71,U70,IF(U71&lt;W71,W70,IF(AND(U73&lt;&gt;"",W73&lt;&gt;""),IF(U73&gt;W73,U70,IF(U73&lt;W73,W70,"")),""))),"")</f>
        <v>Argentina</v>
      </c>
      <c r="U80" s="4"/>
      <c r="V80" s="4"/>
      <c r="W80" s="4"/>
      <c r="X80" s="4"/>
      <c r="Y80" s="4"/>
    </row>
    <row r="81" spans="1:25" ht="15.75" thickBot="1">
      <c r="A81" s="4"/>
      <c r="B81" s="4"/>
      <c r="C81" s="4"/>
      <c r="D81" s="4"/>
      <c r="E81" s="4"/>
      <c r="F81" s="1">
        <v>2</v>
      </c>
      <c r="G81" s="14"/>
      <c r="H81" s="3">
        <v>1</v>
      </c>
      <c r="I81" s="223"/>
      <c r="J81" s="4"/>
      <c r="K81" s="4"/>
      <c r="L81" s="19"/>
      <c r="M81" s="18"/>
      <c r="N81" s="4"/>
      <c r="O81" s="4"/>
      <c r="P81" s="4"/>
      <c r="Q81" s="4"/>
      <c r="R81" s="1">
        <v>2</v>
      </c>
      <c r="S81" s="14"/>
      <c r="T81" s="3">
        <v>1</v>
      </c>
      <c r="U81" s="223"/>
      <c r="V81" s="4"/>
      <c r="W81" s="4"/>
      <c r="X81" s="4"/>
      <c r="Y81" s="4"/>
    </row>
    <row r="82" spans="1:25" ht="9.9499999999999993" customHeight="1">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75" thickBot="1">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c r="A88" s="4"/>
      <c r="B88" s="4"/>
      <c r="C88" s="4"/>
      <c r="D88" s="4"/>
      <c r="E88" s="4"/>
      <c r="F88" s="4"/>
      <c r="G88" s="4"/>
      <c r="H88" s="4"/>
      <c r="I88" s="4"/>
      <c r="J88" s="4"/>
      <c r="K88" s="4"/>
      <c r="L88" s="8" t="str">
        <f>IF(AND(F81&lt;&gt;"",H81&lt;&gt;""),IF(F81&lt;H81,F80,IF(F81&gt;H81,H80,IF(AND(F83&lt;&gt;"",H83&lt;&gt;""),IF(F83&lt;H83,F80,IF(F83&gt;H83,H80,"")),""))),"")</f>
        <v>Spain</v>
      </c>
      <c r="M88" s="13"/>
      <c r="N88" s="9" t="str">
        <f>IF(AND(R81&lt;&gt;"",T81&lt;&gt;""),IF(R81&lt;T81,R80,IF(R81&gt;T81,T80,IF(AND(R83&lt;&gt;"",T83&lt;&gt;""),IF(R83&lt;T83,R80,IF(R83&gt;T83,T80,"")),""))),"")</f>
        <v>Argentina</v>
      </c>
      <c r="O88" s="4"/>
      <c r="P88" s="4"/>
      <c r="Q88" s="4"/>
      <c r="R88" s="4"/>
      <c r="S88" s="4"/>
      <c r="T88" s="4"/>
      <c r="U88" s="4"/>
      <c r="V88" s="4"/>
      <c r="W88" s="4"/>
      <c r="X88" s="4"/>
      <c r="Y88" s="4"/>
    </row>
    <row r="89" spans="1:25" ht="15.75" thickBot="1">
      <c r="A89" s="4"/>
      <c r="B89" s="4"/>
      <c r="C89" s="4"/>
      <c r="D89" s="4"/>
      <c r="E89" s="4"/>
      <c r="F89" s="4"/>
      <c r="G89" s="4"/>
      <c r="H89" s="4"/>
      <c r="I89" s="4"/>
      <c r="J89" s="4"/>
      <c r="K89" s="4"/>
      <c r="L89" s="1">
        <v>3</v>
      </c>
      <c r="M89" s="14"/>
      <c r="N89" s="3">
        <v>1</v>
      </c>
      <c r="O89" s="223"/>
      <c r="P89" s="4"/>
      <c r="Q89" s="4"/>
      <c r="R89" s="4"/>
      <c r="S89" s="4"/>
      <c r="T89" s="4"/>
      <c r="U89" s="4"/>
      <c r="V89" s="4"/>
      <c r="W89" s="4"/>
      <c r="X89" s="4"/>
      <c r="Y89" s="4"/>
    </row>
    <row r="90" spans="1:25" ht="9.9499999999999993" customHeight="1">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75" thickBot="1">
      <c r="A91" s="4"/>
      <c r="B91" s="4"/>
      <c r="C91" s="4"/>
      <c r="D91" s="4"/>
      <c r="E91" s="4"/>
      <c r="F91" s="4"/>
      <c r="G91" s="4"/>
      <c r="H91" s="4"/>
      <c r="I91" s="4"/>
      <c r="J91" s="4"/>
      <c r="K91" s="4"/>
      <c r="L91" s="219"/>
      <c r="M91" s="221"/>
      <c r="N91" s="220"/>
      <c r="O91" s="4"/>
      <c r="P91" s="4"/>
      <c r="Q91" s="4"/>
      <c r="R91" s="4"/>
      <c r="S91" s="4"/>
      <c r="T91" s="4"/>
      <c r="U91" s="4"/>
      <c r="V91" s="4"/>
      <c r="W91" s="4"/>
      <c r="X91" s="4"/>
      <c r="Y91" s="4"/>
    </row>
    <row r="92" spans="1:25">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c r="A98" s="4"/>
      <c r="B98" s="4"/>
      <c r="C98" s="4"/>
      <c r="D98" s="4"/>
      <c r="E98" s="4"/>
      <c r="F98" s="4"/>
      <c r="G98" s="4"/>
      <c r="H98" s="4"/>
      <c r="I98" s="4"/>
      <c r="J98" s="4"/>
      <c r="K98" s="4"/>
      <c r="L98" s="8" t="str">
        <f>IF(AND(F81&lt;&gt;"",H81&lt;&gt;""),IF(F81&gt;H81,F80,IF(F81&lt;H81,H80,IF(AND(F83&lt;&gt;"",H83&lt;&gt;""),IF(F83&gt;H83,F80,IF(F83&lt;H83,H80,"")),""))),"")</f>
        <v>France</v>
      </c>
      <c r="M98" s="13"/>
      <c r="N98" s="9" t="str">
        <f>IF(AND(R81&lt;&gt;"",T81&lt;&gt;""),IF(R81&gt;T81,R80,IF(R81&lt;T81,T80,IF(AND(R83&lt;&gt;"",T83&lt;&gt;""),IF(R83&gt;T83,R80,IF(R83&lt;T83,T80,"")),""))),"")</f>
        <v>Brazil</v>
      </c>
      <c r="O98" s="4"/>
      <c r="P98" s="4"/>
      <c r="Q98" s="4"/>
      <c r="R98" s="934" t="str">
        <f>IF(AND(L99&lt;&gt;"",N99&lt;&gt;""),IF(L99&gt;N99,L98,IF(L99&lt;N99,N98,IF(AND(L101&lt;&gt;"",N101&lt;&gt;""),IF(L101&gt;N101,L98,IF(L101&lt;N101,N98,"")),""))),"")</f>
        <v>Brazil</v>
      </c>
      <c r="S98" s="934"/>
      <c r="T98" s="934"/>
      <c r="U98" s="934"/>
      <c r="V98" s="934"/>
      <c r="W98" s="934"/>
      <c r="X98" s="4"/>
      <c r="Y98" s="4"/>
    </row>
    <row r="99" spans="1:25" ht="15.75" thickBot="1">
      <c r="A99" s="4"/>
      <c r="B99" s="17"/>
      <c r="C99" s="4"/>
      <c r="D99" s="4"/>
      <c r="E99" s="4"/>
      <c r="F99" s="4"/>
      <c r="G99" s="4"/>
      <c r="H99" s="4"/>
      <c r="I99" s="4"/>
      <c r="J99" s="4"/>
      <c r="K99" s="4"/>
      <c r="L99" s="1">
        <v>3</v>
      </c>
      <c r="M99" s="91"/>
      <c r="N99" s="3">
        <v>3</v>
      </c>
      <c r="O99" s="223"/>
      <c r="P99" s="4"/>
      <c r="Q99" s="4"/>
      <c r="R99" s="934"/>
      <c r="S99" s="934"/>
      <c r="T99" s="934"/>
      <c r="U99" s="934"/>
      <c r="V99" s="934"/>
      <c r="W99" s="934"/>
      <c r="X99" s="4"/>
      <c r="Y99" s="4"/>
    </row>
    <row r="100" spans="1:25" ht="9.9499999999999993" customHeight="1">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c r="A101" s="4"/>
      <c r="B101" s="17"/>
      <c r="C101" s="4"/>
      <c r="D101" s="4"/>
      <c r="E101" s="4"/>
      <c r="F101" s="4"/>
      <c r="G101" s="4"/>
      <c r="H101" s="4"/>
      <c r="I101" s="4"/>
      <c r="J101" s="4"/>
      <c r="K101" s="4"/>
      <c r="L101" s="219">
        <v>8</v>
      </c>
      <c r="M101" s="221"/>
      <c r="N101" s="220">
        <v>9</v>
      </c>
      <c r="O101" s="4"/>
      <c r="P101" s="4"/>
      <c r="Q101" s="4"/>
      <c r="R101" s="218"/>
      <c r="S101" s="218"/>
      <c r="T101" s="218"/>
      <c r="U101" s="218"/>
      <c r="V101" s="218"/>
      <c r="W101" s="218"/>
      <c r="X101" s="4"/>
      <c r="Y101" s="4"/>
    </row>
    <row r="102" spans="1: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44 E44 H44 K44 N44 Q44 T44 W44 Z44 AC44 AF44 AI44">
    <cfRule type="expression" dxfId="1076" priority="18">
      <formula>COUNTIF($AN$32:$AN$39,RIGHT(B9,1))&gt;0</formula>
    </cfRule>
  </conditionalFormatting>
  <conditionalFormatting sqref="C44 F44 I44 L44 O44 R44 U44 X44 AA44 AD44 AG44 AJ44">
    <cfRule type="expression" dxfId="1075" priority="17">
      <formula>COUNTIF($AN$32:$AN$39,RIGHT(B9,1))&gt;0</formula>
    </cfRule>
  </conditionalFormatting>
  <conditionalFormatting sqref="B5 E5 H5 K5 N5 Q5 T5 W5 Z5 AC5 AF5 AI5">
    <cfRule type="expression" dxfId="1074" priority="16">
      <formula>COUNTIF($AN$32:$AN$39,RIGHT(B9,1))&gt;0</formula>
    </cfRule>
  </conditionalFormatting>
  <conditionalFormatting sqref="C5 F5 I5 L5 O5 R5 U5 X5 AA5 AD5 AG5 AJ5">
    <cfRule type="expression" dxfId="1073" priority="15">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072" priority="1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071" priority="13">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070" priority="12">
      <formula>INT(B12)=TODAY()</formula>
    </cfRule>
  </conditionalFormatting>
  <conditionalFormatting sqref="B52 E52 H52 K52 N52 Q52 T52 W52 Z52 AC52 AF52 AI52 AL52 AO52 AR52 AU52 B62 E62 H62 K62 N62 Q62 T62 W62">
    <cfRule type="expression" dxfId="1069" priority="11">
      <formula>AND(B51=C51,B51&lt;&gt;"")</formula>
    </cfRule>
  </conditionalFormatting>
  <conditionalFormatting sqref="C72 I72 O72 U72 F82 R82 L90 L100">
    <cfRule type="expression" dxfId="1068" priority="10">
      <formula>AND(C71=E71,C71&lt;&gt;"")</formula>
    </cfRule>
  </conditionalFormatting>
  <conditionalFormatting sqref="B53 E53 H53 K53 N53 Q53 T53 W53 Z53 AC53 AF53 AI53 AL53 AO53 AR53 AU53 B63 E63 H63 K63 N63 Q63 T63 W63">
    <cfRule type="expression" dxfId="1067" priority="9">
      <formula>AND(B51=C51,B51&lt;&gt;"")</formula>
    </cfRule>
  </conditionalFormatting>
  <conditionalFormatting sqref="C53 F53 I53 L53 O53 R53 U53 X53 AA53 AD53 AG53 AJ53 AM53 AP53 AS53 AV53 C63 F63 I63 L63 O63 R63 U63 X63">
    <cfRule type="expression" dxfId="1066" priority="8">
      <formula>AND(B51=C51,B51&lt;&gt;"")</formula>
    </cfRule>
  </conditionalFormatting>
  <conditionalFormatting sqref="C73 I73 O73 U73 R83 F83 L91 L101">
    <cfRule type="expression" dxfId="1065" priority="7">
      <formula>AND(C71=E71,C71&lt;&gt;"")</formula>
    </cfRule>
  </conditionalFormatting>
  <conditionalFormatting sqref="E73 K73 Q73 W73 H83 T83 N91 N101">
    <cfRule type="expression" dxfId="1064" priority="6">
      <formula>AND(C71=E71,C71&lt;&gt;"")</formula>
    </cfRule>
  </conditionalFormatting>
  <conditionalFormatting sqref="E71 K71 Q71 W71 H81 T81 N89 N99">
    <cfRule type="expression" dxfId="1063" priority="5">
      <formula>AND(C69&lt;NOW()-0.125,E71="")</formula>
    </cfRule>
  </conditionalFormatting>
  <conditionalFormatting sqref="B3:AV99">
    <cfRule type="expression" dxfId="1062" priority="1">
      <formula>AND(B3=$AZ$10,B3&lt;&gt;"")</formula>
    </cfRule>
    <cfRule type="expression" dxfId="1061" priority="2">
      <formula>AND(B3=$AZ$9,B3&lt;&gt;"")</formula>
    </cfRule>
    <cfRule type="expression" dxfId="1060" priority="3">
      <formula>AND(B3=$AZ$8,B3&lt;&gt;"")</formula>
    </cfRule>
    <cfRule type="expression" dxfId="1059" priority="4">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formula1>0</formula1>
      <formula2>99</formula2>
    </dataValidation>
    <dataValidation operator="lessThanOrEqual" allowBlank="1" showInputMessage="1" showErrorMessage="1" sqref="AM32:AM39 AN30:AN39 AL44:AL45 AL40:AN43 AO44:AQ45 AQ37:AQ38 AO36:AQ36 AO39:AQ39 AL30:AL39"/>
  </dataValidations>
  <hyperlinks>
    <hyperlink ref="T106" r:id="rId1" display="https://hermann-baum.de/excel/WorldCup2022/de"/>
    <hyperlink ref="T106:X106" r:id="rId2" display="https://hermann-baum.de/excel/WorldCup/de"/>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sheetPr codeName="Tabelle16"/>
  <dimension ref="A1:O171"/>
  <sheetViews>
    <sheetView showGridLines="0" showRowColHeaders="0" workbookViewId="0">
      <selection activeCell="M7" sqref="M7"/>
    </sheetView>
  </sheetViews>
  <sheetFormatPr defaultColWidth="0" defaultRowHeight="15" zeroHeight="1"/>
  <cols>
    <col min="1" max="1" width="11.42578125" customWidth="1"/>
    <col min="2" max="2" width="21.5703125" style="579" customWidth="1"/>
    <col min="3" max="3" width="10.28515625" style="4" customWidth="1"/>
    <col min="4" max="4" width="18" style="4" customWidth="1"/>
    <col min="5" max="5" width="19" style="4" customWidth="1"/>
    <col min="6" max="6" width="9.28515625" style="4" customWidth="1"/>
    <col min="7" max="7" width="8.7109375" style="231" customWidth="1"/>
    <col min="8" max="8" width="9.85546875" style="231" customWidth="1"/>
    <col min="9" max="9" width="22" style="231"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548"/>
      <c r="B1" s="945" t="str">
        <f>Language!$E$250</f>
        <v>Daily schedule</v>
      </c>
      <c r="C1" s="945"/>
      <c r="D1" s="945"/>
      <c r="E1" s="945"/>
      <c r="F1" s="945"/>
      <c r="G1" s="945"/>
      <c r="H1" s="945"/>
      <c r="I1" s="626"/>
    </row>
    <row r="2" spans="1:14" ht="29.25" thickBot="1">
      <c r="A2" s="549"/>
      <c r="B2" s="233"/>
      <c r="C2" s="233"/>
      <c r="D2" s="233"/>
      <c r="E2" s="233"/>
      <c r="F2" s="233"/>
      <c r="G2" s="233"/>
      <c r="H2" s="233"/>
      <c r="I2" s="233"/>
      <c r="M2" s="946" t="str">
        <f>Language!$E$261</f>
        <v>Color favorites</v>
      </c>
      <c r="N2" s="946"/>
    </row>
    <row r="3" spans="1:14" ht="16.5" thickTop="1" thickBot="1">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c r="A6" s="4"/>
      <c r="B6" s="558"/>
      <c r="C6" s="559"/>
      <c r="D6" s="560"/>
      <c r="E6" s="560"/>
      <c r="F6" s="561"/>
      <c r="G6" s="562"/>
      <c r="H6" s="562"/>
      <c r="I6" s="562"/>
      <c r="J6" s="562"/>
      <c r="K6" s="563"/>
      <c r="M6" s="564" t="s">
        <v>1644</v>
      </c>
    </row>
    <row r="7" spans="1:14">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c r="A9" s="4"/>
      <c r="B9" s="558"/>
      <c r="C9" s="559"/>
      <c r="D9" s="560"/>
      <c r="E9" s="560"/>
      <c r="F9" s="561"/>
      <c r="G9" s="562"/>
      <c r="H9" s="562"/>
      <c r="I9" s="562"/>
      <c r="J9" s="562"/>
      <c r="K9" s="563"/>
      <c r="M9" s="567" t="s">
        <v>174</v>
      </c>
      <c r="N9" s="569" t="str">
        <f>IFERROR(VLOOKUP(M9,Groups!$B$7:$D$65,3,0),"")</f>
        <v>Canada</v>
      </c>
    </row>
    <row r="10" spans="1:14" ht="15.75" thickBot="1">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c r="A14" s="4"/>
      <c r="B14" s="558"/>
      <c r="C14" s="559"/>
      <c r="D14" s="560"/>
      <c r="E14" s="560"/>
      <c r="F14" s="561"/>
      <c r="G14" s="562"/>
      <c r="H14" s="562"/>
      <c r="I14" s="562"/>
      <c r="J14" s="562"/>
      <c r="K14" s="563"/>
    </row>
    <row r="15" spans="1:14">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c r="A19" s="4"/>
      <c r="B19" s="558"/>
      <c r="C19" s="559"/>
      <c r="D19" s="560"/>
      <c r="E19" s="560"/>
      <c r="F19" s="561"/>
      <c r="G19" s="562"/>
      <c r="H19" s="562"/>
      <c r="I19" s="562"/>
      <c r="J19" s="562"/>
      <c r="K19" s="563"/>
    </row>
    <row r="20" spans="1:11">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c r="A24" s="4"/>
      <c r="B24" s="558"/>
      <c r="C24" s="559"/>
      <c r="D24" s="560"/>
      <c r="E24" s="560"/>
      <c r="F24" s="561"/>
      <c r="G24" s="562"/>
      <c r="H24" s="562"/>
      <c r="I24" s="562"/>
      <c r="J24" s="562"/>
      <c r="K24" s="563"/>
    </row>
    <row r="25" spans="1:11">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c r="A29" s="4"/>
      <c r="B29" s="558"/>
      <c r="C29" s="559"/>
      <c r="D29" s="560"/>
      <c r="E29" s="560"/>
      <c r="F29" s="561"/>
      <c r="G29" s="562"/>
      <c r="H29" s="562"/>
      <c r="I29" s="562"/>
      <c r="J29" s="562"/>
      <c r="K29" s="563"/>
    </row>
    <row r="30" spans="1:11">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c r="A34" s="4"/>
      <c r="B34" s="558"/>
      <c r="C34" s="559"/>
      <c r="D34" s="560"/>
      <c r="E34" s="560"/>
      <c r="F34" s="561"/>
      <c r="G34" s="562"/>
      <c r="H34" s="562"/>
      <c r="I34" s="562"/>
      <c r="J34" s="562"/>
      <c r="K34" s="563"/>
    </row>
    <row r="35" spans="1:11">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c r="A39" s="4"/>
      <c r="B39" s="558"/>
      <c r="C39" s="559"/>
      <c r="D39" s="560"/>
      <c r="E39" s="560"/>
      <c r="F39" s="561"/>
      <c r="G39" s="562"/>
      <c r="H39" s="562"/>
      <c r="I39" s="562"/>
      <c r="J39" s="562"/>
      <c r="K39" s="563"/>
    </row>
    <row r="40" spans="1:11">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c r="A44" s="4"/>
      <c r="B44" s="558"/>
      <c r="C44" s="559"/>
      <c r="D44" s="560"/>
      <c r="E44" s="560"/>
      <c r="F44" s="561"/>
      <c r="G44" s="562"/>
      <c r="H44" s="562"/>
      <c r="I44" s="562"/>
      <c r="J44" s="562"/>
      <c r="K44" s="563"/>
    </row>
    <row r="45" spans="1:11">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c r="A49" s="4"/>
      <c r="B49" s="558"/>
      <c r="C49" s="559"/>
      <c r="D49" s="560"/>
      <c r="E49" s="560"/>
      <c r="F49" s="561"/>
      <c r="G49" s="562"/>
      <c r="H49" s="562"/>
      <c r="I49" s="562"/>
      <c r="J49" s="562"/>
      <c r="K49" s="563"/>
    </row>
    <row r="50" spans="1:11">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c r="A54" s="4"/>
      <c r="B54" s="558"/>
      <c r="C54" s="559"/>
      <c r="D54" s="560"/>
      <c r="E54" s="560"/>
      <c r="F54" s="561"/>
      <c r="G54" s="562"/>
      <c r="H54" s="562"/>
      <c r="I54" s="562"/>
      <c r="J54" s="562"/>
      <c r="K54" s="563"/>
    </row>
    <row r="55" spans="1:11">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c r="A59" s="4"/>
      <c r="B59" s="558"/>
      <c r="C59" s="559"/>
      <c r="D59" s="560"/>
      <c r="E59" s="560"/>
      <c r="F59" s="561"/>
      <c r="G59" s="562"/>
      <c r="H59" s="562"/>
      <c r="I59" s="562"/>
      <c r="J59" s="562"/>
      <c r="K59" s="563"/>
    </row>
    <row r="60" spans="1:11">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c r="A64" s="572"/>
      <c r="B64" s="558"/>
      <c r="C64" s="559"/>
      <c r="D64" s="560"/>
      <c r="E64" s="560"/>
      <c r="F64" s="561"/>
      <c r="G64" s="562"/>
      <c r="H64" s="562"/>
      <c r="I64" s="562"/>
      <c r="J64" s="562"/>
      <c r="K64" s="563"/>
    </row>
    <row r="65" spans="1:11">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c r="A71" s="4"/>
      <c r="B71" s="558"/>
      <c r="C71" s="559"/>
      <c r="D71" s="560"/>
      <c r="E71" s="560"/>
      <c r="F71" s="561"/>
      <c r="G71" s="562"/>
      <c r="H71" s="562"/>
      <c r="I71" s="562"/>
      <c r="J71" s="562"/>
      <c r="K71" s="563"/>
    </row>
    <row r="72" spans="1:11">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c r="A78" s="572"/>
      <c r="B78" s="558"/>
      <c r="C78" s="559"/>
      <c r="D78" s="560"/>
      <c r="E78" s="560"/>
      <c r="F78" s="561"/>
      <c r="G78" s="562"/>
      <c r="H78" s="562"/>
      <c r="I78" s="562"/>
      <c r="J78" s="562"/>
      <c r="K78" s="563"/>
    </row>
    <row r="79" spans="1:11">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c r="A85" s="572"/>
      <c r="B85" s="558"/>
      <c r="C85" s="559"/>
      <c r="D85" s="560"/>
      <c r="E85" s="560"/>
      <c r="F85" s="561"/>
      <c r="G85" s="562"/>
      <c r="H85" s="562"/>
      <c r="I85" s="562"/>
      <c r="J85" s="562"/>
      <c r="K85" s="563"/>
    </row>
    <row r="86" spans="1:11">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c r="A92" s="572"/>
      <c r="B92" s="558"/>
      <c r="C92" s="559"/>
      <c r="D92" s="560"/>
      <c r="E92" s="560"/>
      <c r="F92" s="561"/>
      <c r="G92" s="562"/>
      <c r="H92" s="641"/>
      <c r="I92" s="641"/>
      <c r="J92" s="641"/>
      <c r="K92" s="642"/>
    </row>
    <row r="93" spans="1:11">
      <c r="A93" s="572"/>
      <c r="B93" s="643" t="str">
        <f>Language!$E$256</f>
        <v>Round of 32</v>
      </c>
      <c r="C93" s="644"/>
      <c r="D93" s="645"/>
      <c r="E93" s="645"/>
      <c r="F93" s="646"/>
      <c r="G93" s="647"/>
      <c r="H93" s="648"/>
      <c r="I93" s="648"/>
      <c r="J93" s="649"/>
      <c r="K93" s="650"/>
    </row>
    <row r="94" spans="1:11">
      <c r="A94" s="572"/>
      <c r="B94" s="552">
        <f>INDEX(Matches!$B$4:$J$113,MATCH($F94,Matches!$B$4:$B$113,0),5)</f>
        <v>46201.875</v>
      </c>
      <c r="C94" s="553">
        <f>INDEX(Matches!$B$4:$J$113,MATCH($F94,Matches!$B$4:$B$113,0),5)</f>
        <v>46201.875</v>
      </c>
      <c r="D94" s="554" t="str">
        <f>INDEX(Matches!$B$4:$J$113,MATCH($F94,Matches!$B$4:$B$113,0),8)</f>
        <v>Rep. of Korea</v>
      </c>
      <c r="E94" s="554" t="str">
        <f>INDEX(Matches!$B$4:$J$113,MATCH($F94,Matches!$B$4:$B$113,0),9)</f>
        <v>Canada</v>
      </c>
      <c r="F94" s="557">
        <v>73</v>
      </c>
      <c r="G94" s="556" t="str">
        <f>INDEX(Matches!$B$4:$J$113,MATCH($F94,Matches!$B$4:$B$113,0),2)</f>
        <v>2A</v>
      </c>
      <c r="H94" s="556" t="str">
        <f>INDEX(Matches!$B$4:$J$113,MATCH($F94,Matches!$B$4:$B$113,0),3)</f>
        <v>2B</v>
      </c>
      <c r="I94" s="556" t="str">
        <f>IFERROR(VLOOKUP($F94,Matches!$B$4:$H$113,7,0),"")</f>
        <v>Los Angeles</v>
      </c>
      <c r="J94" s="809"/>
      <c r="K94" s="810"/>
    </row>
    <row r="95" spans="1:11">
      <c r="A95" s="572"/>
      <c r="B95" s="552"/>
      <c r="C95" s="553"/>
      <c r="D95" s="889"/>
      <c r="E95" s="889"/>
      <c r="F95" s="557"/>
      <c r="G95" s="556"/>
      <c r="H95" s="556"/>
      <c r="I95" s="556"/>
      <c r="J95" s="555"/>
      <c r="K95" s="892"/>
    </row>
    <row r="96" spans="1:11">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Sweden</v>
      </c>
      <c r="F96" s="557">
        <v>76</v>
      </c>
      <c r="G96" s="556" t="str">
        <f>INDEX(Matches!$B$4:$J$113,MATCH($F96,Matches!$B$4:$B$113,0),2)</f>
        <v>1C</v>
      </c>
      <c r="H96" s="556" t="str">
        <f>INDEX(Matches!$B$4:$J$113,MATCH($F96,Matches!$B$4:$B$113,0),3)</f>
        <v>2F</v>
      </c>
      <c r="I96" s="556" t="str">
        <f>IFERROR(VLOOKUP($F96,Matches!$B$4:$H$113,7,0),"")</f>
        <v>Houston</v>
      </c>
      <c r="J96" s="809"/>
      <c r="K96" s="810"/>
    </row>
    <row r="97" spans="1:11">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USA</v>
      </c>
      <c r="F97" s="557">
        <v>74</v>
      </c>
      <c r="G97" s="556" t="str">
        <f>INDEX(Matches!$B$4:$J$113,MATCH($F97,Matches!$B$4:$B$113,0),2)</f>
        <v>1E</v>
      </c>
      <c r="H97" s="556" t="str">
        <f>INDEX(Matches!$B$4:$J$113,MATCH($F97,Matches!$B$4:$B$113,0),3)</f>
        <v>3-ABCDF</v>
      </c>
      <c r="I97" s="556" t="str">
        <f>IFERROR(VLOOKUP($F97,Matches!$B$4:$H$113,7,0),"")</f>
        <v>Boston</v>
      </c>
      <c r="J97" s="809"/>
      <c r="K97" s="810"/>
    </row>
    <row r="98" spans="1:11">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Morocco</v>
      </c>
      <c r="F98" s="557">
        <v>75</v>
      </c>
      <c r="G98" s="556" t="str">
        <f>INDEX(Matches!$B$4:$J$113,MATCH($F98,Matches!$B$4:$B$113,0),2)</f>
        <v>1F</v>
      </c>
      <c r="H98" s="556" t="str">
        <f>INDEX(Matches!$B$4:$J$113,MATCH($F98,Matches!$B$4:$B$113,0),3)</f>
        <v>2C</v>
      </c>
      <c r="I98" s="556" t="str">
        <f>IFERROR(VLOOKUP($F98,Matches!$B$4:$H$113,7,0),"")</f>
        <v>Monterrey</v>
      </c>
      <c r="J98" s="809"/>
      <c r="K98" s="810"/>
    </row>
    <row r="99" spans="1:11">
      <c r="A99" s="572"/>
      <c r="B99" s="558"/>
      <c r="C99" s="559"/>
      <c r="D99" s="560"/>
      <c r="E99" s="560"/>
      <c r="F99" s="561"/>
      <c r="G99" s="562"/>
      <c r="H99" s="562"/>
      <c r="I99" s="562"/>
      <c r="J99" s="562"/>
      <c r="K99" s="563"/>
    </row>
    <row r="100" spans="1:11">
      <c r="A100" s="572"/>
      <c r="B100" s="552">
        <f>INDEX(Matches!$B$4:$J$113,MATCH($F100,Matches!$B$4:$B$113,0),5)</f>
        <v>46203.791666666664</v>
      </c>
      <c r="C100" s="553">
        <f>INDEX(Matches!$B$4:$J$113,MATCH($F100,Matches!$B$4:$B$113,0),5)</f>
        <v>46203.791666666664</v>
      </c>
      <c r="D100" s="554" t="str">
        <f>INDEX(Matches!$B$4:$J$113,MATCH($F100,Matches!$B$4:$B$113,0),8)</f>
        <v>Ecuador</v>
      </c>
      <c r="E100" s="554" t="str">
        <f>INDEX(Matches!$B$4:$J$113,MATCH($F100,Matches!$B$4:$B$113,0),9)</f>
        <v>Norway</v>
      </c>
      <c r="F100" s="557">
        <v>78</v>
      </c>
      <c r="G100" s="556" t="str">
        <f>INDEX(Matches!$B$4:$J$113,MATCH($F100,Matches!$B$4:$B$113,0),2)</f>
        <v>2E</v>
      </c>
      <c r="H100" s="556" t="str">
        <f>INDEX(Matches!$B$4:$J$113,MATCH($F100,Matches!$B$4:$B$113,0),3)</f>
        <v>2I</v>
      </c>
      <c r="I100" s="556" t="str">
        <f>IFERROR(VLOOKUP($F100,Matches!$B$4:$H$113,7,0),"")</f>
        <v>Dallas</v>
      </c>
      <c r="J100" s="809"/>
      <c r="K100" s="810"/>
    </row>
    <row r="101" spans="1:11">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Japan</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c r="A102" s="572"/>
      <c r="B102" s="552">
        <f>INDEX(Matches!$B$4:$J$113,MATCH($F102,Matches!$B$4:$B$113,0),5)</f>
        <v>46204.125</v>
      </c>
      <c r="C102" s="553">
        <f>INDEX(Matches!$B$4:$J$113,MATCH($F102,Matches!$B$4:$B$113,0),5)</f>
        <v>46204.125</v>
      </c>
      <c r="D102" s="554" t="str">
        <f>INDEX(Matches!$B$4:$J$113,MATCH($F102,Matches!$B$4:$B$113,0),8)</f>
        <v>Mexico</v>
      </c>
      <c r="E102" s="554" t="str">
        <f>INDEX(Matches!$B$4:$J$113,MATCH($F102,Matches!$B$4:$B$113,0),9)</f>
        <v>Scotland</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c r="A103" s="572"/>
      <c r="B103" s="552"/>
      <c r="C103" s="553"/>
      <c r="D103" s="889"/>
      <c r="E103" s="889"/>
      <c r="F103" s="557"/>
      <c r="G103" s="556"/>
      <c r="H103" s="556"/>
      <c r="I103" s="556"/>
      <c r="J103" s="555"/>
      <c r="K103" s="892"/>
    </row>
    <row r="104" spans="1:11">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DR Congo</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c r="A105" s="572"/>
      <c r="B105" s="552">
        <f>INDEX(Matches!$B$4:$J$113,MATCH($F105,Matches!$B$4:$B$113,0),5)</f>
        <v>46204.916666666664</v>
      </c>
      <c r="C105" s="553">
        <f>INDEX(Matches!$B$4:$J$113,MATCH($F105,Matches!$B$4:$B$113,0),5)</f>
        <v>46204.916666666664</v>
      </c>
      <c r="D105" s="554" t="str">
        <f>INDEX(Matches!$B$4:$J$113,MATCH($F105,Matches!$B$4:$B$113,0),8)</f>
        <v>Egypt</v>
      </c>
      <c r="E105" s="554" t="str">
        <f>INDEX(Matches!$B$4:$J$113,MATCH($F105,Matches!$B$4:$B$113,0),9)</f>
        <v>Czech Rep.</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c r="A106" s="572"/>
      <c r="B106" s="552">
        <f>INDEX(Matches!$B$4:$J$113,MATCH($F106,Matches!$B$4:$B$113,0),5)</f>
        <v>46205.083333333336</v>
      </c>
      <c r="C106" s="553">
        <f>INDEX(Matches!$B$4:$J$113,MATCH($F106,Matches!$B$4:$B$113,0),5)</f>
        <v>46205.083333333336</v>
      </c>
      <c r="D106" s="554" t="str">
        <f>INDEX(Matches!$B$4:$J$113,MATCH($F106,Matches!$B$4:$B$113,0),8)</f>
        <v>Turkey</v>
      </c>
      <c r="E106" s="554" t="str">
        <f>INDEX(Matches!$B$4:$J$113,MATCH($F106,Matches!$B$4:$B$113,0),9)</f>
        <v>Bosnia/Herzeg.</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c r="A107" s="572"/>
      <c r="B107" s="558"/>
      <c r="C107" s="559"/>
      <c r="D107" s="560"/>
      <c r="E107" s="560"/>
      <c r="F107" s="561"/>
      <c r="G107" s="562"/>
      <c r="H107" s="562"/>
      <c r="I107" s="562"/>
      <c r="J107" s="562"/>
      <c r="K107" s="563"/>
    </row>
    <row r="108" spans="1:11">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Austria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c r="A110" s="572"/>
      <c r="B110" s="552">
        <f>INDEX(Matches!$B$4:$J$113,MATCH($F110,Matches!$B$4:$B$113,0),5)</f>
        <v>46206.208333333336</v>
      </c>
      <c r="C110" s="553">
        <f>INDEX(Matches!$B$4:$J$113,MATCH($F110,Matches!$B$4:$B$113,0),5)</f>
        <v>46206.208333333336</v>
      </c>
      <c r="D110" s="554" t="str">
        <f>INDEX(Matches!$B$4:$J$113,MATCH($F110,Matches!$B$4:$B$113,0),8)</f>
        <v>Switzerland</v>
      </c>
      <c r="E110" s="554" t="str">
        <f>INDEX(Matches!$B$4:$J$113,MATCH($F110,Matches!$B$4:$B$113,0),9)</f>
        <v>Belgium</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c r="A111" s="572"/>
      <c r="B111" s="552"/>
      <c r="C111" s="890"/>
      <c r="D111" s="889"/>
      <c r="E111" s="889"/>
      <c r="F111" s="557"/>
      <c r="G111" s="556"/>
      <c r="H111" s="556"/>
      <c r="I111" s="556"/>
      <c r="J111" s="555"/>
      <c r="K111" s="892"/>
    </row>
    <row r="112" spans="1:11">
      <c r="A112" s="572"/>
      <c r="B112" s="552">
        <f>INDEX(Matches!$B$4:$J$113,MATCH($F112,Matches!$B$4:$B$113,0),5)</f>
        <v>46206.833333333336</v>
      </c>
      <c r="C112" s="553">
        <f>INDEX(Matches!$B$4:$J$113,MATCH($F112,Matches!$B$4:$B$113,0),5)</f>
        <v>46206.833333333336</v>
      </c>
      <c r="D112" s="554" t="str">
        <f>INDEX(Matches!$B$4:$J$113,MATCH($F112,Matches!$B$4:$B$113,0),8)</f>
        <v>Australia</v>
      </c>
      <c r="E112" s="554" t="str">
        <f>INDEX(Matches!$B$4:$J$113,MATCH($F112,Matches!$B$4:$B$113,0),9)</f>
        <v>New Zealand</v>
      </c>
      <c r="F112" s="557">
        <v>88</v>
      </c>
      <c r="G112" s="556" t="str">
        <f>INDEX(Matches!$B$4:$J$113,MATCH($F112,Matches!$B$4:$B$113,0),2)</f>
        <v>2D</v>
      </c>
      <c r="H112" s="556" t="str">
        <f>INDEX(Matches!$B$4:$J$113,MATCH($F112,Matches!$B$4:$B$113,0),3)</f>
        <v>2G</v>
      </c>
      <c r="I112" s="556" t="str">
        <f>IFERROR(VLOOKUP($F112,Matches!$B$4:$H$113,7,0),"")</f>
        <v>Dallas</v>
      </c>
      <c r="J112" s="809"/>
      <c r="K112" s="810"/>
    </row>
    <row r="113" spans="1:11">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Senegal</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c r="A115" s="572"/>
      <c r="B115" s="558"/>
      <c r="C115" s="559"/>
      <c r="D115" s="560"/>
      <c r="E115" s="560"/>
      <c r="F115" s="561"/>
      <c r="G115" s="562"/>
      <c r="H115" s="562"/>
      <c r="I115" s="562"/>
      <c r="J115" s="562"/>
      <c r="K115" s="563"/>
    </row>
    <row r="116" spans="1:11">
      <c r="A116" s="572"/>
      <c r="B116" s="643" t="str">
        <f>Language!$E$257</f>
        <v>Round of 16</v>
      </c>
      <c r="C116" s="644"/>
      <c r="D116" s="645"/>
      <c r="E116" s="645"/>
      <c r="F116" s="646"/>
      <c r="G116" s="647"/>
      <c r="H116" s="648"/>
      <c r="I116" s="648"/>
      <c r="J116" s="649"/>
      <c r="K116" s="650"/>
    </row>
    <row r="117" spans="1:11">
      <c r="A117" s="572"/>
      <c r="B117" s="552">
        <f>INDEX(Matches!$B$4:$J$113,MATCH($F117,Matches!$B$4:$B$113,0),5)</f>
        <v>46207.791666666664</v>
      </c>
      <c r="C117" s="553">
        <f>INDEX(Matches!$B$4:$J$113,MATCH($F117,Matches!$B$4:$B$113,0),5)</f>
        <v>46207.791666666664</v>
      </c>
      <c r="D117" s="623" t="str">
        <f>'World Cup'!$E$60</f>
        <v>Rep. of Korea</v>
      </c>
      <c r="E117" s="620" t="str">
        <f>'World Cup'!$F$60</f>
        <v>Netherlands</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c r="A118" s="572"/>
      <c r="B118" s="552">
        <f>INDEX(Matches!$B$4:$J$113,MATCH($F118,Matches!$B$4:$B$113,0),5)</f>
        <v>46207.958333333336</v>
      </c>
      <c r="C118" s="553">
        <f>INDEX(Matches!$B$4:$J$113,MATCH($F118,Matches!$B$4:$B$113,0),5)</f>
        <v>46207.958333333336</v>
      </c>
      <c r="D118" s="620" t="str">
        <f>'World Cup'!$B$60</f>
        <v>Germany</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c r="A119" s="572"/>
      <c r="B119" s="558"/>
      <c r="C119" s="559"/>
      <c r="D119" s="560"/>
      <c r="E119" s="560"/>
      <c r="F119" s="561"/>
      <c r="G119" s="562"/>
      <c r="H119" s="562"/>
      <c r="I119" s="562"/>
      <c r="J119" s="562"/>
      <c r="K119" s="563"/>
    </row>
    <row r="120" spans="1:11">
      <c r="A120" s="572"/>
      <c r="B120" s="552">
        <f>INDEX(Matches!$B$4:$J$113,MATCH($F120,Matches!$B$4:$B$113,0),5)</f>
        <v>46208.916666666664</v>
      </c>
      <c r="C120" s="553">
        <f>INDEX(Matches!$B$4:$J$113,MATCH($F120,Matches!$B$4:$B$113,0),5)</f>
        <v>46208.916666666664</v>
      </c>
      <c r="D120" s="620" t="str">
        <f>'World Cup'!$N$60</f>
        <v>Brazil</v>
      </c>
      <c r="E120" s="620" t="str">
        <f>'World Cup'!$O$60</f>
        <v>Norway</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c r="A121" s="572"/>
      <c r="B121" s="552">
        <f>INDEX(Matches!$B$4:$J$113,MATCH($F121,Matches!$B$4:$B$113,0),5)</f>
        <v>46209.083333333336</v>
      </c>
      <c r="C121" s="553">
        <f>INDEX(Matches!$B$4:$J$113,MATCH($F121,Matches!$B$4:$B$113,0),5)</f>
        <v>46209.083333333336</v>
      </c>
      <c r="D121" s="620" t="str">
        <f>'World Cup'!$Q$60</f>
        <v>Scotland</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c r="A122" s="572"/>
      <c r="B122" s="558"/>
      <c r="C122" s="559"/>
      <c r="D122" s="560"/>
      <c r="E122" s="560"/>
      <c r="F122" s="561"/>
      <c r="G122" s="562"/>
      <c r="H122" s="562"/>
      <c r="I122" s="562"/>
      <c r="J122" s="562"/>
      <c r="K122" s="563"/>
    </row>
    <row r="123" spans="1:11">
      <c r="A123" s="572"/>
      <c r="B123" s="552">
        <f>INDEX(Matches!$B$4:$J$113,MATCH($F123,Matches!$B$4:$B$113,0),5)</f>
        <v>46209.875</v>
      </c>
      <c r="C123" s="553">
        <f>INDEX(Matches!$B$4:$J$113,MATCH($F123,Matches!$B$4:$B$113,0),5)</f>
        <v>46209.875</v>
      </c>
      <c r="D123" s="620" t="str">
        <f>'World Cup'!$H$60</f>
        <v>Colombia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c r="A124" s="572"/>
      <c r="B124" s="552">
        <f>INDEX(Matches!$B$4:$J$113,MATCH($F124,Matches!$B$4:$B$113,0),5)</f>
        <v>46210.083333333336</v>
      </c>
      <c r="C124" s="553">
        <f>INDEX(Matches!$B$4:$J$113,MATCH($F124,Matches!$B$4:$B$113,0),5)</f>
        <v>46210.083333333336</v>
      </c>
      <c r="D124" s="620" t="str">
        <f>'World Cup'!$K$60</f>
        <v>Turkey</v>
      </c>
      <c r="E124" s="620" t="str">
        <f>'World Cup'!$L$60</f>
        <v>Egypt</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c r="A125" s="572"/>
      <c r="B125" s="558"/>
      <c r="C125" s="559"/>
      <c r="D125" s="560"/>
      <c r="E125" s="560"/>
      <c r="F125" s="561"/>
      <c r="G125" s="562"/>
      <c r="H125" s="562"/>
      <c r="I125" s="562"/>
      <c r="J125" s="562"/>
      <c r="K125" s="563"/>
    </row>
    <row r="126" spans="1:11">
      <c r="A126" s="572"/>
      <c r="B126" s="552">
        <f>INDEX(Matches!$B$4:$J$113,MATCH($F126,Matches!$B$4:$B$113,0),5)</f>
        <v>46210.75</v>
      </c>
      <c r="C126" s="553">
        <f>INDEX(Matches!$B$4:$J$113,MATCH($F126,Matches!$B$4:$B$113,0),5)</f>
        <v>46210.75</v>
      </c>
      <c r="D126" s="620" t="str">
        <f>'World Cup'!$T$60</f>
        <v>Argentina</v>
      </c>
      <c r="E126" s="620" t="str">
        <f>'World Cup'!$U$60</f>
        <v>Australia</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c r="A127" s="572"/>
      <c r="B127" s="552">
        <f>INDEX(Matches!$B$4:$J$113,MATCH($F127,Matches!$B$4:$B$113,0),5)</f>
        <v>46210.916666666664</v>
      </c>
      <c r="C127" s="553">
        <f>INDEX(Matches!$B$4:$J$113,MATCH($F127,Matches!$B$4:$B$113,0),5)</f>
        <v>46210.916666666664</v>
      </c>
      <c r="D127" s="620" t="str">
        <f>'World Cup'!$W$60</f>
        <v>Switzerland</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c r="A128" s="572"/>
      <c r="B128" s="558"/>
      <c r="C128" s="559"/>
      <c r="D128" s="560"/>
      <c r="E128" s="560"/>
      <c r="F128" s="561"/>
      <c r="G128" s="562"/>
      <c r="H128" s="562"/>
      <c r="I128" s="562"/>
      <c r="J128" s="562"/>
      <c r="K128" s="563"/>
    </row>
    <row r="129" spans="1:11">
      <c r="A129" s="4"/>
      <c r="B129" s="643" t="str">
        <f>Language!$E$258</f>
        <v>Quarter final</v>
      </c>
      <c r="C129" s="644"/>
      <c r="D129" s="645"/>
      <c r="E129" s="645"/>
      <c r="F129" s="646"/>
      <c r="G129" s="647"/>
      <c r="H129" s="648"/>
      <c r="I129" s="648"/>
      <c r="J129" s="649"/>
      <c r="K129" s="650"/>
    </row>
    <row r="130" spans="1:11">
      <c r="A130" s="4"/>
      <c r="B130" s="552">
        <f>INDEX(Matches!$B$4:$J$113,MATCH($F130,Matches!$B$4:$B$113,0),5)</f>
        <v>46212.916666666664</v>
      </c>
      <c r="C130" s="553">
        <f>INDEX(Matches!$B$4:$J$113,MATCH($F130,Matches!$B$4:$B$113,0),5)</f>
        <v>46212.916666666664</v>
      </c>
      <c r="D130" s="620" t="str">
        <f>'World Cup'!$C$70</f>
        <v>France</v>
      </c>
      <c r="E130" s="620" t="str">
        <f>'World Cup'!$E$70</f>
        <v>Netherlands</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c r="A131" s="572"/>
      <c r="B131" s="552"/>
      <c r="C131" s="890"/>
      <c r="D131" s="891"/>
      <c r="E131" s="891"/>
      <c r="F131" s="557"/>
      <c r="G131" s="556"/>
      <c r="H131" s="556"/>
      <c r="I131" s="556"/>
      <c r="J131" s="555"/>
      <c r="K131" s="892"/>
    </row>
    <row r="132" spans="1:11">
      <c r="A132" s="4"/>
      <c r="B132" s="552">
        <f>INDEX(Matches!$B$4:$J$113,MATCH($F132,Matches!$B$4:$B$113,0),5)</f>
        <v>46213.875</v>
      </c>
      <c r="C132" s="553">
        <f>INDEX(Matches!$B$4:$J$113,MATCH($F132,Matches!$B$4:$B$113,0),5)</f>
        <v>46213.875</v>
      </c>
      <c r="D132" s="620" t="str">
        <f>'World Cup'!$I$70</f>
        <v>Spain</v>
      </c>
      <c r="E132" s="620" t="str">
        <f>'World Cup'!$K$70</f>
        <v>Turkey</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c r="A133" s="4"/>
      <c r="B133" s="558"/>
      <c r="C133" s="559"/>
      <c r="D133" s="560"/>
      <c r="E133" s="560"/>
      <c r="F133" s="561"/>
      <c r="G133" s="562"/>
      <c r="H133" s="562"/>
      <c r="I133" s="562"/>
      <c r="J133" s="562"/>
      <c r="K133" s="563"/>
    </row>
    <row r="134" spans="1:11">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c r="A135" s="4"/>
      <c r="B135" s="552">
        <f>INDEX(Matches!$B$4:$J$113,MATCH($F135,Matches!$B$4:$B$113,0),5)</f>
        <v>46215.125</v>
      </c>
      <c r="C135" s="553">
        <f>INDEX(Matches!$B$4:$J$113,MATCH($F135,Matches!$B$4:$B$113,0),5)</f>
        <v>46215.125</v>
      </c>
      <c r="D135" s="620" t="str">
        <f>'World Cup'!$U$70</f>
        <v>Argentina</v>
      </c>
      <c r="E135" s="620" t="str">
        <f>'World Cup'!$W$70</f>
        <v>Switzerland</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c r="A136" s="572"/>
      <c r="B136" s="558"/>
      <c r="C136" s="559"/>
      <c r="D136" s="560"/>
      <c r="E136" s="560"/>
      <c r="F136" s="561"/>
      <c r="G136" s="562"/>
      <c r="H136" s="562"/>
      <c r="I136" s="562"/>
      <c r="J136" s="562"/>
      <c r="K136" s="563"/>
    </row>
    <row r="137" spans="1:11">
      <c r="A137" s="4"/>
      <c r="B137" s="643" t="str">
        <f>Language!$E$259</f>
        <v>Semi-Final</v>
      </c>
      <c r="C137" s="644"/>
      <c r="D137" s="645"/>
      <c r="E137" s="645"/>
      <c r="F137" s="646"/>
      <c r="G137" s="647"/>
      <c r="H137" s="648"/>
      <c r="I137" s="648"/>
      <c r="J137" s="649"/>
      <c r="K137" s="650"/>
    </row>
    <row r="138" spans="1:11">
      <c r="A138" s="4"/>
      <c r="B138" s="552">
        <f>INDEX(Matches!$B$4:$J$113,MATCH($F138,Matches!$B$4:$B$113,0),5)</f>
        <v>46217.875</v>
      </c>
      <c r="C138" s="553">
        <f>INDEX(Matches!$B$4:$J$113,MATCH($F138,Matches!$B$4:$B$113,0),5)</f>
        <v>46217.875</v>
      </c>
      <c r="D138" s="620" t="str">
        <f>'World Cup'!$F$80</f>
        <v>France</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c r="A139" s="4"/>
      <c r="B139" s="558"/>
      <c r="C139" s="559"/>
      <c r="D139" s="560"/>
      <c r="E139" s="560"/>
      <c r="F139" s="561"/>
      <c r="G139" s="562"/>
      <c r="H139" s="562"/>
      <c r="I139" s="562"/>
      <c r="J139" s="562"/>
      <c r="K139" s="563"/>
    </row>
    <row r="140" spans="1:11">
      <c r="A140" s="4"/>
      <c r="B140" s="573">
        <f>INDEX(Matches!$B$4:$J$113,MATCH($F140,Matches!$B$4:$B$113,0),5)</f>
        <v>46218.875</v>
      </c>
      <c r="C140" s="574">
        <f>INDEX(Matches!$B$4:$J$113,MATCH($F140,Matches!$B$4:$B$113,0),5)</f>
        <v>46218.875</v>
      </c>
      <c r="D140" s="621" t="str">
        <f>'World Cup'!$R$80</f>
        <v>Brazil</v>
      </c>
      <c r="E140" s="621" t="str">
        <f>'World Cup'!$T$80</f>
        <v>Argentina</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c r="A141" s="572"/>
      <c r="B141" s="558"/>
      <c r="C141" s="559"/>
      <c r="D141" s="560"/>
      <c r="E141" s="560"/>
      <c r="F141" s="561"/>
      <c r="G141" s="562"/>
      <c r="H141" s="562"/>
      <c r="I141" s="562"/>
      <c r="J141" s="562"/>
      <c r="K141" s="563"/>
    </row>
    <row r="142" spans="1:11">
      <c r="A142" s="4"/>
      <c r="B142" s="643" t="str">
        <f>Language!$E$172</f>
        <v>Third place</v>
      </c>
      <c r="C142" s="644"/>
      <c r="D142" s="645"/>
      <c r="E142" s="645"/>
      <c r="F142" s="646"/>
      <c r="G142" s="647"/>
      <c r="H142" s="648"/>
      <c r="I142" s="648"/>
      <c r="J142" s="649"/>
      <c r="K142" s="650"/>
    </row>
    <row r="143" spans="1:11">
      <c r="A143" s="4"/>
      <c r="B143" s="552">
        <f>INDEX(Matches!$B$4:$J$113,MATCH($F143,Matches!$B$4:$B$113,0),5)</f>
        <v>46221.958333333336</v>
      </c>
      <c r="C143" s="553">
        <f>INDEX(Matches!$B$4:$J$113,MATCH($F143,Matches!$B$4:$B$113,0),5)</f>
        <v>46221.958333333336</v>
      </c>
      <c r="D143" s="620" t="str">
        <f>'World Cup'!$L$88</f>
        <v>Spain</v>
      </c>
      <c r="E143" s="620" t="str">
        <f>'World Cup'!$N$88</f>
        <v>Argentina</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c r="A144" s="572"/>
      <c r="B144" s="558"/>
      <c r="C144" s="559"/>
      <c r="D144" s="560"/>
      <c r="E144" s="560"/>
      <c r="F144" s="561"/>
      <c r="G144" s="562"/>
      <c r="H144" s="562"/>
      <c r="I144" s="562"/>
      <c r="J144" s="562"/>
      <c r="K144" s="563"/>
    </row>
    <row r="145" spans="1:11">
      <c r="A145" s="4"/>
      <c r="B145" s="643" t="str">
        <f>Language!$E$173</f>
        <v>Final</v>
      </c>
      <c r="C145" s="644"/>
      <c r="D145" s="645"/>
      <c r="E145" s="645"/>
      <c r="F145" s="646"/>
      <c r="G145" s="647"/>
      <c r="H145" s="648"/>
      <c r="I145" s="648"/>
      <c r="J145" s="649"/>
      <c r="K145" s="650"/>
    </row>
    <row r="146" spans="1:11" ht="15.75" thickBot="1">
      <c r="A146" s="4"/>
      <c r="B146" s="575">
        <f>INDEX(Matches!$B$4:$J$113,MATCH($F146,Matches!$B$4:$B$113,0),5)</f>
        <v>46222.875</v>
      </c>
      <c r="C146" s="576">
        <f>INDEX(Matches!$B$4:$J$113,MATCH($F146,Matches!$B$4:$B$113,0),5)</f>
        <v>46222.875</v>
      </c>
      <c r="D146" s="622" t="str">
        <f>'World Cup'!$L$98</f>
        <v>France</v>
      </c>
      <c r="E146" s="622" t="str">
        <f>'World Cup'!$N$98</f>
        <v>Brazil</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row r="148" spans="1:11"/>
    <row r="149" spans="1:11"/>
    <row r="150" spans="1:11" hidden="1"/>
    <row r="151" spans="1:11" hidden="1"/>
    <row r="152" spans="1:11" hidden="1"/>
    <row r="153" spans="1:11" hidden="1"/>
    <row r="154" spans="1:11" hidden="1"/>
    <row r="155" spans="1:11" hidden="1"/>
    <row r="156" spans="1:11" hidden="1"/>
    <row r="157" spans="1:11" hidden="1"/>
    <row r="158" spans="1:11" hidden="1"/>
    <row r="159" spans="1:11" hidden="1"/>
    <row r="160" spans="1:11" hidden="1"/>
    <row r="161" hidden="1"/>
    <row r="162" hidden="1"/>
    <row r="163" hidden="1"/>
    <row r="164" hidden="1"/>
    <row r="165" hidden="1"/>
    <row r="166" hidden="1"/>
    <row r="167" hidden="1"/>
    <row r="168" hidden="1"/>
    <row r="169" hidden="1"/>
    <row r="170" hidden="1"/>
    <row r="171" hidden="1"/>
  </sheetData>
  <sheetProtection sheet="1" selectLockedCells="1"/>
  <mergeCells count="4">
    <mergeCell ref="B1:H1"/>
    <mergeCell ref="M2:N2"/>
    <mergeCell ref="G3:H3"/>
    <mergeCell ref="M3:N5"/>
  </mergeCells>
  <conditionalFormatting sqref="B4:B146">
    <cfRule type="expression" dxfId="1058" priority="125">
      <formula>INT(B4)=TODAY()</formula>
    </cfRule>
  </conditionalFormatting>
  <conditionalFormatting sqref="D4:E146">
    <cfRule type="expression" dxfId="1057" priority="126">
      <formula>AND(D4=$N$10,D4&lt;&gt;"")</formula>
    </cfRule>
    <cfRule type="expression" dxfId="1056" priority="127">
      <formula>AND(D4=$N$9,D4&lt;&gt;"")</formula>
    </cfRule>
    <cfRule type="expression" dxfId="1055" priority="128">
      <formula>AND(D4=$N$8,D4&lt;&gt;"")</formula>
    </cfRule>
    <cfRule type="expression" dxfId="1054"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949" t="str">
        <f>Language!$E$123</f>
        <v>Fair play</v>
      </c>
      <c r="C2" s="950"/>
      <c r="D2" s="950"/>
      <c r="E2" s="950"/>
      <c r="F2" s="950"/>
    </row>
    <row r="3" spans="1:9" ht="75.75" customHeight="1">
      <c r="B3" s="951" t="str">
        <f>Language!$E$193</f>
        <v>Here, the penalty points for the fair play rating can be entered.</v>
      </c>
      <c r="C3" s="951"/>
      <c r="D3" s="951"/>
      <c r="E3" s="951"/>
      <c r="F3" s="951"/>
    </row>
    <row r="4" spans="1:9" ht="18" customHeight="1">
      <c r="B4" s="67"/>
      <c r="C4" s="67"/>
      <c r="D4" s="67"/>
      <c r="E4" s="67"/>
      <c r="F4" s="67"/>
    </row>
    <row r="5" spans="1:9" ht="19.5" thickBot="1">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c r="B6" s="28" t="str">
        <f>VLOOKUP(A5&amp;"1",Groups!$B$7:$D$65,3,0)</f>
        <v>Mexico</v>
      </c>
      <c r="C6" s="68">
        <v>0</v>
      </c>
      <c r="E6" s="28" t="str">
        <f>VLOOKUP(D5&amp;"1",Groups!$B$7:$D$65,3,0)</f>
        <v>Germany</v>
      </c>
      <c r="F6" s="68">
        <v>0</v>
      </c>
      <c r="H6" s="28" t="str">
        <f>VLOOKUP(G5&amp;"1",Groups!$B$7:$D$65,3,0)</f>
        <v>France</v>
      </c>
      <c r="I6" s="68">
        <v>0</v>
      </c>
    </row>
    <row r="7" spans="1:9">
      <c r="B7" s="28" t="str">
        <f>VLOOKUP(A5&amp;"2",Groups!$B$7:$D$65,3,0)</f>
        <v>South Africa</v>
      </c>
      <c r="C7" s="69">
        <v>0</v>
      </c>
      <c r="E7" s="28" t="str">
        <f>VLOOKUP(D5&amp;"2",Groups!$B$7:$D$65,3,0)</f>
        <v>Curaçao</v>
      </c>
      <c r="F7" s="69">
        <v>0</v>
      </c>
      <c r="H7" s="28" t="str">
        <f>VLOOKUP(G5&amp;"2",Groups!$B$7:$D$65,3,0)</f>
        <v>Senegal</v>
      </c>
      <c r="I7" s="69">
        <v>0</v>
      </c>
    </row>
    <row r="8" spans="1:9">
      <c r="B8" s="28" t="str">
        <f>VLOOKUP(A5&amp;"3",Groups!$B$7:$D$65,3,0)</f>
        <v>Rep. of Korea</v>
      </c>
      <c r="C8" s="69">
        <v>0</v>
      </c>
      <c r="E8" s="28" t="str">
        <f>VLOOKUP(D5&amp;"3",Groups!$B$7:$D$65,3,0)</f>
        <v>Ivory Coast</v>
      </c>
      <c r="F8" s="69">
        <v>0</v>
      </c>
      <c r="H8" s="28" t="str">
        <f>VLOOKUP(G5&amp;"3",Groups!$B$7:$D$65,3,0)</f>
        <v>Iraq</v>
      </c>
      <c r="I8" s="69">
        <v>0</v>
      </c>
    </row>
    <row r="9" spans="1:9">
      <c r="B9" s="28" t="str">
        <f>VLOOKUP(A5&amp;"4",Groups!$B$7:$D$65,3,0)</f>
        <v>Czech Rep.</v>
      </c>
      <c r="C9" s="69">
        <v>0</v>
      </c>
      <c r="E9" s="28" t="str">
        <f>VLOOKUP(D5&amp;"4",Groups!$B$7:$D$65,3,0)</f>
        <v>Ecuador</v>
      </c>
      <c r="F9" s="69">
        <v>0</v>
      </c>
      <c r="H9" s="28" t="str">
        <f>VLOOKUP(G5&amp;"4",Groups!$B$7:$D$65,3,0)</f>
        <v>Norway</v>
      </c>
      <c r="I9" s="69">
        <v>0</v>
      </c>
    </row>
    <row r="10" spans="1:9">
      <c r="C10" s="26"/>
      <c r="F10" s="26"/>
      <c r="I10" s="382"/>
    </row>
    <row r="11" spans="1:9" ht="19.5" thickBot="1">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c r="B12" s="28" t="str">
        <f>VLOOKUP(A11&amp;"1",Groups!$B$7:$D$65,3,0)</f>
        <v>Canada</v>
      </c>
      <c r="C12" s="68">
        <v>0</v>
      </c>
      <c r="E12" s="28" t="str">
        <f>VLOOKUP(D11&amp;"1",Groups!$B$7:$D$65,3,0)</f>
        <v>Netherlands</v>
      </c>
      <c r="F12" s="68">
        <v>0</v>
      </c>
      <c r="H12" s="28" t="str">
        <f>VLOOKUP(G11&amp;"1",Groups!$B$7:$D$65,3,0)</f>
        <v>Argentina</v>
      </c>
      <c r="I12" s="68">
        <v>0</v>
      </c>
    </row>
    <row r="13" spans="1:9">
      <c r="B13" s="28" t="str">
        <f>VLOOKUP(A11&amp;"2",Groups!$B$7:$D$65,3,0)</f>
        <v>Bosnia/Herzeg.</v>
      </c>
      <c r="C13" s="69">
        <v>0</v>
      </c>
      <c r="E13" s="28" t="str">
        <f>VLOOKUP(D11&amp;"2",Groups!$B$7:$D$65,3,0)</f>
        <v>Japan</v>
      </c>
      <c r="F13" s="69">
        <v>0</v>
      </c>
      <c r="H13" s="28" t="str">
        <f>VLOOKUP(G11&amp;"2",Groups!$B$7:$D$65,3,0)</f>
        <v>Algeria</v>
      </c>
      <c r="I13" s="69">
        <v>0</v>
      </c>
    </row>
    <row r="14" spans="1:9">
      <c r="B14" s="28" t="str">
        <f>VLOOKUP(A11&amp;"3",Groups!$B$7:$D$65,3,0)</f>
        <v>Qatar</v>
      </c>
      <c r="C14" s="69">
        <v>0</v>
      </c>
      <c r="E14" s="28" t="str">
        <f>VLOOKUP(D11&amp;"3",Groups!$B$7:$D$65,3,0)</f>
        <v>Sweden</v>
      </c>
      <c r="F14" s="69">
        <v>0</v>
      </c>
      <c r="H14" s="28" t="str">
        <f>VLOOKUP(G11&amp;"3",Groups!$B$7:$D$65,3,0)</f>
        <v>Austria</v>
      </c>
      <c r="I14" s="69">
        <v>0</v>
      </c>
    </row>
    <row r="15" spans="1:9">
      <c r="B15" s="28" t="str">
        <f>VLOOKUP(A11&amp;"4",Groups!$B$7:$D$65,3,0)</f>
        <v>Switzerland</v>
      </c>
      <c r="C15" s="69">
        <v>0</v>
      </c>
      <c r="E15" s="28" t="str">
        <f>VLOOKUP(D11&amp;"4",Groups!$B$7:$D$65,3,0)</f>
        <v>Tunisia</v>
      </c>
      <c r="F15" s="69">
        <v>0</v>
      </c>
      <c r="H15" s="28" t="str">
        <f>VLOOKUP(G11&amp;"4",Groups!$B$7:$D$65,3,0)</f>
        <v>Jordan</v>
      </c>
      <c r="I15" s="69">
        <v>0</v>
      </c>
    </row>
    <row r="16" spans="1:9">
      <c r="C16" s="26"/>
      <c r="F16" s="26"/>
      <c r="I16" s="382"/>
    </row>
    <row r="17" spans="1:9" ht="19.5" thickBot="1">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c r="B18" s="28" t="str">
        <f>VLOOKUP(A17&amp;"1",Groups!$B$7:$D$65,3,0)</f>
        <v>Brazil</v>
      </c>
      <c r="C18" s="68">
        <v>0</v>
      </c>
      <c r="E18" s="28" t="str">
        <f>VLOOKUP(D17&amp;"1",Groups!$B$7:$D$65,3,0)</f>
        <v>Belgium</v>
      </c>
      <c r="F18" s="68">
        <v>0</v>
      </c>
      <c r="H18" s="28" t="str">
        <f>VLOOKUP(G17&amp;"1",Groups!$B$7:$D$65,3,0)</f>
        <v>Portugal</v>
      </c>
      <c r="I18" s="68">
        <v>0</v>
      </c>
    </row>
    <row r="19" spans="1:9">
      <c r="B19" s="28" t="str">
        <f>VLOOKUP(A17&amp;"2",Groups!$B$7:$D$65,3,0)</f>
        <v>Morocco</v>
      </c>
      <c r="C19" s="69">
        <v>0</v>
      </c>
      <c r="E19" s="28" t="str">
        <f>VLOOKUP(D17&amp;"2",Groups!$B$7:$D$65,3,0)</f>
        <v>Egypt</v>
      </c>
      <c r="F19" s="69">
        <v>0</v>
      </c>
      <c r="H19" s="28" t="str">
        <f>VLOOKUP(G17&amp;"2",Groups!$B$7:$D$65,3,0)</f>
        <v>DR Congo</v>
      </c>
      <c r="I19" s="69">
        <v>0</v>
      </c>
    </row>
    <row r="20" spans="1:9">
      <c r="B20" s="28" t="str">
        <f>VLOOKUP(A17&amp;"3",Groups!$B$7:$D$65,3,0)</f>
        <v>Haiti</v>
      </c>
      <c r="C20" s="69">
        <v>0</v>
      </c>
      <c r="E20" s="28" t="str">
        <f>VLOOKUP(D17&amp;"3",Groups!$B$7:$D$65,3,0)</f>
        <v>IR Iran</v>
      </c>
      <c r="F20" s="69">
        <v>0</v>
      </c>
      <c r="H20" s="28" t="str">
        <f>VLOOKUP(G17&amp;"3",Groups!$B$7:$D$65,3,0)</f>
        <v>Uzbekistan</v>
      </c>
      <c r="I20" s="69">
        <v>0</v>
      </c>
    </row>
    <row r="21" spans="1:9">
      <c r="B21" s="28" t="str">
        <f>VLOOKUP(A17&amp;"4",Groups!$B$7:$D$65,3,0)</f>
        <v>Scotland</v>
      </c>
      <c r="C21" s="69">
        <v>0</v>
      </c>
      <c r="E21" s="28" t="str">
        <f>VLOOKUP(D17&amp;"4",Groups!$B$7:$D$65,3,0)</f>
        <v>New Zealand</v>
      </c>
      <c r="F21" s="69">
        <v>0</v>
      </c>
      <c r="H21" s="28" t="str">
        <f>VLOOKUP(G17&amp;"4",Groups!$B$7:$D$65,3,0)</f>
        <v>Colombia</v>
      </c>
      <c r="I21" s="69">
        <v>0</v>
      </c>
    </row>
    <row r="22" spans="1:9">
      <c r="C22" s="26"/>
      <c r="F22" s="26"/>
      <c r="I22" s="382"/>
    </row>
    <row r="23" spans="1:9" ht="19.5" thickBot="1">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c r="B24" s="28" t="str">
        <f>VLOOKUP(A23&amp;"1",Groups!$B$7:$D$65,3,0)</f>
        <v>USA</v>
      </c>
      <c r="C24" s="68">
        <v>0</v>
      </c>
      <c r="E24" s="28" t="str">
        <f>VLOOKUP(D23&amp;"1",Groups!$B$7:$D$65,3,0)</f>
        <v>Spain</v>
      </c>
      <c r="F24" s="68">
        <v>0</v>
      </c>
      <c r="H24" s="28" t="str">
        <f>VLOOKUP(G23&amp;"1",Groups!$B$7:$D$65,3,0)</f>
        <v>England</v>
      </c>
      <c r="I24" s="68">
        <v>0</v>
      </c>
    </row>
    <row r="25" spans="1:9">
      <c r="B25" s="28" t="str">
        <f>VLOOKUP(A23&amp;"2",Groups!$B$7:$D$65,3,0)</f>
        <v>Paraguay</v>
      </c>
      <c r="C25" s="69">
        <v>0</v>
      </c>
      <c r="E25" s="28" t="str">
        <f>VLOOKUP(D23&amp;"2",Groups!$B$7:$D$65,3,0)</f>
        <v>Cape Verde</v>
      </c>
      <c r="F25" s="69">
        <v>0</v>
      </c>
      <c r="H25" s="28" t="str">
        <f>VLOOKUP(G23&amp;"2",Groups!$B$7:$D$65,3,0)</f>
        <v>Croatia</v>
      </c>
      <c r="I25" s="69">
        <v>0</v>
      </c>
    </row>
    <row r="26" spans="1:9">
      <c r="B26" s="28" t="str">
        <f>VLOOKUP(A23&amp;"3",Groups!$B$7:$D$65,3,0)</f>
        <v>Australia</v>
      </c>
      <c r="C26" s="69">
        <v>0</v>
      </c>
      <c r="E26" s="28" t="str">
        <f>VLOOKUP(D23&amp;"3",Groups!$B$7:$D$65,3,0)</f>
        <v>Saudi Arabia</v>
      </c>
      <c r="F26" s="69">
        <v>0</v>
      </c>
      <c r="H26" s="28" t="str">
        <f>VLOOKUP(G23&amp;"3",Groups!$B$7:$D$65,3,0)</f>
        <v>Ghana</v>
      </c>
      <c r="I26" s="69">
        <v>0</v>
      </c>
    </row>
    <row r="27" spans="1:9">
      <c r="B27" s="28" t="str">
        <f>VLOOKUP(A23&amp;"4",Groups!$B$7:$D$65,3,0)</f>
        <v>Turkey</v>
      </c>
      <c r="C27" s="69">
        <v>0</v>
      </c>
      <c r="E27" s="28" t="str">
        <f>VLOOKUP(D23&amp;"4",Groups!$B$7:$D$65,3,0)</f>
        <v>Uruguay</v>
      </c>
      <c r="F27" s="69">
        <v>0</v>
      </c>
      <c r="H27" s="28" t="str">
        <f>VLOOKUP(G23&amp;"4",Groups!$B$7:$D$65,3,0)</f>
        <v>Panama</v>
      </c>
      <c r="I27" s="69">
        <v>0</v>
      </c>
    </row>
    <row r="28" spans="1:9"/>
    <row r="29" spans="1:9"/>
    <row r="30" spans="1:9"/>
    <row r="31" spans="1:9"/>
  </sheetData>
  <sheetProtection sheet="1" selectLockedCells="1"/>
  <mergeCells count="2">
    <mergeCell ref="B2:F2"/>
    <mergeCell ref="B3:F3"/>
  </mergeCells>
  <conditionalFormatting sqref="C6:C9 C12:C15 C18:C21 C24:C27 F6:F9 F12:F15 F18:F21 F24:F27 I6:I9 I12:I15 I18:I21 I24:I27">
    <cfRule type="cellIs" dxfId="1053" priority="1" operator="notEqual">
      <formula>0</formula>
    </cfRule>
  </conditionalFormatting>
  <dataValidations count="1">
    <dataValidation type="whole" allowBlank="1" showInputMessage="1" showErrorMessage="1" sqref="C6:C9 C12:C15 C18:C21 C24:C27 F6:F9 F12:F15 F18:F21 F24:F27 I6:I9 I12:I15 I18:I21 I24:I27">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808" customWidth="1"/>
    <col min="19" max="19" width="1.42578125" customWidth="1"/>
    <col min="20" max="20" width="3.7109375" style="31"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822"/>
      <c r="D1" s="865" t="str">
        <f>Language!$E$122</f>
        <v>Direct comparisons</v>
      </c>
    </row>
    <row r="2" spans="2:49"/>
    <row r="3" spans="2:49" ht="18.75">
      <c r="D3" s="853" t="str">
        <f>Language!$E$140</f>
        <v>Overall table</v>
      </c>
      <c r="O3" s="853" t="str">
        <f>Language!$E$137</f>
        <v>head-to-head record 1</v>
      </c>
      <c r="Z3" s="853" t="str">
        <f>Language!$E$138</f>
        <v>head-to-head record 2</v>
      </c>
      <c r="AK3" s="853" t="str">
        <f>Language!$E$139</f>
        <v>head-to-head record 3</v>
      </c>
    </row>
    <row r="4" spans="2:49" ht="15.75" thickBot="1">
      <c r="D4" s="854">
        <v>7</v>
      </c>
      <c r="Z4" s="885" t="str">
        <f>IF(COUNTBLANK(CalcA!$BN$14:$BN$17)&lt;4,Language!$E$136,"")</f>
        <v/>
      </c>
      <c r="AK4" s="885" t="str">
        <f>IF(COUNTBLANK(CalcA!$BZ$14:$BZ$17)&lt;4,Language!$E$136,"")</f>
        <v/>
      </c>
    </row>
    <row r="5" spans="2:49" ht="24.75" thickTop="1">
      <c r="B5" s="859" t="s">
        <v>24</v>
      </c>
      <c r="C5" s="828"/>
      <c r="D5" s="841"/>
      <c r="E5" s="852" t="str">
        <f>Language!$E$131</f>
        <v>Pts.</v>
      </c>
      <c r="F5" s="852" t="str">
        <f>Language!$E$132</f>
        <v>GD</v>
      </c>
      <c r="G5" s="952" t="str">
        <f>Language!$E$133</f>
        <v>Goals</v>
      </c>
      <c r="H5" s="953"/>
      <c r="I5" s="953"/>
      <c r="J5" s="844" t="str">
        <f t="array" ref="J5:M5">LEFT(CalcA!$H$21:$K$21,$D$4)</f>
        <v>Mexico</v>
      </c>
      <c r="K5" s="842" t="str">
        <v>Rep. of</v>
      </c>
      <c r="L5" s="842" t="str">
        <v>Czech R</v>
      </c>
      <c r="M5" s="843" t="str">
        <v>South A</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c r="B6" s="862" t="str">
        <f t="array" ref="B6:B9">IF(CalcA!$M$22:$M$25,"•","")</f>
        <v/>
      </c>
      <c r="D6" s="856" t="str">
        <f t="array" ref="D6:D9">CalcA!$D$22:$D$25</f>
        <v>Mexico</v>
      </c>
      <c r="E6" s="838">
        <f t="array" ref="E6:E9">CalcA!$E$22:$E$25</f>
        <v>7</v>
      </c>
      <c r="F6" s="838">
        <f>G6-I6</f>
        <v>2</v>
      </c>
      <c r="G6" s="839">
        <f t="array" ref="G6:G9">CalcA!$F$22:$F$25</f>
        <v>6</v>
      </c>
      <c r="H6" s="851" t="str">
        <f>Language!$E$197</f>
        <v xml:space="preserve"> - </v>
      </c>
      <c r="I6" s="848">
        <f t="array" ref="I6:I9">CalcA!$G$22:$G$25</f>
        <v>4</v>
      </c>
      <c r="J6" s="845" t="str">
        <f t="array" ref="J6:M9">CalcA!$H$22:$K$25</f>
        <v/>
      </c>
      <c r="K6" s="838" t="str">
        <v>2 - 2</v>
      </c>
      <c r="L6" s="838" t="str">
        <v>3 - 2</v>
      </c>
      <c r="M6" s="840" t="str">
        <v>1 - 0</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c r="B7" s="862" t="str">
        <v/>
      </c>
      <c r="D7" s="857" t="str">
        <v>Rep. of Korea</v>
      </c>
      <c r="E7" s="829">
        <v>5</v>
      </c>
      <c r="F7" s="829">
        <f t="shared" ref="F7:F9" si="1">G7-I7</f>
        <v>2</v>
      </c>
      <c r="G7" s="834">
        <v>6</v>
      </c>
      <c r="H7" s="836" t="str">
        <f>Language!$E$197</f>
        <v xml:space="preserve"> - </v>
      </c>
      <c r="I7" s="849">
        <v>4</v>
      </c>
      <c r="J7" s="846" t="str">
        <v>2 - 2</v>
      </c>
      <c r="K7" s="830" t="str">
        <v/>
      </c>
      <c r="L7" s="829" t="str">
        <v>1 - 1</v>
      </c>
      <c r="M7" s="831" t="str">
        <v>3 - 1</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25</v>
      </c>
    </row>
    <row r="8" spans="2:49">
      <c r="B8" s="862" t="str">
        <v/>
      </c>
      <c r="D8" s="857" t="str">
        <v>Czech Rep.</v>
      </c>
      <c r="E8" s="829">
        <v>4</v>
      </c>
      <c r="F8" s="829">
        <f t="shared" si="1"/>
        <v>0</v>
      </c>
      <c r="G8" s="834">
        <v>5</v>
      </c>
      <c r="H8" s="836" t="str">
        <f>Language!$E$197</f>
        <v xml:space="preserve"> - </v>
      </c>
      <c r="I8" s="849">
        <v>5</v>
      </c>
      <c r="J8" s="846" t="str">
        <v>2 - 3</v>
      </c>
      <c r="K8" s="829" t="str">
        <v>1 - 1</v>
      </c>
      <c r="L8" s="830" t="str">
        <v/>
      </c>
      <c r="M8" s="831" t="str">
        <v>2 - 1</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41</v>
      </c>
    </row>
    <row r="9" spans="2:49" ht="15.75" thickBot="1">
      <c r="B9" s="862" t="str">
        <v/>
      </c>
      <c r="D9" s="858" t="str">
        <v>South Africa</v>
      </c>
      <c r="E9" s="832">
        <v>0</v>
      </c>
      <c r="F9" s="832">
        <f t="shared" si="1"/>
        <v>-4</v>
      </c>
      <c r="G9" s="835">
        <v>2</v>
      </c>
      <c r="H9" s="837" t="str">
        <f>Language!$E$197</f>
        <v xml:space="preserve"> - </v>
      </c>
      <c r="I9" s="850">
        <v>6</v>
      </c>
      <c r="J9" s="847" t="str">
        <v>0 - 1</v>
      </c>
      <c r="K9" s="832" t="str">
        <v>1 - 3</v>
      </c>
      <c r="L9" s="832" t="str">
        <v>1 - 2</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60</v>
      </c>
    </row>
    <row r="10" spans="2:49" ht="15.75" thickTop="1"/>
    <row r="11" spans="2:49"/>
    <row r="12" spans="2:49" ht="15.75" thickBot="1">
      <c r="D12" s="855"/>
      <c r="Z12" s="885" t="str">
        <f>IF(COUNTBLANK(CalcB!$BN$14:$BN$17)&lt;4,Language!$E$136,"")</f>
        <v/>
      </c>
      <c r="AK12" s="885" t="str">
        <f>IF(COUNTBLANK(CalcB!$BZ$14:$BZ$17)&lt;4,Language!$E$136,"")</f>
        <v/>
      </c>
    </row>
    <row r="13" spans="2:49" ht="24.75" thickTop="1">
      <c r="B13" s="859" t="s">
        <v>20</v>
      </c>
      <c r="C13" s="828"/>
      <c r="D13" s="841"/>
      <c r="E13" s="852" t="str">
        <f>Language!$E$131</f>
        <v>Pts.</v>
      </c>
      <c r="F13" s="852" t="str">
        <f>Language!$E$132</f>
        <v>GD</v>
      </c>
      <c r="G13" s="952" t="str">
        <f>Language!$E$133</f>
        <v>Goals</v>
      </c>
      <c r="H13" s="953"/>
      <c r="I13" s="953"/>
      <c r="J13" s="844" t="str">
        <f t="array" ref="J13:M13">LEFT(CalcB!$H$21:$K$21,$D$4)</f>
        <v>Switzer</v>
      </c>
      <c r="K13" s="842" t="str">
        <v>Canada</v>
      </c>
      <c r="L13" s="842" t="str">
        <v>Bosnia/</v>
      </c>
      <c r="M13" s="843" t="str">
        <v>Qatar</v>
      </c>
      <c r="O13" s="841"/>
      <c r="P13" s="852" t="str">
        <f>Language!$E$131</f>
        <v>Pts.</v>
      </c>
      <c r="Q13" s="852" t="str">
        <f>Language!$E$132</f>
        <v>GD</v>
      </c>
      <c r="R13" s="952" t="str">
        <f>Language!$E$133</f>
        <v>Goals</v>
      </c>
      <c r="S13" s="953"/>
      <c r="T13" s="953"/>
      <c r="U13" s="844" t="str">
        <f t="array" ref="U13:X13">LEFT(CalcB!$BE$13:$BH$13,$D$4)</f>
        <v/>
      </c>
      <c r="V13" s="842" t="str">
        <v/>
      </c>
      <c r="W13" s="842" t="str">
        <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c r="B14" s="862" t="str">
        <f t="array" ref="B14:B17">IF(CalcB!$M$22:$M$25,"•","")</f>
        <v/>
      </c>
      <c r="D14" s="856" t="str">
        <f t="array" ref="D14:D17">CalcB!$D$22:$D$25</f>
        <v>Switzerland</v>
      </c>
      <c r="E14" s="838">
        <f t="array" ref="E14:E17">CalcB!$E$22:$E$25</f>
        <v>9</v>
      </c>
      <c r="F14" s="838">
        <f>G14-I14</f>
        <v>4</v>
      </c>
      <c r="G14" s="839">
        <f t="array" ref="G14:G17">CalcB!$F$22:$F$25</f>
        <v>6</v>
      </c>
      <c r="H14" s="851" t="str">
        <f>Language!$E$197</f>
        <v xml:space="preserve"> - </v>
      </c>
      <c r="I14" s="848">
        <f t="array" ref="I14:I17">CalcB!$G$22:$G$25</f>
        <v>2</v>
      </c>
      <c r="J14" s="845" t="str">
        <f t="array" ref="J14:M17">CalcB!$H$22:$K$25</f>
        <v/>
      </c>
      <c r="K14" s="838" t="str">
        <v>2 - 1</v>
      </c>
      <c r="L14" s="838" t="str">
        <v>2 - 1</v>
      </c>
      <c r="M14" s="840" t="str">
        <v>2 - 0</v>
      </c>
      <c r="O14" s="856" t="str">
        <f t="array" ref="O14:O17">CalcB!$AZ$14:$AZ$17</f>
        <v/>
      </c>
      <c r="P14" s="838" t="str">
        <f t="array" ref="P14:P17">CalcB!$BA$14:$BA$17</f>
        <v/>
      </c>
      <c r="Q14" s="838" t="str">
        <f t="array" ref="Q14:Q17">CalcB!$BB$14:$BB$17</f>
        <v/>
      </c>
      <c r="R14" s="839" t="str">
        <f t="array" ref="R14:R17">CalcB!$BC$14:$BC$17</f>
        <v/>
      </c>
      <c r="S14" s="851" t="str">
        <f>Language!$E$197</f>
        <v xml:space="preserve"> - </v>
      </c>
      <c r="T14" s="848" t="str">
        <f t="shared" ref="T14:T17" si="4">IF(O14="","",R14-Q14)</f>
        <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19</v>
      </c>
    </row>
    <row r="15" spans="2:49">
      <c r="B15" s="862" t="str">
        <v/>
      </c>
      <c r="D15" s="857" t="str">
        <v>Canada</v>
      </c>
      <c r="E15" s="829">
        <v>6</v>
      </c>
      <c r="F15" s="829">
        <f t="shared" ref="F15:F17" si="7">G15-I15</f>
        <v>1</v>
      </c>
      <c r="G15" s="834">
        <v>5</v>
      </c>
      <c r="H15" s="836" t="str">
        <f>Language!$E$197</f>
        <v xml:space="preserve"> - </v>
      </c>
      <c r="I15" s="849">
        <v>4</v>
      </c>
      <c r="J15" s="846" t="str">
        <v>1 - 2</v>
      </c>
      <c r="K15" s="830" t="str">
        <v/>
      </c>
      <c r="L15" s="829" t="str">
        <v>2 - 1</v>
      </c>
      <c r="M15" s="831" t="str">
        <v>2 - 1</v>
      </c>
      <c r="O15" s="857" t="str">
        <v/>
      </c>
      <c r="P15" s="829" t="str">
        <v/>
      </c>
      <c r="Q15" s="829" t="str">
        <v/>
      </c>
      <c r="R15" s="834" t="str">
        <v/>
      </c>
      <c r="S15" s="836" t="str">
        <f>Language!$E$197</f>
        <v xml:space="preserve"> - </v>
      </c>
      <c r="T15" s="849" t="str">
        <f t="shared" si="4"/>
        <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30</v>
      </c>
    </row>
    <row r="16" spans="2:49">
      <c r="B16" s="862" t="str">
        <v/>
      </c>
      <c r="D16" s="857" t="str">
        <v>Bosnia/Herzeg.</v>
      </c>
      <c r="E16" s="829">
        <v>3</v>
      </c>
      <c r="F16" s="829">
        <f t="shared" si="7"/>
        <v>-1</v>
      </c>
      <c r="G16" s="834">
        <v>3</v>
      </c>
      <c r="H16" s="836" t="str">
        <f>Language!$E$197</f>
        <v xml:space="preserve"> - </v>
      </c>
      <c r="I16" s="849">
        <v>4</v>
      </c>
      <c r="J16" s="846" t="str">
        <v>1 - 2</v>
      </c>
      <c r="K16" s="829" t="str">
        <v>1 - 2</v>
      </c>
      <c r="L16" s="830" t="str">
        <v/>
      </c>
      <c r="M16" s="831" t="str">
        <v>1 - 0</v>
      </c>
      <c r="O16" s="857" t="str">
        <v/>
      </c>
      <c r="P16" s="829" t="str">
        <v/>
      </c>
      <c r="Q16" s="829" t="str">
        <v/>
      </c>
      <c r="R16" s="834" t="str">
        <v/>
      </c>
      <c r="S16" s="836" t="str">
        <f>Language!$E$197</f>
        <v xml:space="preserve"> - </v>
      </c>
      <c r="T16" s="849" t="str">
        <f t="shared" si="4"/>
        <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65</v>
      </c>
    </row>
    <row r="17" spans="2:49" ht="15.75" thickBot="1">
      <c r="B17" s="862" t="str">
        <v/>
      </c>
      <c r="D17" s="858" t="str">
        <v>Qatar</v>
      </c>
      <c r="E17" s="832">
        <v>0</v>
      </c>
      <c r="F17" s="832">
        <f t="shared" si="7"/>
        <v>-4</v>
      </c>
      <c r="G17" s="835">
        <v>1</v>
      </c>
      <c r="H17" s="837" t="str">
        <f>Language!$E$197</f>
        <v xml:space="preserve"> - </v>
      </c>
      <c r="I17" s="850">
        <v>5</v>
      </c>
      <c r="J17" s="847" t="str">
        <v>0 - 2</v>
      </c>
      <c r="K17" s="832" t="str">
        <v>1 - 2</v>
      </c>
      <c r="L17" s="832" t="str">
        <v>0 - 1</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55</v>
      </c>
    </row>
    <row r="18" spans="2:49" ht="15.75" thickTop="1"/>
    <row r="19" spans="2:49"/>
    <row r="20" spans="2:49" ht="15.75" thickBot="1">
      <c r="D20" s="855"/>
      <c r="Z20" s="885" t="str">
        <f>IF(COUNTBLANK(CalcC!$BN$14:$BN$17)&lt;4,Language!$E$136,"")</f>
        <v/>
      </c>
      <c r="AK20" s="885" t="str">
        <f>IF(COUNTBLANK(CalcC!$BZ$14:$BZ$17)&lt;4,Language!$E$136,"")</f>
        <v/>
      </c>
    </row>
    <row r="21" spans="2:49" ht="24.75" thickTop="1">
      <c r="B21" s="859" t="s">
        <v>21</v>
      </c>
      <c r="C21" s="828"/>
      <c r="D21" s="841"/>
      <c r="E21" s="852" t="str">
        <f>Language!$E$131</f>
        <v>Pts.</v>
      </c>
      <c r="F21" s="852" t="str">
        <f>Language!$E$132</f>
        <v>GD</v>
      </c>
      <c r="G21" s="952" t="str">
        <f>Language!$E$133</f>
        <v>Goals</v>
      </c>
      <c r="H21" s="953"/>
      <c r="I21" s="953"/>
      <c r="J21" s="844" t="str">
        <f t="array" ref="J21:M21">LEFT(CalcC!$H$21:$K$21,$D$4)</f>
        <v>Brazil</v>
      </c>
      <c r="K21" s="842" t="str">
        <v>Morocco</v>
      </c>
      <c r="L21" s="842" t="str">
        <v>Scotlan</v>
      </c>
      <c r="M21" s="843" t="str">
        <v>Haiti</v>
      </c>
      <c r="O21" s="841"/>
      <c r="P21" s="852" t="str">
        <f>Language!$E$131</f>
        <v>Pts.</v>
      </c>
      <c r="Q21" s="852" t="str">
        <f>Language!$E$132</f>
        <v>GD</v>
      </c>
      <c r="R21" s="952" t="str">
        <f>Language!$E$133</f>
        <v>Goals</v>
      </c>
      <c r="S21" s="953"/>
      <c r="T21" s="953"/>
      <c r="U21" s="844" t="str">
        <f t="array" ref="U21:X21">LEFT(CalcC!$BE$13:$BH$13,$D$4)</f>
        <v/>
      </c>
      <c r="V21" s="842" t="str">
        <v/>
      </c>
      <c r="W21" s="842" t="str">
        <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c r="B22" s="862" t="str">
        <f t="array" ref="B22:B25">IF(CalcC!$M$22:$M$25,"•","")</f>
        <v/>
      </c>
      <c r="D22" s="856" t="str">
        <f t="array" ref="D22:D25">CalcC!$D$22:$D$25</f>
        <v>Brazil</v>
      </c>
      <c r="E22" s="838">
        <f t="array" ref="E22:E25">CalcC!$E$22:$E$25</f>
        <v>9</v>
      </c>
      <c r="F22" s="838">
        <f>G22-I22</f>
        <v>8</v>
      </c>
      <c r="G22" s="839">
        <f t="array" ref="G22:G25">CalcC!$F$22:$F$25</f>
        <v>9</v>
      </c>
      <c r="H22" s="851" t="str">
        <f>Language!$E$197</f>
        <v xml:space="preserve"> - </v>
      </c>
      <c r="I22" s="848">
        <f t="array" ref="I22:I25">CalcC!$G$22:$G$25</f>
        <v>1</v>
      </c>
      <c r="J22" s="845" t="str">
        <f t="array" ref="J22:M25">CalcC!$H$22:$K$25</f>
        <v/>
      </c>
      <c r="K22" s="838" t="str">
        <v>2 - 0</v>
      </c>
      <c r="L22" s="838" t="str">
        <v>3 - 1</v>
      </c>
      <c r="M22" s="840" t="str">
        <v>4 - 0</v>
      </c>
      <c r="O22" s="856" t="str">
        <f t="array" ref="O22:O25">CalcC!$AZ$14:$AZ$17</f>
        <v/>
      </c>
      <c r="P22" s="838" t="str">
        <f t="array" ref="P22:P25">CalcC!$BA$14:$BA$17</f>
        <v/>
      </c>
      <c r="Q22" s="838" t="str">
        <f t="array" ref="Q22:Q25">CalcC!$BB$14:$BB$17</f>
        <v/>
      </c>
      <c r="R22" s="839" t="str">
        <f t="array" ref="R22:R25">CalcC!$BC$14:$BC$17</f>
        <v/>
      </c>
      <c r="S22" s="851" t="str">
        <f>Language!$E$197</f>
        <v xml:space="preserve"> - </v>
      </c>
      <c r="T22" s="848" t="str">
        <f t="shared" ref="T22:T25" si="8">IF(O22="","",R22-Q22)</f>
        <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c r="B23" s="862" t="str">
        <v/>
      </c>
      <c r="D23" s="857" t="str">
        <v>Morocco</v>
      </c>
      <c r="E23" s="829">
        <v>6</v>
      </c>
      <c r="F23" s="829">
        <f t="shared" ref="F23:F25" si="11">G23-I23</f>
        <v>1</v>
      </c>
      <c r="G23" s="834">
        <v>5</v>
      </c>
      <c r="H23" s="836" t="str">
        <f>Language!$E$197</f>
        <v xml:space="preserve"> - </v>
      </c>
      <c r="I23" s="849">
        <v>4</v>
      </c>
      <c r="J23" s="846" t="str">
        <v>0 - 2</v>
      </c>
      <c r="K23" s="830" t="str">
        <v/>
      </c>
      <c r="L23" s="829" t="str">
        <v>2 - 1</v>
      </c>
      <c r="M23" s="831" t="str">
        <v>3 - 1</v>
      </c>
      <c r="O23" s="857" t="str">
        <v/>
      </c>
      <c r="P23" s="829" t="str">
        <v/>
      </c>
      <c r="Q23" s="829" t="str">
        <v/>
      </c>
      <c r="R23" s="834" t="str">
        <v/>
      </c>
      <c r="S23" s="836" t="str">
        <f>Language!$E$197</f>
        <v xml:space="preserve"> - </v>
      </c>
      <c r="T23" s="849" t="str">
        <f t="shared" si="8"/>
        <v/>
      </c>
      <c r="U23" s="846" t="str">
        <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c r="B24" s="862" t="str">
        <v/>
      </c>
      <c r="D24" s="857" t="str">
        <v>Scotland</v>
      </c>
      <c r="E24" s="829">
        <v>3</v>
      </c>
      <c r="F24" s="829">
        <f t="shared" si="11"/>
        <v>-2</v>
      </c>
      <c r="G24" s="834">
        <v>4</v>
      </c>
      <c r="H24" s="836" t="str">
        <f>Language!$E$197</f>
        <v xml:space="preserve"> - </v>
      </c>
      <c r="I24" s="849">
        <v>6</v>
      </c>
      <c r="J24" s="846" t="str">
        <v>1 - 3</v>
      </c>
      <c r="K24" s="829" t="str">
        <v>1 - 2</v>
      </c>
      <c r="L24" s="830" t="str">
        <v/>
      </c>
      <c r="M24" s="831" t="str">
        <v>2 - 1</v>
      </c>
      <c r="O24" s="857" t="str">
        <v/>
      </c>
      <c r="P24" s="829" t="str">
        <v/>
      </c>
      <c r="Q24" s="829" t="str">
        <v/>
      </c>
      <c r="R24" s="834" t="str">
        <v/>
      </c>
      <c r="S24" s="836" t="str">
        <f>Language!$E$197</f>
        <v xml:space="preserve"> - </v>
      </c>
      <c r="T24" s="849" t="str">
        <f t="shared" si="8"/>
        <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43</v>
      </c>
    </row>
    <row r="25" spans="2:49" ht="15.75" thickBot="1">
      <c r="B25" s="862" t="str">
        <v/>
      </c>
      <c r="D25" s="858" t="str">
        <v>Haiti</v>
      </c>
      <c r="E25" s="832">
        <v>0</v>
      </c>
      <c r="F25" s="832">
        <f t="shared" si="11"/>
        <v>-7</v>
      </c>
      <c r="G25" s="835">
        <v>2</v>
      </c>
      <c r="H25" s="837" t="str">
        <f>Language!$E$197</f>
        <v xml:space="preserve"> - </v>
      </c>
      <c r="I25" s="850">
        <v>9</v>
      </c>
      <c r="J25" s="847" t="str">
        <v>0 - 4</v>
      </c>
      <c r="K25" s="832" t="str">
        <v>1 - 3</v>
      </c>
      <c r="L25" s="832" t="str">
        <v>1 - 2</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75" thickTop="1"/>
    <row r="27" spans="2:49"/>
    <row r="28" spans="2:49" ht="15.75" thickBot="1">
      <c r="D28" s="855"/>
      <c r="Z28" s="885" t="str">
        <f>IF(COUNTBLANK(CalcD!$BN$14:$BN$17)&lt;4,Language!$E$136,"")</f>
        <v/>
      </c>
      <c r="AK28" s="885" t="str">
        <f>IF(COUNTBLANK(CalcD!$BZ$14:$BZ$17)&lt;4,Language!$E$136,"")</f>
        <v/>
      </c>
    </row>
    <row r="29" spans="2:49" ht="24.75" thickTop="1">
      <c r="B29" s="859" t="s">
        <v>25</v>
      </c>
      <c r="C29" s="828"/>
      <c r="D29" s="841"/>
      <c r="E29" s="852" t="str">
        <f>Language!$E$131</f>
        <v>Pts.</v>
      </c>
      <c r="F29" s="852" t="str">
        <f>Language!$E$132</f>
        <v>GD</v>
      </c>
      <c r="G29" s="952" t="str">
        <f>Language!$E$133</f>
        <v>Goals</v>
      </c>
      <c r="H29" s="953"/>
      <c r="I29" s="953"/>
      <c r="J29" s="844" t="str">
        <f t="array" ref="J29:M29">LEFT(CalcD!$H$21:$K$21,$D$4)</f>
        <v>Turkey</v>
      </c>
      <c r="K29" s="842" t="str">
        <v>Austral</v>
      </c>
      <c r="L29" s="842" t="str">
        <v>USA</v>
      </c>
      <c r="M29" s="843" t="str">
        <v>Paragua</v>
      </c>
      <c r="O29" s="841"/>
      <c r="P29" s="852" t="str">
        <f>Language!$E$131</f>
        <v>Pts.</v>
      </c>
      <c r="Q29" s="852" t="str">
        <f>Language!$E$132</f>
        <v>GD</v>
      </c>
      <c r="R29" s="952" t="str">
        <f>Language!$E$133</f>
        <v>Goals</v>
      </c>
      <c r="S29" s="953"/>
      <c r="T29" s="953"/>
      <c r="U29" s="844" t="str">
        <f t="array" ref="U29:X29">LEFT(CalcD!$BE$13:$BH$13,$D$4)</f>
        <v/>
      </c>
      <c r="V29" s="842" t="str">
        <v>Austral</v>
      </c>
      <c r="W29" s="842" t="str">
        <v>USA</v>
      </c>
      <c r="X29" s="843" t="str">
        <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c r="B30" s="862" t="str">
        <f t="array" ref="B30:B33">IF(CalcD!$M$22:$M$25,"•","")</f>
        <v/>
      </c>
      <c r="D30" s="856" t="str">
        <f t="array" ref="D30:D33">CalcD!$D$22:$D$25</f>
        <v>Turkey</v>
      </c>
      <c r="E30" s="838">
        <f t="array" ref="E30:E33">CalcD!$E$22:$E$25</f>
        <v>9</v>
      </c>
      <c r="F30" s="838">
        <f>G30-I30</f>
        <v>7</v>
      </c>
      <c r="G30" s="839">
        <f t="array" ref="G30:G33">CalcD!$F$22:$F$25</f>
        <v>9</v>
      </c>
      <c r="H30" s="851" t="str">
        <f>Language!$E$197</f>
        <v xml:space="preserve"> - </v>
      </c>
      <c r="I30" s="848">
        <f t="array" ref="I30:I33">CalcD!$G$22:$G$25</f>
        <v>2</v>
      </c>
      <c r="J30" s="845" t="str">
        <f t="array" ref="J30:M33">CalcD!$H$22:$K$25</f>
        <v/>
      </c>
      <c r="K30" s="838" t="str">
        <v>3 - 1</v>
      </c>
      <c r="L30" s="838" t="str">
        <v>3 - 1</v>
      </c>
      <c r="M30" s="840" t="str">
        <v>3 - 0</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22</v>
      </c>
    </row>
    <row r="31" spans="2:49">
      <c r="B31" s="862" t="str">
        <v/>
      </c>
      <c r="D31" s="857" t="str">
        <v>Australia</v>
      </c>
      <c r="E31" s="829">
        <v>4</v>
      </c>
      <c r="F31" s="829">
        <f t="shared" ref="F31:F33" si="15">G31-I31</f>
        <v>-1</v>
      </c>
      <c r="G31" s="834">
        <v>5</v>
      </c>
      <c r="H31" s="836" t="str">
        <f>Language!$E$197</f>
        <v xml:space="preserve"> - </v>
      </c>
      <c r="I31" s="849">
        <v>6</v>
      </c>
      <c r="J31" s="846" t="str">
        <v>1 - 3</v>
      </c>
      <c r="K31" s="830" t="str">
        <v/>
      </c>
      <c r="L31" s="829" t="str">
        <v>1 - 1</v>
      </c>
      <c r="M31" s="831" t="str">
        <v>3 - 2</v>
      </c>
      <c r="O31" s="857" t="str">
        <v>Australia</v>
      </c>
      <c r="P31" s="829">
        <v>1</v>
      </c>
      <c r="Q31" s="829">
        <v>0</v>
      </c>
      <c r="R31" s="834">
        <v>1</v>
      </c>
      <c r="S31" s="836" t="str">
        <f>Language!$E$197</f>
        <v xml:space="preserve"> - </v>
      </c>
      <c r="T31" s="849">
        <f t="shared" si="12"/>
        <v>1</v>
      </c>
      <c r="U31" s="846" t="str">
        <v/>
      </c>
      <c r="V31" s="830" t="str">
        <v/>
      </c>
      <c r="W31" s="829" t="str">
        <v>1 - 1</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27</v>
      </c>
    </row>
    <row r="32" spans="2:49">
      <c r="B32" s="862" t="str">
        <v/>
      </c>
      <c r="D32" s="857" t="str">
        <v>USA</v>
      </c>
      <c r="E32" s="829">
        <v>4</v>
      </c>
      <c r="F32" s="829">
        <f t="shared" si="15"/>
        <v>-1</v>
      </c>
      <c r="G32" s="834">
        <v>4</v>
      </c>
      <c r="H32" s="836" t="str">
        <f>Language!$E$197</f>
        <v xml:space="preserve"> - </v>
      </c>
      <c r="I32" s="849">
        <v>5</v>
      </c>
      <c r="J32" s="846" t="str">
        <v>1 - 3</v>
      </c>
      <c r="K32" s="829" t="str">
        <v>1 - 1</v>
      </c>
      <c r="L32" s="830" t="str">
        <v/>
      </c>
      <c r="M32" s="831" t="str">
        <v>2 - 1</v>
      </c>
      <c r="O32" s="857" t="str">
        <v>USA</v>
      </c>
      <c r="P32" s="829">
        <v>1</v>
      </c>
      <c r="Q32" s="829">
        <v>0</v>
      </c>
      <c r="R32" s="834">
        <v>1</v>
      </c>
      <c r="S32" s="836" t="str">
        <f>Language!$E$197</f>
        <v xml:space="preserve"> - </v>
      </c>
      <c r="T32" s="849">
        <f t="shared" si="12"/>
        <v>1</v>
      </c>
      <c r="U32" s="846" t="str">
        <v/>
      </c>
      <c r="V32" s="829" t="str">
        <v>1 - 1</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16</v>
      </c>
    </row>
    <row r="33" spans="2:49" ht="15.75" thickBot="1">
      <c r="B33" s="862" t="str">
        <v/>
      </c>
      <c r="D33" s="858" t="str">
        <v>Paraguay</v>
      </c>
      <c r="E33" s="832">
        <v>0</v>
      </c>
      <c r="F33" s="832">
        <f t="shared" si="15"/>
        <v>-5</v>
      </c>
      <c r="G33" s="835">
        <v>3</v>
      </c>
      <c r="H33" s="837" t="str">
        <f>Language!$E$197</f>
        <v xml:space="preserve"> - </v>
      </c>
      <c r="I33" s="850">
        <v>8</v>
      </c>
      <c r="J33" s="847" t="str">
        <v>0 - 3</v>
      </c>
      <c r="K33" s="832" t="str">
        <v>2 - 3</v>
      </c>
      <c r="L33" s="832" t="str">
        <v>1 - 2</v>
      </c>
      <c r="M33" s="833" t="str">
        <v/>
      </c>
      <c r="O33" s="858" t="str">
        <v/>
      </c>
      <c r="P33" s="832" t="str">
        <v/>
      </c>
      <c r="Q33" s="832" t="str">
        <v/>
      </c>
      <c r="R33" s="835" t="str">
        <v/>
      </c>
      <c r="S33" s="837" t="str">
        <f>Language!$E$197</f>
        <v xml:space="preserve"> - </v>
      </c>
      <c r="T33" s="850" t="str">
        <f t="shared" si="12"/>
        <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40</v>
      </c>
    </row>
    <row r="34" spans="2:49" ht="15.75" thickTop="1"/>
    <row r="35" spans="2:49"/>
    <row r="36" spans="2:49" ht="15.75" thickBot="1">
      <c r="D36" s="855"/>
      <c r="Z36" s="885" t="str">
        <f>IF(COUNTBLANK(CalcE!$BN$14:$BN$17)&lt;4,Language!$E$136,"")</f>
        <v/>
      </c>
      <c r="AK36" s="885" t="str">
        <f>IF(COUNTBLANK(CalcE!$BZ$14:$BZ$17)&lt;4,Language!$E$136,"")</f>
        <v/>
      </c>
    </row>
    <row r="37" spans="2:49" ht="24.75" thickTop="1">
      <c r="B37" s="859" t="s">
        <v>22</v>
      </c>
      <c r="C37" s="828"/>
      <c r="D37" s="841"/>
      <c r="E37" s="852" t="str">
        <f>Language!$E$131</f>
        <v>Pts.</v>
      </c>
      <c r="F37" s="852" t="str">
        <f>Language!$E$132</f>
        <v>GD</v>
      </c>
      <c r="G37" s="952" t="str">
        <f>Language!$E$133</f>
        <v>Goals</v>
      </c>
      <c r="H37" s="953"/>
      <c r="I37" s="953"/>
      <c r="J37" s="844" t="str">
        <f t="array" ref="J37:M37">LEFT(CalcE!$H$21:$K$21,$D$4)</f>
        <v>Germany</v>
      </c>
      <c r="K37" s="842" t="str">
        <v>Ecuador</v>
      </c>
      <c r="L37" s="842" t="str">
        <v>Ivory C</v>
      </c>
      <c r="M37" s="843" t="str">
        <v>Curaçao</v>
      </c>
      <c r="O37" s="841"/>
      <c r="P37" s="852" t="str">
        <f>Language!$E$131</f>
        <v>Pts.</v>
      </c>
      <c r="Q37" s="852" t="str">
        <f>Language!$E$132</f>
        <v>GD</v>
      </c>
      <c r="R37" s="952" t="str">
        <f>Language!$E$133</f>
        <v>Goals</v>
      </c>
      <c r="S37" s="953"/>
      <c r="T37" s="953"/>
      <c r="U37" s="844" t="str">
        <f t="array" ref="U37:X37">LEFT(CalcE!$BE$13:$BH$13,$D$4)</f>
        <v/>
      </c>
      <c r="V37" s="842" t="str">
        <v/>
      </c>
      <c r="W37" s="842" t="str">
        <v>Ivory C</v>
      </c>
      <c r="X37" s="843" t="str">
        <v>Curaçao</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c r="B38" s="862" t="str">
        <f t="array" ref="B38:B41">IF(CalcE!$M$22:$M$25,"•","")</f>
        <v/>
      </c>
      <c r="D38" s="856" t="str">
        <f t="array" ref="D38:D41">CalcE!$D$22:$D$25</f>
        <v>Germany</v>
      </c>
      <c r="E38" s="838">
        <f t="array" ref="E38:E41">CalcE!$E$22:$E$25</f>
        <v>9</v>
      </c>
      <c r="F38" s="838">
        <f>G38-I38</f>
        <v>9</v>
      </c>
      <c r="G38" s="839">
        <f t="array" ref="G38:G41">CalcE!$F$22:$F$25</f>
        <v>11</v>
      </c>
      <c r="H38" s="851" t="str">
        <f>Language!$E$197</f>
        <v xml:space="preserve"> - </v>
      </c>
      <c r="I38" s="848">
        <f t="array" ref="I38:I41">CalcE!$G$22:$G$25</f>
        <v>2</v>
      </c>
      <c r="J38" s="845" t="str">
        <f t="array" ref="J38:M41">CalcE!$H$22:$K$25</f>
        <v/>
      </c>
      <c r="K38" s="838" t="str">
        <v>3 - 1</v>
      </c>
      <c r="L38" s="838" t="str">
        <v>3 - 1</v>
      </c>
      <c r="M38" s="840" t="str">
        <v>5 - 0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c r="B39" s="862" t="str">
        <v/>
      </c>
      <c r="D39" s="857" t="str">
        <v>Ecuador</v>
      </c>
      <c r="E39" s="829">
        <v>6</v>
      </c>
      <c r="F39" s="829">
        <f t="shared" ref="F39:F41" si="19">G39-I39</f>
        <v>1</v>
      </c>
      <c r="G39" s="834">
        <v>6</v>
      </c>
      <c r="H39" s="836" t="str">
        <f>Language!$E$197</f>
        <v xml:space="preserve"> - </v>
      </c>
      <c r="I39" s="849">
        <v>5</v>
      </c>
      <c r="J39" s="846" t="str">
        <v>1 - 3</v>
      </c>
      <c r="K39" s="830" t="str">
        <v/>
      </c>
      <c r="L39" s="829" t="str">
        <v>2 - 1</v>
      </c>
      <c r="M39" s="831" t="str">
        <v>3 - 1</v>
      </c>
      <c r="O39" s="857" t="str">
        <v/>
      </c>
      <c r="P39" s="829" t="str">
        <v/>
      </c>
      <c r="Q39" s="829" t="str">
        <v/>
      </c>
      <c r="R39" s="834" t="str">
        <v/>
      </c>
      <c r="S39" s="836" t="str">
        <f>Language!$E$197</f>
        <v xml:space="preserve"> - </v>
      </c>
      <c r="T39" s="849" t="str">
        <f t="shared" si="16"/>
        <v/>
      </c>
      <c r="U39" s="846" t="str">
        <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23</v>
      </c>
    </row>
    <row r="40" spans="2:49">
      <c r="B40" s="862" t="str">
        <v/>
      </c>
      <c r="D40" s="857" t="str">
        <v>Ivory Coast</v>
      </c>
      <c r="E40" s="829">
        <v>1</v>
      </c>
      <c r="F40" s="829">
        <f t="shared" si="19"/>
        <v>-3</v>
      </c>
      <c r="G40" s="834">
        <v>2</v>
      </c>
      <c r="H40" s="836" t="str">
        <f>Language!$E$197</f>
        <v xml:space="preserve"> - </v>
      </c>
      <c r="I40" s="849">
        <v>5</v>
      </c>
      <c r="J40" s="846" t="str">
        <v>1 - 3</v>
      </c>
      <c r="K40" s="829" t="str">
        <v>1 - 2</v>
      </c>
      <c r="L40" s="830" t="str">
        <v/>
      </c>
      <c r="M40" s="831" t="str">
        <v>0 - 0</v>
      </c>
      <c r="O40" s="857" t="str">
        <v>Ivory Coast</v>
      </c>
      <c r="P40" s="829">
        <v>1</v>
      </c>
      <c r="Q40" s="829">
        <v>0</v>
      </c>
      <c r="R40" s="834">
        <v>0</v>
      </c>
      <c r="S40" s="836" t="str">
        <f>Language!$E$197</f>
        <v xml:space="preserve"> - </v>
      </c>
      <c r="T40" s="849">
        <f t="shared" si="16"/>
        <v>0</v>
      </c>
      <c r="U40" s="846" t="str">
        <v/>
      </c>
      <c r="V40" s="829" t="str">
        <v/>
      </c>
      <c r="W40" s="830" t="str">
        <v/>
      </c>
      <c r="X40" s="831" t="str">
        <v>0 - 0</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34</v>
      </c>
    </row>
    <row r="41" spans="2:49" ht="15.75" thickBot="1">
      <c r="B41" s="862" t="str">
        <v/>
      </c>
      <c r="D41" s="858" t="str">
        <v>Curaçao</v>
      </c>
      <c r="E41" s="832">
        <v>1</v>
      </c>
      <c r="F41" s="832">
        <f t="shared" si="19"/>
        <v>-7</v>
      </c>
      <c r="G41" s="835">
        <v>1</v>
      </c>
      <c r="H41" s="837" t="str">
        <f>Language!$E$197</f>
        <v xml:space="preserve"> - </v>
      </c>
      <c r="I41" s="850">
        <v>8</v>
      </c>
      <c r="J41" s="847" t="str">
        <v>0 - 5</v>
      </c>
      <c r="K41" s="832" t="str">
        <v>1 - 3</v>
      </c>
      <c r="L41" s="832" t="str">
        <v>0 - 0</v>
      </c>
      <c r="M41" s="833" t="str">
        <v/>
      </c>
      <c r="O41" s="858" t="str">
        <v>Curaçao</v>
      </c>
      <c r="P41" s="832">
        <v>1</v>
      </c>
      <c r="Q41" s="832">
        <v>0</v>
      </c>
      <c r="R41" s="835">
        <v>0</v>
      </c>
      <c r="S41" s="837" t="str">
        <f>Language!$E$197</f>
        <v xml:space="preserve"> - </v>
      </c>
      <c r="T41" s="850">
        <f t="shared" si="16"/>
        <v>0</v>
      </c>
      <c r="U41" s="847" t="str">
        <v/>
      </c>
      <c r="V41" s="832" t="str">
        <v/>
      </c>
      <c r="W41" s="832" t="str">
        <v>0 - 0</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75" thickTop="1"/>
    <row r="43" spans="2:49"/>
    <row r="44" spans="2:49" ht="15.75" thickBot="1">
      <c r="D44" s="855"/>
      <c r="Z44" s="885" t="str">
        <f>IF(COUNTBLANK(CalcF!$BN$14:$BN$17)&lt;4,Language!$E$136,"")</f>
        <v/>
      </c>
      <c r="AK44" s="885" t="str">
        <f>IF(COUNTBLANK(CalcF!$BZ$14:$BZ$17)&lt;4,Language!$E$136,"")</f>
        <v/>
      </c>
    </row>
    <row r="45" spans="2:49" ht="24.75" thickTop="1">
      <c r="B45" s="859" t="s">
        <v>23</v>
      </c>
      <c r="C45" s="828"/>
      <c r="D45" s="841"/>
      <c r="E45" s="852" t="str">
        <f>Language!$E$131</f>
        <v>Pts.</v>
      </c>
      <c r="F45" s="852" t="str">
        <f>Language!$E$132</f>
        <v>GD</v>
      </c>
      <c r="G45" s="952" t="str">
        <f>Language!$E$133</f>
        <v>Goals</v>
      </c>
      <c r="H45" s="953"/>
      <c r="I45" s="953"/>
      <c r="J45" s="844" t="str">
        <f t="array" ref="J45:M45">LEFT(CalcF!$H$21:$K$21,$D$4)</f>
        <v>Netherl</v>
      </c>
      <c r="K45" s="842" t="str">
        <v>Sweden</v>
      </c>
      <c r="L45" s="842" t="str">
        <v>Japan</v>
      </c>
      <c r="M45" s="843" t="str">
        <v>Tunisia</v>
      </c>
      <c r="O45" s="841"/>
      <c r="P45" s="852" t="str">
        <f>Language!$E$131</f>
        <v>Pts.</v>
      </c>
      <c r="Q45" s="852" t="str">
        <f>Language!$E$132</f>
        <v>GD</v>
      </c>
      <c r="R45" s="952" t="str">
        <f>Language!$E$133</f>
        <v>Goals</v>
      </c>
      <c r="S45" s="953"/>
      <c r="T45" s="953"/>
      <c r="U45" s="844" t="str">
        <f t="array" ref="U45:X45">LEFT(CalcF!$BE$13:$BH$13,$D$4)</f>
        <v/>
      </c>
      <c r="V45" s="842" t="str">
        <v/>
      </c>
      <c r="W45" s="842" t="str">
        <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c r="B46" s="862" t="str">
        <f t="array" ref="B46:B49">IF(CalcF!$M$22:$M$25,"•","")</f>
        <v/>
      </c>
      <c r="D46" s="856" t="str">
        <f t="array" ref="D46:D49">CalcF!$D$22:$D$25</f>
        <v>Netherlands</v>
      </c>
      <c r="E46" s="838">
        <f t="array" ref="E46:E49">CalcF!$E$22:$E$25</f>
        <v>9</v>
      </c>
      <c r="F46" s="838">
        <f>G46-I46</f>
        <v>6</v>
      </c>
      <c r="G46" s="839">
        <f t="array" ref="G46:G49">CalcF!$F$22:$F$25</f>
        <v>8</v>
      </c>
      <c r="H46" s="851" t="str">
        <f>Language!$E$197</f>
        <v xml:space="preserve"> - </v>
      </c>
      <c r="I46" s="848">
        <f t="array" ref="I46:I49">CalcF!$G$22:$G$25</f>
        <v>2</v>
      </c>
      <c r="J46" s="845" t="str">
        <f t="array" ref="J46:M49">CalcF!$H$22:$K$25</f>
        <v/>
      </c>
      <c r="K46" s="838" t="str">
        <v>2 - 1</v>
      </c>
      <c r="L46" s="838" t="str">
        <v>3 - 1</v>
      </c>
      <c r="M46" s="840" t="str">
        <v>3 - 0</v>
      </c>
      <c r="O46" s="856" t="str">
        <f t="array" ref="O46:O49">CalcF!$AZ$14:$AZ$17</f>
        <v/>
      </c>
      <c r="P46" s="838" t="str">
        <f t="array" ref="P46:P49">CalcF!$BA$14:$BA$17</f>
        <v/>
      </c>
      <c r="Q46" s="838" t="str">
        <f t="array" ref="Q46:Q49">CalcF!$BB$14:$BB$17</f>
        <v/>
      </c>
      <c r="R46" s="839" t="str">
        <f t="array" ref="R46:R49">CalcF!$BC$14:$BC$17</f>
        <v/>
      </c>
      <c r="S46" s="851" t="str">
        <f>Language!$E$197</f>
        <v xml:space="preserve"> - </v>
      </c>
      <c r="T46" s="848" t="str">
        <f t="shared" ref="T46:T49" si="20">IF(O46="","",R46-Q46)</f>
        <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c r="B47" s="862" t="str">
        <v/>
      </c>
      <c r="D47" s="857" t="str">
        <v>Sweden</v>
      </c>
      <c r="E47" s="829">
        <v>6</v>
      </c>
      <c r="F47" s="829">
        <f t="shared" ref="F47:F49" si="23">G47-I47</f>
        <v>3</v>
      </c>
      <c r="G47" s="834">
        <v>7</v>
      </c>
      <c r="H47" s="836" t="str">
        <f>Language!$E$197</f>
        <v xml:space="preserve"> - </v>
      </c>
      <c r="I47" s="849">
        <v>4</v>
      </c>
      <c r="J47" s="846" t="str">
        <v>1 - 2</v>
      </c>
      <c r="K47" s="830" t="str">
        <v/>
      </c>
      <c r="L47" s="829" t="str">
        <v>3 - 2</v>
      </c>
      <c r="M47" s="831" t="str">
        <v>3 - 0</v>
      </c>
      <c r="O47" s="857" t="str">
        <v/>
      </c>
      <c r="P47" s="829" t="str">
        <v/>
      </c>
      <c r="Q47" s="829" t="str">
        <v/>
      </c>
      <c r="R47" s="834" t="str">
        <v/>
      </c>
      <c r="S47" s="836" t="str">
        <f>Language!$E$197</f>
        <v xml:space="preserve"> - </v>
      </c>
      <c r="T47" s="849" t="str">
        <f t="shared" si="20"/>
        <v/>
      </c>
      <c r="U47" s="846" t="str">
        <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38</v>
      </c>
    </row>
    <row r="48" spans="2:49">
      <c r="B48" s="862" t="str">
        <v/>
      </c>
      <c r="D48" s="857" t="str">
        <v>Japan</v>
      </c>
      <c r="E48" s="829">
        <v>3</v>
      </c>
      <c r="F48" s="829">
        <f t="shared" si="23"/>
        <v>-1</v>
      </c>
      <c r="G48" s="834">
        <v>5</v>
      </c>
      <c r="H48" s="836" t="str">
        <f>Language!$E$197</f>
        <v xml:space="preserve"> - </v>
      </c>
      <c r="I48" s="849">
        <v>6</v>
      </c>
      <c r="J48" s="846" t="str">
        <v>1 - 3</v>
      </c>
      <c r="K48" s="829" t="str">
        <v>2 - 3</v>
      </c>
      <c r="L48" s="830" t="str">
        <v/>
      </c>
      <c r="M48" s="831" t="str">
        <v>2 - 0</v>
      </c>
      <c r="O48" s="857" t="str">
        <v/>
      </c>
      <c r="P48" s="829" t="str">
        <v/>
      </c>
      <c r="Q48" s="829" t="str">
        <v/>
      </c>
      <c r="R48" s="834" t="str">
        <v/>
      </c>
      <c r="S48" s="836" t="str">
        <f>Language!$E$197</f>
        <v xml:space="preserve"> - </v>
      </c>
      <c r="T48" s="849" t="str">
        <f t="shared" si="20"/>
        <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18</v>
      </c>
    </row>
    <row r="49" spans="2:49" ht="15.75" thickBot="1">
      <c r="B49" s="862" t="str">
        <v/>
      </c>
      <c r="D49" s="858" t="str">
        <v>Tunisia</v>
      </c>
      <c r="E49" s="832">
        <v>0</v>
      </c>
      <c r="F49" s="832">
        <f t="shared" si="23"/>
        <v>-8</v>
      </c>
      <c r="G49" s="835">
        <v>0</v>
      </c>
      <c r="H49" s="837" t="str">
        <f>Language!$E$197</f>
        <v xml:space="preserve"> - </v>
      </c>
      <c r="I49" s="850">
        <v>8</v>
      </c>
      <c r="J49" s="847" t="str">
        <v>0 - 3</v>
      </c>
      <c r="K49" s="832" t="str">
        <v>0 - 3</v>
      </c>
      <c r="L49" s="832" t="str">
        <v>0 - 2</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row r="51" spans="2:49"/>
    <row r="52" spans="2:49" ht="15.75" thickBot="1">
      <c r="D52" s="855"/>
      <c r="Z52" s="885" t="str">
        <f>IF(COUNTBLANK(CalcG!$BN$14:$BN$17)&lt;4,Language!$E$136,"")</f>
        <v>(repeated)</v>
      </c>
      <c r="AK52" s="885" t="str">
        <f>IF(COUNTBLANK(CalcG!$BZ$14:$BZ$17)&lt;4,Language!$E$136,"")</f>
        <v/>
      </c>
    </row>
    <row r="53" spans="2:49" ht="24.75" thickTop="1">
      <c r="B53" s="859" t="s">
        <v>272</v>
      </c>
      <c r="C53" s="828"/>
      <c r="D53" s="841"/>
      <c r="E53" s="852" t="str">
        <f>Language!$E$131</f>
        <v>Pts.</v>
      </c>
      <c r="F53" s="852" t="str">
        <f>Language!$E$132</f>
        <v>GD</v>
      </c>
      <c r="G53" s="952" t="str">
        <f>Language!$E$133</f>
        <v>Goals</v>
      </c>
      <c r="H53" s="953"/>
      <c r="I53" s="953"/>
      <c r="J53" s="844" t="str">
        <f t="array" ref="J53:M53">LEFT(CalcG!$H$21:$K$21,$D$4)</f>
        <v>Egypt</v>
      </c>
      <c r="K53" s="842" t="str">
        <v>New Zea</v>
      </c>
      <c r="L53" s="842" t="str">
        <v>Belgium</v>
      </c>
      <c r="M53" s="843" t="str">
        <v>IR Iran</v>
      </c>
      <c r="O53" s="841"/>
      <c r="P53" s="852" t="str">
        <f>Language!$E$131</f>
        <v>Pts.</v>
      </c>
      <c r="Q53" s="852" t="str">
        <f>Language!$E$132</f>
        <v>GD</v>
      </c>
      <c r="R53" s="952" t="str">
        <f>Language!$E$133</f>
        <v>Goals</v>
      </c>
      <c r="S53" s="953"/>
      <c r="T53" s="953"/>
      <c r="U53" s="844" t="str">
        <f t="array" ref="U53:X53">LEFT(CalcG!$BE$13:$BH$13,$D$4)</f>
        <v/>
      </c>
      <c r="V53" s="842" t="str">
        <v>New Zea</v>
      </c>
      <c r="W53" s="842" t="str">
        <v>Belgium</v>
      </c>
      <c r="X53" s="843" t="str">
        <v>IR Iran</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Belgium</v>
      </c>
      <c r="AI53" s="843" t="str">
        <v>IR Iran</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c r="B54" s="862" t="str">
        <f t="array" ref="B54:B57">IF(CalcG!$M$22:$M$25,"•","")</f>
        <v/>
      </c>
      <c r="D54" s="856" t="str">
        <f t="array" ref="D54:D57">CalcG!$D$22:$D$25</f>
        <v>Egypt</v>
      </c>
      <c r="E54" s="838">
        <f t="array" ref="E54:E57">CalcG!$E$22:$E$25</f>
        <v>9</v>
      </c>
      <c r="F54" s="838">
        <f>G54-I54</f>
        <v>4</v>
      </c>
      <c r="G54" s="839">
        <f t="array" ref="G54:G57">CalcG!$F$22:$F$25</f>
        <v>5</v>
      </c>
      <c r="H54" s="851" t="str">
        <f>Language!$E$197</f>
        <v xml:space="preserve"> - </v>
      </c>
      <c r="I54" s="848">
        <f t="array" ref="I54:I57">CalcG!$G$22:$G$25</f>
        <v>1</v>
      </c>
      <c r="J54" s="845" t="str">
        <f t="array" ref="J54:M57">CalcG!$H$22:$K$25</f>
        <v/>
      </c>
      <c r="K54" s="838" t="str">
        <v>2 - 0</v>
      </c>
      <c r="L54" s="838" t="str">
        <v>2 - 1</v>
      </c>
      <c r="M54" s="840" t="str">
        <v>1 - 0</v>
      </c>
      <c r="O54" s="856" t="str">
        <f t="array" ref="O54:O57">CalcG!$AZ$14:$AZ$17</f>
        <v/>
      </c>
      <c r="P54" s="838" t="str">
        <f t="array" ref="P54:P57">CalcG!$BA$14:$BA$17</f>
        <v/>
      </c>
      <c r="Q54" s="838" t="str">
        <f t="array" ref="Q54:Q57">CalcG!$BB$14:$BB$17</f>
        <v/>
      </c>
      <c r="R54" s="839" t="str">
        <f t="array" ref="R54:R57">CalcG!$BC$14:$BC$17</f>
        <v/>
      </c>
      <c r="S54" s="851" t="str">
        <f>Language!$E$197</f>
        <v xml:space="preserve"> - </v>
      </c>
      <c r="T54" s="848" t="str">
        <f t="shared" ref="T54:T57" si="24">IF(O54="","",R54-Q54)</f>
        <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29</v>
      </c>
    </row>
    <row r="55" spans="2:49">
      <c r="B55" s="862" t="str">
        <v/>
      </c>
      <c r="D55" s="857" t="str">
        <v>New Zealand</v>
      </c>
      <c r="E55" s="829">
        <v>3</v>
      </c>
      <c r="F55" s="829">
        <f t="shared" ref="F55:F57" si="27">G55-I55</f>
        <v>0</v>
      </c>
      <c r="G55" s="834">
        <v>4</v>
      </c>
      <c r="H55" s="836" t="str">
        <f>Language!$E$197</f>
        <v xml:space="preserve"> - </v>
      </c>
      <c r="I55" s="849">
        <v>4</v>
      </c>
      <c r="J55" s="846" t="str">
        <v>0 - 2</v>
      </c>
      <c r="K55" s="830" t="str">
        <v/>
      </c>
      <c r="L55" s="829" t="str">
        <v>3 - 0</v>
      </c>
      <c r="M55" s="831" t="str">
        <v>1 - 2</v>
      </c>
      <c r="O55" s="857" t="str">
        <v>New Zealand</v>
      </c>
      <c r="P55" s="829">
        <v>3</v>
      </c>
      <c r="Q55" s="829">
        <v>2</v>
      </c>
      <c r="R55" s="834">
        <v>4</v>
      </c>
      <c r="S55" s="836" t="str">
        <f>Language!$E$197</f>
        <v xml:space="preserve"> - </v>
      </c>
      <c r="T55" s="849">
        <f t="shared" si="24"/>
        <v>2</v>
      </c>
      <c r="U55" s="846" t="str">
        <v/>
      </c>
      <c r="V55" s="830" t="str">
        <v/>
      </c>
      <c r="W55" s="829" t="str">
        <v>3 - 0</v>
      </c>
      <c r="X55" s="831" t="str">
        <v>1 - 2</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85</v>
      </c>
    </row>
    <row r="56" spans="2:49">
      <c r="B56" s="862" t="str">
        <v/>
      </c>
      <c r="D56" s="857" t="str">
        <v>Belgium</v>
      </c>
      <c r="E56" s="829">
        <v>3</v>
      </c>
      <c r="F56" s="829">
        <f t="shared" si="27"/>
        <v>-2</v>
      </c>
      <c r="G56" s="834">
        <v>4</v>
      </c>
      <c r="H56" s="836" t="str">
        <f>Language!$E$197</f>
        <v xml:space="preserve"> - </v>
      </c>
      <c r="I56" s="849">
        <v>6</v>
      </c>
      <c r="J56" s="846" t="str">
        <v>1 - 2</v>
      </c>
      <c r="K56" s="829" t="str">
        <v>0 - 3</v>
      </c>
      <c r="L56" s="830" t="str">
        <v/>
      </c>
      <c r="M56" s="831" t="str">
        <v>3 - 1</v>
      </c>
      <c r="O56" s="857" t="str">
        <v>Belgium</v>
      </c>
      <c r="P56" s="829">
        <v>3</v>
      </c>
      <c r="Q56" s="829">
        <v>-1</v>
      </c>
      <c r="R56" s="834">
        <v>3</v>
      </c>
      <c r="S56" s="836" t="str">
        <f>Language!$E$197</f>
        <v xml:space="preserve"> - </v>
      </c>
      <c r="T56" s="849">
        <f t="shared" si="24"/>
        <v>4</v>
      </c>
      <c r="U56" s="846" t="str">
        <v/>
      </c>
      <c r="V56" s="829" t="str">
        <v>0 - 3</v>
      </c>
      <c r="W56" s="830" t="str">
        <v/>
      </c>
      <c r="X56" s="831" t="str">
        <v>3 - 1</v>
      </c>
      <c r="Z56" s="857" t="str">
        <v>Belgium</v>
      </c>
      <c r="AA56" s="829">
        <v>3</v>
      </c>
      <c r="AB56" s="829">
        <v>2</v>
      </c>
      <c r="AC56" s="834">
        <v>3</v>
      </c>
      <c r="AD56" s="836" t="str">
        <f>Language!$E$197</f>
        <v xml:space="preserve"> - </v>
      </c>
      <c r="AE56" s="849">
        <f t="shared" si="25"/>
        <v>1</v>
      </c>
      <c r="AF56" s="846" t="str">
        <v/>
      </c>
      <c r="AG56" s="829" t="str">
        <v/>
      </c>
      <c r="AH56" s="830" t="str">
        <v/>
      </c>
      <c r="AI56" s="831" t="str">
        <v>3 - 1</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9</v>
      </c>
    </row>
    <row r="57" spans="2:49" ht="15.75" thickBot="1">
      <c r="B57" s="862" t="str">
        <v/>
      </c>
      <c r="D57" s="858" t="str">
        <v>IR Iran</v>
      </c>
      <c r="E57" s="832">
        <v>3</v>
      </c>
      <c r="F57" s="832">
        <f t="shared" si="27"/>
        <v>-2</v>
      </c>
      <c r="G57" s="835">
        <v>3</v>
      </c>
      <c r="H57" s="837" t="str">
        <f>Language!$E$197</f>
        <v xml:space="preserve"> - </v>
      </c>
      <c r="I57" s="850">
        <v>5</v>
      </c>
      <c r="J57" s="847" t="str">
        <v>0 - 1</v>
      </c>
      <c r="K57" s="832" t="str">
        <v>2 - 1</v>
      </c>
      <c r="L57" s="832" t="str">
        <v>1 - 3</v>
      </c>
      <c r="M57" s="833" t="str">
        <v/>
      </c>
      <c r="O57" s="858" t="str">
        <v>IR Iran</v>
      </c>
      <c r="P57" s="832">
        <v>3</v>
      </c>
      <c r="Q57" s="832">
        <v>-1</v>
      </c>
      <c r="R57" s="835">
        <v>3</v>
      </c>
      <c r="S57" s="837" t="str">
        <f>Language!$E$197</f>
        <v xml:space="preserve"> - </v>
      </c>
      <c r="T57" s="850">
        <f t="shared" si="24"/>
        <v>4</v>
      </c>
      <c r="U57" s="847" t="str">
        <v/>
      </c>
      <c r="V57" s="832" t="str">
        <v>2 - 1</v>
      </c>
      <c r="W57" s="832" t="str">
        <v>1 - 3</v>
      </c>
      <c r="X57" s="833" t="str">
        <v/>
      </c>
      <c r="Z57" s="858" t="str">
        <v>IR Iran</v>
      </c>
      <c r="AA57" s="832">
        <v>0</v>
      </c>
      <c r="AB57" s="832">
        <v>-2</v>
      </c>
      <c r="AC57" s="835">
        <v>1</v>
      </c>
      <c r="AD57" s="837" t="str">
        <f>Language!$E$197</f>
        <v xml:space="preserve"> - </v>
      </c>
      <c r="AE57" s="850">
        <f t="shared" si="25"/>
        <v>3</v>
      </c>
      <c r="AF57" s="847" t="str">
        <v/>
      </c>
      <c r="AG57" s="832" t="str">
        <v/>
      </c>
      <c r="AH57" s="832" t="str">
        <v>1 - 3</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21</v>
      </c>
    </row>
    <row r="58" spans="2:49" ht="15.75" thickTop="1"/>
    <row r="59" spans="2:49"/>
    <row r="60" spans="2:49" ht="15.75" thickBot="1">
      <c r="D60" s="855"/>
      <c r="Z60" s="885" t="str">
        <f>IF(COUNTBLANK(CalcH!$BN$14:$BN$17)&lt;4,Language!$E$136,"")</f>
        <v/>
      </c>
      <c r="AK60" s="885" t="str">
        <f>IF(COUNTBLANK(CalcH!$BZ$14:$BZ$17)&lt;4,Language!$E$136,"")</f>
        <v/>
      </c>
    </row>
    <row r="61" spans="2:49" ht="24.75" thickTop="1">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Saudi A</v>
      </c>
      <c r="M61" s="843" t="str">
        <v>Cape Ve</v>
      </c>
      <c r="O61" s="841"/>
      <c r="P61" s="852" t="str">
        <f>Language!$E$131</f>
        <v>Pts.</v>
      </c>
      <c r="Q61" s="852" t="str">
        <f>Language!$E$132</f>
        <v>GD</v>
      </c>
      <c r="R61" s="952" t="str">
        <f>Language!$E$133</f>
        <v>Goals</v>
      </c>
      <c r="S61" s="953"/>
      <c r="T61" s="953"/>
      <c r="U61" s="844" t="str">
        <f t="array" ref="U61:X61">LEFT(CalcH!$BE$13:$BH$13,$D$4)</f>
        <v/>
      </c>
      <c r="V61" s="842" t="str">
        <v/>
      </c>
      <c r="W61" s="842" t="str">
        <v/>
      </c>
      <c r="X61" s="843" t="str">
        <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c r="B62" s="862" t="str">
        <f t="array" ref="B62:B65">IF(CalcH!$M$22:$M$25,"•","")</f>
        <v/>
      </c>
      <c r="D62" s="856" t="str">
        <f t="array" ref="D62:D65">CalcH!$D$22:$D$25</f>
        <v>Spain</v>
      </c>
      <c r="E62" s="838">
        <f t="array" ref="E62:E65">CalcH!$E$22:$E$25</f>
        <v>9</v>
      </c>
      <c r="F62" s="838">
        <f>G62-I62</f>
        <v>9</v>
      </c>
      <c r="G62" s="839">
        <f t="array" ref="G62:G65">CalcH!$F$22:$F$25</f>
        <v>11</v>
      </c>
      <c r="H62" s="851" t="str">
        <f>Language!$E$197</f>
        <v xml:space="preserve"> - </v>
      </c>
      <c r="I62" s="848">
        <f t="array" ref="I62:I65">CalcH!$G$22:$G$25</f>
        <v>2</v>
      </c>
      <c r="J62" s="845" t="str">
        <f t="array" ref="J62:M65">CalcH!$H$22:$K$25</f>
        <v/>
      </c>
      <c r="K62" s="838" t="str">
        <v>3 - 1</v>
      </c>
      <c r="L62" s="838" t="str">
        <v>3 - 1</v>
      </c>
      <c r="M62" s="840" t="str">
        <v>5 - 0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c r="B63" s="862" t="str">
        <v/>
      </c>
      <c r="D63" s="857" t="str">
        <v>Uruguay</v>
      </c>
      <c r="E63" s="829">
        <v>6</v>
      </c>
      <c r="F63" s="829">
        <f t="shared" ref="F63:F65" si="31">G63-I63</f>
        <v>2</v>
      </c>
      <c r="G63" s="834">
        <v>5</v>
      </c>
      <c r="H63" s="836" t="str">
        <f>Language!$E$197</f>
        <v xml:space="preserve"> - </v>
      </c>
      <c r="I63" s="849">
        <v>3</v>
      </c>
      <c r="J63" s="846" t="str">
        <v>1 - 3</v>
      </c>
      <c r="K63" s="830" t="str">
        <v/>
      </c>
      <c r="L63" s="829" t="str">
        <v>2 - 0</v>
      </c>
      <c r="M63" s="831" t="str">
        <v>2 - 0</v>
      </c>
      <c r="O63" s="857" t="str">
        <v/>
      </c>
      <c r="P63" s="829" t="str">
        <v/>
      </c>
      <c r="Q63" s="829" t="str">
        <v/>
      </c>
      <c r="R63" s="834" t="str">
        <v/>
      </c>
      <c r="S63" s="836" t="str">
        <f>Language!$E$197</f>
        <v xml:space="preserve"> - </v>
      </c>
      <c r="T63" s="849" t="str">
        <f t="shared" si="28"/>
        <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c r="B64" s="862" t="str">
        <v/>
      </c>
      <c r="D64" s="857" t="str">
        <v>Saudi Arabia</v>
      </c>
      <c r="E64" s="829">
        <v>3</v>
      </c>
      <c r="F64" s="829">
        <f t="shared" si="31"/>
        <v>-3</v>
      </c>
      <c r="G64" s="834">
        <v>3</v>
      </c>
      <c r="H64" s="836" t="str">
        <f>Language!$E$197</f>
        <v xml:space="preserve"> - </v>
      </c>
      <c r="I64" s="849">
        <v>6</v>
      </c>
      <c r="J64" s="846" t="str">
        <v>1 - 3</v>
      </c>
      <c r="K64" s="829" t="str">
        <v>0 - 2</v>
      </c>
      <c r="L64" s="830" t="str">
        <v/>
      </c>
      <c r="M64" s="831" t="str">
        <v>2 - 1</v>
      </c>
      <c r="O64" s="857" t="str">
        <v/>
      </c>
      <c r="P64" s="829" t="str">
        <v/>
      </c>
      <c r="Q64" s="829" t="str">
        <v/>
      </c>
      <c r="R64" s="834" t="str">
        <v/>
      </c>
      <c r="S64" s="836" t="str">
        <f>Language!$E$197</f>
        <v xml:space="preserve"> - </v>
      </c>
      <c r="T64" s="849" t="str">
        <f t="shared" si="28"/>
        <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75" thickBot="1">
      <c r="B65" s="862" t="str">
        <v/>
      </c>
      <c r="D65" s="858" t="str">
        <v>Cape Verde</v>
      </c>
      <c r="E65" s="832">
        <v>0</v>
      </c>
      <c r="F65" s="832">
        <f t="shared" si="31"/>
        <v>-8</v>
      </c>
      <c r="G65" s="835">
        <v>1</v>
      </c>
      <c r="H65" s="837" t="str">
        <f>Language!$E$197</f>
        <v xml:space="preserve"> - </v>
      </c>
      <c r="I65" s="850">
        <v>9</v>
      </c>
      <c r="J65" s="847" t="str">
        <v>0 - 5</v>
      </c>
      <c r="K65" s="832" t="str">
        <v>0 - 2</v>
      </c>
      <c r="L65" s="832" t="str">
        <v>1 - 2</v>
      </c>
      <c r="M65" s="833" t="str">
        <v/>
      </c>
      <c r="O65" s="858" t="str">
        <v/>
      </c>
      <c r="P65" s="832" t="str">
        <v/>
      </c>
      <c r="Q65" s="832" t="str">
        <v/>
      </c>
      <c r="R65" s="835" t="str">
        <v/>
      </c>
      <c r="S65" s="837" t="str">
        <f>Language!$E$197</f>
        <v xml:space="preserve"> - </v>
      </c>
      <c r="T65" s="850" t="str">
        <f t="shared" si="28"/>
        <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69</v>
      </c>
    </row>
    <row r="66" spans="2:49" ht="15.75" thickTop="1"/>
    <row r="67" spans="2:49"/>
    <row r="68" spans="2:49" ht="15.75" thickBot="1">
      <c r="D68" s="855"/>
      <c r="Z68" s="885" t="str">
        <f>IF(COUNTBLANK(CalcI!$BN$14:$BN$17)&lt;4,Language!$E$136,"")</f>
        <v/>
      </c>
      <c r="AK68" s="885" t="str">
        <f>IF(COUNTBLANK(CalcI!$BZ$14:$BZ$17)&lt;4,Language!$E$136,"")</f>
        <v/>
      </c>
    </row>
    <row r="69" spans="2:49" ht="24.75" thickTop="1">
      <c r="B69" s="859" t="s">
        <v>32</v>
      </c>
      <c r="C69" s="828"/>
      <c r="D69" s="841"/>
      <c r="E69" s="852" t="str">
        <f>Language!$E$131</f>
        <v>Pts.</v>
      </c>
      <c r="F69" s="852" t="str">
        <f>Language!$E$132</f>
        <v>GD</v>
      </c>
      <c r="G69" s="952" t="str">
        <f>Language!$E$133</f>
        <v>Goals</v>
      </c>
      <c r="H69" s="953"/>
      <c r="I69" s="953"/>
      <c r="J69" s="844" t="str">
        <f t="array" ref="J69:M69">LEFT(CalcI!$H$21:$K$21,$D$4)</f>
        <v>France</v>
      </c>
      <c r="K69" s="842" t="str">
        <v>Norway</v>
      </c>
      <c r="L69" s="842" t="str">
        <v>Senegal</v>
      </c>
      <c r="M69" s="843" t="str">
        <v>Iraq</v>
      </c>
      <c r="O69" s="841"/>
      <c r="P69" s="852" t="str">
        <f>Language!$E$131</f>
        <v>Pts.</v>
      </c>
      <c r="Q69" s="852" t="str">
        <f>Language!$E$132</f>
        <v>GD</v>
      </c>
      <c r="R69" s="952" t="str">
        <f>Language!$E$133</f>
        <v>Goals</v>
      </c>
      <c r="S69" s="953"/>
      <c r="T69" s="953"/>
      <c r="U69" s="844" t="str">
        <f t="array" ref="U69:X69">LEFT(CalcI!$BE$13:$BH$13,$D$4)</f>
        <v/>
      </c>
      <c r="V69" s="842" t="str">
        <v/>
      </c>
      <c r="W69" s="842" t="str">
        <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c r="B70" s="862" t="str">
        <f t="array" ref="B70:B73">IF(CalcI!$M$22:$M$25,"•","")</f>
        <v/>
      </c>
      <c r="D70" s="856" t="str">
        <f t="array" ref="D70:D73">CalcI!$D$22:$D$25</f>
        <v>France</v>
      </c>
      <c r="E70" s="838">
        <f t="array" ref="E70:E73">CalcI!$E$22:$E$25</f>
        <v>9</v>
      </c>
      <c r="F70" s="838">
        <f>G70-I70</f>
        <v>8</v>
      </c>
      <c r="G70" s="839">
        <f t="array" ref="G70:G73">CalcI!$F$22:$F$25</f>
        <v>10</v>
      </c>
      <c r="H70" s="851" t="str">
        <f>Language!$E$197</f>
        <v xml:space="preserve"> - </v>
      </c>
      <c r="I70" s="848">
        <f t="array" ref="I70:I73">CalcI!$G$22:$G$25</f>
        <v>2</v>
      </c>
      <c r="J70" s="845" t="str">
        <f t="array" ref="J70:M73">CalcI!$H$22:$K$25</f>
        <v/>
      </c>
      <c r="K70" s="838" t="str">
        <v>3 - 1</v>
      </c>
      <c r="L70" s="838" t="str">
        <v>3 - 1</v>
      </c>
      <c r="M70" s="840" t="str">
        <v>4 - 0</v>
      </c>
      <c r="O70" s="856" t="str">
        <f t="array" ref="O70:O73">CalcI!$AZ$14:$AZ$17</f>
        <v/>
      </c>
      <c r="P70" s="838" t="str">
        <f t="array" ref="P70:P73">CalcI!$BA$14:$BA$17</f>
        <v/>
      </c>
      <c r="Q70" s="838" t="str">
        <f t="array" ref="Q70:Q73">CalcI!$BB$14:$BB$17</f>
        <v/>
      </c>
      <c r="R70" s="839" t="str">
        <f t="array" ref="R70:R73">CalcI!$BC$14:$BC$17</f>
        <v/>
      </c>
      <c r="S70" s="851" t="str">
        <f>Language!$E$197</f>
        <v xml:space="preserve"> - </v>
      </c>
      <c r="T70" s="848" t="str">
        <f t="shared" ref="T70:T73" si="32">IF(O70="","",R70-Q70)</f>
        <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c r="B71" s="862" t="str">
        <v/>
      </c>
      <c r="D71" s="857" t="str">
        <v>Norway</v>
      </c>
      <c r="E71" s="829">
        <v>6</v>
      </c>
      <c r="F71" s="829">
        <f t="shared" ref="F71:F73" si="35">G71-I71</f>
        <v>1</v>
      </c>
      <c r="G71" s="834">
        <v>5</v>
      </c>
      <c r="H71" s="836" t="str">
        <f>Language!$E$197</f>
        <v xml:space="preserve"> - </v>
      </c>
      <c r="I71" s="849">
        <v>4</v>
      </c>
      <c r="J71" s="846" t="str">
        <v>1 - 3</v>
      </c>
      <c r="K71" s="830" t="str">
        <v/>
      </c>
      <c r="L71" s="829" t="str">
        <v>2 - 1</v>
      </c>
      <c r="M71" s="831" t="str">
        <v>2 - 0</v>
      </c>
      <c r="O71" s="857" t="str">
        <v/>
      </c>
      <c r="P71" s="829" t="str">
        <v/>
      </c>
      <c r="Q71" s="829" t="str">
        <v/>
      </c>
      <c r="R71" s="834" t="str">
        <v/>
      </c>
      <c r="S71" s="836" t="str">
        <f>Language!$E$197</f>
        <v xml:space="preserve"> - </v>
      </c>
      <c r="T71" s="849" t="str">
        <f t="shared" si="32"/>
        <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31</v>
      </c>
    </row>
    <row r="72" spans="2:49">
      <c r="B72" s="862" t="str">
        <v/>
      </c>
      <c r="D72" s="857" t="str">
        <v>Senegal</v>
      </c>
      <c r="E72" s="829">
        <v>3</v>
      </c>
      <c r="F72" s="829">
        <f t="shared" si="35"/>
        <v>-1</v>
      </c>
      <c r="G72" s="834">
        <v>4</v>
      </c>
      <c r="H72" s="836" t="str">
        <f>Language!$E$197</f>
        <v xml:space="preserve"> - </v>
      </c>
      <c r="I72" s="849">
        <v>5</v>
      </c>
      <c r="J72" s="846" t="str">
        <v>1 - 3</v>
      </c>
      <c r="K72" s="829" t="str">
        <v>1 - 2</v>
      </c>
      <c r="L72" s="830" t="str">
        <v/>
      </c>
      <c r="M72" s="831" t="str">
        <v>2 - 0</v>
      </c>
      <c r="O72" s="857" t="str">
        <v/>
      </c>
      <c r="P72" s="829" t="str">
        <v/>
      </c>
      <c r="Q72" s="829" t="str">
        <v/>
      </c>
      <c r="R72" s="834" t="str">
        <v/>
      </c>
      <c r="S72" s="836" t="str">
        <f>Language!$E$197</f>
        <v xml:space="preserve"> - </v>
      </c>
      <c r="T72" s="849" t="str">
        <f t="shared" si="32"/>
        <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14</v>
      </c>
    </row>
    <row r="73" spans="2:49" ht="15.75" thickBot="1">
      <c r="B73" s="862" t="str">
        <v/>
      </c>
      <c r="D73" s="858" t="str">
        <v>Iraq</v>
      </c>
      <c r="E73" s="832">
        <v>0</v>
      </c>
      <c r="F73" s="832">
        <f t="shared" si="35"/>
        <v>-8</v>
      </c>
      <c r="G73" s="835">
        <v>0</v>
      </c>
      <c r="H73" s="837" t="str">
        <f>Language!$E$197</f>
        <v xml:space="preserve"> - </v>
      </c>
      <c r="I73" s="850">
        <v>8</v>
      </c>
      <c r="J73" s="847" t="str">
        <v>0 - 4</v>
      </c>
      <c r="K73" s="832" t="str">
        <v>0 - 2</v>
      </c>
      <c r="L73" s="832" t="str">
        <v>0 - 2</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75" thickTop="1"/>
    <row r="75" spans="2:49"/>
    <row r="76" spans="2:49" ht="15.75" thickBot="1">
      <c r="D76" s="855"/>
      <c r="Z76" s="885" t="str">
        <f>IF(COUNTBLANK(CalcJ!$BN$14:$BN$17)&lt;4,Language!$E$136,"")</f>
        <v/>
      </c>
      <c r="AK76" s="885" t="str">
        <f>IF(COUNTBLANK(CalcJ!$BZ$14:$BZ$17)&lt;4,Language!$E$136,"")</f>
        <v/>
      </c>
    </row>
    <row r="77" spans="2:49" ht="24.75" thickTop="1">
      <c r="B77" s="859" t="s">
        <v>841</v>
      </c>
      <c r="C77" s="828"/>
      <c r="D77" s="841"/>
      <c r="E77" s="852" t="str">
        <f>Language!$E$131</f>
        <v>Pts.</v>
      </c>
      <c r="F77" s="852" t="str">
        <f>Language!$E$132</f>
        <v>GD</v>
      </c>
      <c r="G77" s="952" t="str">
        <f>Language!$E$133</f>
        <v>Goals</v>
      </c>
      <c r="H77" s="953"/>
      <c r="I77" s="953"/>
      <c r="J77" s="844" t="str">
        <f t="array" ref="J77:M77">LEFT(CalcJ!$H$21:$K$21,$D$4)</f>
        <v>Argenti</v>
      </c>
      <c r="K77" s="842" t="str">
        <v>Austria</v>
      </c>
      <c r="L77" s="842" t="str">
        <v>Algeria</v>
      </c>
      <c r="M77" s="843" t="str">
        <v>Jordan</v>
      </c>
      <c r="O77" s="841"/>
      <c r="P77" s="852" t="str">
        <f>Language!$E$131</f>
        <v>Pts.</v>
      </c>
      <c r="Q77" s="852" t="str">
        <f>Language!$E$132</f>
        <v>GD</v>
      </c>
      <c r="R77" s="952" t="str">
        <f>Language!$E$133</f>
        <v>Goals</v>
      </c>
      <c r="S77" s="953"/>
      <c r="T77" s="953"/>
      <c r="U77" s="844" t="str">
        <f t="array" ref="U77:X77">LEFT(CalcJ!$BE$13:$BH$13,$D$4)</f>
        <v/>
      </c>
      <c r="V77" s="842" t="str">
        <v/>
      </c>
      <c r="W77" s="842" t="str">
        <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c r="B78" s="862" t="str">
        <f t="array" ref="B78:B81">IF(CalcJ!$M$22:$M$25,"•","")</f>
        <v/>
      </c>
      <c r="D78" s="856" t="str">
        <f t="array" ref="D78:D81">CalcJ!$D$22:$D$25</f>
        <v>Argentina</v>
      </c>
      <c r="E78" s="838">
        <f t="array" ref="E78:E81">CalcJ!$E$22:$E$25</f>
        <v>9</v>
      </c>
      <c r="F78" s="838">
        <f>G78-I78</f>
        <v>8</v>
      </c>
      <c r="G78" s="839">
        <f t="array" ref="G78:G81">CalcJ!$F$22:$F$25</f>
        <v>8</v>
      </c>
      <c r="H78" s="851" t="str">
        <f>Language!$E$197</f>
        <v xml:space="preserve"> - </v>
      </c>
      <c r="I78" s="848">
        <f t="array" ref="I78:I81">CalcJ!$G$22:$G$25</f>
        <v>0</v>
      </c>
      <c r="J78" s="845" t="str">
        <f t="array" ref="J78:M81">CalcJ!$H$22:$K$25</f>
        <v/>
      </c>
      <c r="K78" s="838" t="str">
        <v>2 - 0</v>
      </c>
      <c r="L78" s="838" t="str">
        <v>2 - 0</v>
      </c>
      <c r="M78" s="840" t="str">
        <v>4 - 0</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c r="B79" s="862" t="str">
        <v/>
      </c>
      <c r="D79" s="857" t="str">
        <v>Austria</v>
      </c>
      <c r="E79" s="829">
        <v>6</v>
      </c>
      <c r="F79" s="829">
        <f t="shared" ref="F79:F81" si="39">G79-I79</f>
        <v>2</v>
      </c>
      <c r="G79" s="834">
        <v>6</v>
      </c>
      <c r="H79" s="836" t="str">
        <f>Language!$E$197</f>
        <v xml:space="preserve"> - </v>
      </c>
      <c r="I79" s="849">
        <v>4</v>
      </c>
      <c r="J79" s="846" t="str">
        <v>0 - 2</v>
      </c>
      <c r="K79" s="830" t="str">
        <v/>
      </c>
      <c r="L79" s="829" t="str">
        <v>3 - 1</v>
      </c>
      <c r="M79" s="831" t="str">
        <v>3 - 1</v>
      </c>
      <c r="O79" s="857" t="str">
        <v/>
      </c>
      <c r="P79" s="829" t="str">
        <v/>
      </c>
      <c r="Q79" s="829" t="str">
        <v/>
      </c>
      <c r="R79" s="834" t="str">
        <v/>
      </c>
      <c r="S79" s="836" t="str">
        <f>Language!$E$197</f>
        <v xml:space="preserve"> - </v>
      </c>
      <c r="T79" s="849" t="str">
        <f t="shared" si="36"/>
        <v/>
      </c>
      <c r="U79" s="846" t="str">
        <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24</v>
      </c>
    </row>
    <row r="80" spans="2:49">
      <c r="B80" s="862" t="str">
        <v/>
      </c>
      <c r="D80" s="857" t="str">
        <v>Algeria</v>
      </c>
      <c r="E80" s="829">
        <v>3</v>
      </c>
      <c r="F80" s="829">
        <f t="shared" si="39"/>
        <v>-3</v>
      </c>
      <c r="G80" s="834">
        <v>3</v>
      </c>
      <c r="H80" s="836" t="str">
        <f>Language!$E$197</f>
        <v xml:space="preserve"> - </v>
      </c>
      <c r="I80" s="849">
        <v>6</v>
      </c>
      <c r="J80" s="846" t="str">
        <v>0 - 2</v>
      </c>
      <c r="K80" s="829" t="str">
        <v>1 - 3</v>
      </c>
      <c r="L80" s="830" t="str">
        <v/>
      </c>
      <c r="M80" s="831" t="str">
        <v>2 - 1</v>
      </c>
      <c r="O80" s="857" t="str">
        <v/>
      </c>
      <c r="P80" s="829" t="str">
        <v/>
      </c>
      <c r="Q80" s="829" t="str">
        <v/>
      </c>
      <c r="R80" s="834" t="str">
        <v/>
      </c>
      <c r="S80" s="836" t="str">
        <f>Language!$E$197</f>
        <v xml:space="preserve"> - </v>
      </c>
      <c r="T80" s="849" t="str">
        <f t="shared" si="36"/>
        <v/>
      </c>
      <c r="U80" s="846" t="str">
        <v/>
      </c>
      <c r="V80" s="829" t="str">
        <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28</v>
      </c>
    </row>
    <row r="81" spans="2:49" ht="15.75" thickBot="1">
      <c r="B81" s="862" t="str">
        <v/>
      </c>
      <c r="D81" s="858" t="str">
        <v>Jordan</v>
      </c>
      <c r="E81" s="832">
        <v>0</v>
      </c>
      <c r="F81" s="832">
        <f t="shared" si="39"/>
        <v>-7</v>
      </c>
      <c r="G81" s="835">
        <v>2</v>
      </c>
      <c r="H81" s="837" t="str">
        <f>Language!$E$197</f>
        <v xml:space="preserve"> - </v>
      </c>
      <c r="I81" s="850">
        <v>9</v>
      </c>
      <c r="J81" s="847" t="str">
        <v>0 - 4</v>
      </c>
      <c r="K81" s="832" t="str">
        <v>1 - 3</v>
      </c>
      <c r="L81" s="832" t="str">
        <v>1 - 2</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row r="83" spans="2:49"/>
    <row r="84" spans="2:49" ht="15.75" thickBot="1">
      <c r="D84" s="855"/>
      <c r="Z84" s="885" t="str">
        <f>IF(COUNTBLANK(CalcK!$BN$14:$BN$17)&lt;4,Language!$E$136,"")</f>
        <v/>
      </c>
      <c r="AK84" s="885" t="str">
        <f>IF(COUNTBLANK(CalcK!$BZ$14:$BZ$17)&lt;4,Language!$E$136,"")</f>
        <v/>
      </c>
    </row>
    <row r="85" spans="2:49" ht="24.75" thickTop="1">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DR Cong</v>
      </c>
      <c r="M85" s="843" t="str">
        <v>Uzbekis</v>
      </c>
      <c r="O85" s="841"/>
      <c r="P85" s="852" t="str">
        <f>Language!$E$131</f>
        <v>Pts.</v>
      </c>
      <c r="Q85" s="852" t="str">
        <f>Language!$E$132</f>
        <v>GD</v>
      </c>
      <c r="R85" s="952" t="str">
        <f>Language!$E$133</f>
        <v>Goals</v>
      </c>
      <c r="S85" s="953"/>
      <c r="T85" s="953"/>
      <c r="U85" s="844" t="str">
        <f t="array" ref="U85:X85">LEFT(CalcK!$BE$13:$BH$13,$D$4)</f>
        <v/>
      </c>
      <c r="V85" s="842" t="str">
        <v/>
      </c>
      <c r="W85" s="842" t="str">
        <v/>
      </c>
      <c r="X85" s="843" t="str">
        <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c r="B86" s="862" t="str">
        <f t="array" ref="B86:B89">IF(CalcK!$M$22:$M$25,"•","")</f>
        <v/>
      </c>
      <c r="D86" s="856" t="str">
        <f t="array" ref="D86:D89">CalcK!$D$22:$D$25</f>
        <v>Portugal</v>
      </c>
      <c r="E86" s="838">
        <f t="array" ref="E86:E89">CalcK!$E$22:$E$25</f>
        <v>9</v>
      </c>
      <c r="F86" s="838">
        <f>G86-I86</f>
        <v>8</v>
      </c>
      <c r="G86" s="839">
        <f t="array" ref="G86:G89">CalcK!$F$22:$F$25</f>
        <v>13</v>
      </c>
      <c r="H86" s="851" t="str">
        <f>Language!$E$197</f>
        <v xml:space="preserve"> - </v>
      </c>
      <c r="I86" s="848">
        <f t="array" ref="I86:I89">CalcK!$G$22:$G$25</f>
        <v>5</v>
      </c>
      <c r="J86" s="845" t="str">
        <f t="array" ref="J86:M89">CalcK!$H$22:$K$25</f>
        <v/>
      </c>
      <c r="K86" s="838" t="str">
        <v>4 - 2</v>
      </c>
      <c r="L86" s="838" t="str">
        <v>4 - 1</v>
      </c>
      <c r="M86" s="840" t="str">
        <v>5 - 2</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c r="B87" s="862" t="str">
        <v/>
      </c>
      <c r="D87" s="857" t="str">
        <v>Colombia</v>
      </c>
      <c r="E87" s="829">
        <v>6</v>
      </c>
      <c r="F87" s="829">
        <f t="shared" ref="F87:F89" si="43">G87-I87</f>
        <v>2</v>
      </c>
      <c r="G87" s="834">
        <v>9</v>
      </c>
      <c r="H87" s="836" t="str">
        <f>Language!$E$197</f>
        <v xml:space="preserve"> - </v>
      </c>
      <c r="I87" s="849">
        <v>7</v>
      </c>
      <c r="J87" s="846" t="str">
        <v>2 - 4</v>
      </c>
      <c r="K87" s="830" t="str">
        <v/>
      </c>
      <c r="L87" s="829" t="str">
        <v>3 - 1</v>
      </c>
      <c r="M87" s="831" t="str">
        <v>4 - 2</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c r="B88" s="862" t="str">
        <v/>
      </c>
      <c r="D88" s="857" t="str">
        <v>DR Congo</v>
      </c>
      <c r="E88" s="829">
        <v>3</v>
      </c>
      <c r="F88" s="829">
        <f t="shared" si="43"/>
        <v>-3</v>
      </c>
      <c r="G88" s="834">
        <v>5</v>
      </c>
      <c r="H88" s="836" t="str">
        <f>Language!$E$197</f>
        <v xml:space="preserve"> - </v>
      </c>
      <c r="I88" s="849">
        <v>8</v>
      </c>
      <c r="J88" s="846" t="str">
        <v>1 - 4</v>
      </c>
      <c r="K88" s="829" t="str">
        <v>1 - 3</v>
      </c>
      <c r="L88" s="830" t="str">
        <v/>
      </c>
      <c r="M88" s="831" t="str">
        <v>3 - 1</v>
      </c>
      <c r="O88" s="857" t="str">
        <v/>
      </c>
      <c r="P88" s="829" t="str">
        <v/>
      </c>
      <c r="Q88" s="829" t="str">
        <v/>
      </c>
      <c r="R88" s="834" t="str">
        <v/>
      </c>
      <c r="S88" s="836" t="str">
        <f>Language!$E$197</f>
        <v xml:space="preserve"> - </v>
      </c>
      <c r="T88" s="849" t="str">
        <f t="shared" si="40"/>
        <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46</v>
      </c>
    </row>
    <row r="89" spans="2:49" ht="15.75" thickBot="1">
      <c r="B89" s="862" t="str">
        <v/>
      </c>
      <c r="D89" s="858" t="str">
        <v>Uzbekistan</v>
      </c>
      <c r="E89" s="832">
        <v>0</v>
      </c>
      <c r="F89" s="832">
        <f t="shared" si="43"/>
        <v>-7</v>
      </c>
      <c r="G89" s="835">
        <v>5</v>
      </c>
      <c r="H89" s="837" t="str">
        <f>Language!$E$197</f>
        <v xml:space="preserve"> - </v>
      </c>
      <c r="I89" s="850">
        <v>12</v>
      </c>
      <c r="J89" s="847" t="str">
        <v>2 - 5</v>
      </c>
      <c r="K89" s="832" t="str">
        <v>2 - 4</v>
      </c>
      <c r="L89" s="832" t="str">
        <v>1 - 3</v>
      </c>
      <c r="M89" s="833" t="str">
        <v/>
      </c>
      <c r="O89" s="858" t="str">
        <v/>
      </c>
      <c r="P89" s="832" t="str">
        <v/>
      </c>
      <c r="Q89" s="832" t="str">
        <v/>
      </c>
      <c r="R89" s="835" t="str">
        <v/>
      </c>
      <c r="S89" s="837" t="str">
        <f>Language!$E$197</f>
        <v xml:space="preserve"> - </v>
      </c>
      <c r="T89" s="850" t="str">
        <f t="shared" si="40"/>
        <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50</v>
      </c>
    </row>
    <row r="90" spans="2:49" ht="15.75" thickTop="1"/>
    <row r="91" spans="2:49"/>
    <row r="92" spans="2:49" ht="15.75" thickBot="1">
      <c r="D92" s="855"/>
      <c r="Z92" s="885" t="str">
        <f>IF(COUNTBLANK(CalcL!$BN$14:$BN$17)&lt;4,Language!$E$136,"")</f>
        <v/>
      </c>
      <c r="AK92" s="885" t="str">
        <f>IF(COUNTBLANK(CalcL!$BZ$14:$BZ$17)&lt;4,Language!$E$136,"")</f>
        <v/>
      </c>
    </row>
    <row r="93" spans="2:49" ht="24.75" thickTop="1">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England</v>
      </c>
      <c r="V93" s="842" t="str">
        <v>Croatia</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c r="B94" s="862" t="str">
        <f t="array" ref="B94:B97">IF(CalcL!$M$22:$M$25,"•","")</f>
        <v>•</v>
      </c>
      <c r="D94" s="856" t="str">
        <f t="array" ref="D94:D97">CalcL!$D$22:$D$25</f>
        <v>England</v>
      </c>
      <c r="E94" s="838">
        <f t="array" ref="E94:E97">CalcL!$E$22:$E$25</f>
        <v>7</v>
      </c>
      <c r="F94" s="838">
        <f>G94-I94</f>
        <v>4</v>
      </c>
      <c r="G94" s="839">
        <f t="array" ref="G94:G97">CalcL!$F$22:$F$25</f>
        <v>6</v>
      </c>
      <c r="H94" s="851" t="str">
        <f>Language!$E$197</f>
        <v xml:space="preserve"> - </v>
      </c>
      <c r="I94" s="848">
        <f t="array" ref="I94:I97">CalcL!$G$22:$G$25</f>
        <v>2</v>
      </c>
      <c r="J94" s="845" t="str">
        <f t="array" ref="J94:M97">CalcL!$H$22:$K$25</f>
        <v/>
      </c>
      <c r="K94" s="838" t="str">
        <v>1 - 1</v>
      </c>
      <c r="L94" s="838" t="str">
        <v>2 - 1</v>
      </c>
      <c r="M94" s="840" t="str">
        <v>3 - 0</v>
      </c>
      <c r="O94" s="856" t="str">
        <f t="array" ref="O94:O97">CalcL!$AZ$14:$AZ$17</f>
        <v>England</v>
      </c>
      <c r="P94" s="838">
        <f t="array" ref="P94:P97">CalcL!$BA$14:$BA$17</f>
        <v>1</v>
      </c>
      <c r="Q94" s="838">
        <f t="array" ref="Q94:Q97">CalcL!$BB$14:$BB$17</f>
        <v>0</v>
      </c>
      <c r="R94" s="839">
        <f t="array" ref="R94:R97">CalcL!$BC$14:$BC$17</f>
        <v>1</v>
      </c>
      <c r="S94" s="851" t="str">
        <f>Language!$E$197</f>
        <v xml:space="preserve"> - </v>
      </c>
      <c r="T94" s="848">
        <f t="shared" ref="T94:T97" si="44">IF(O94="","",R94-Q94)</f>
        <v>1</v>
      </c>
      <c r="U94" s="845" t="str">
        <f t="array" ref="U94:X97">CalcL!$BE$14:$BH$17</f>
        <v/>
      </c>
      <c r="V94" s="838" t="str">
        <v>1 - 1</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c r="B95" s="862" t="str">
        <v>•</v>
      </c>
      <c r="D95" s="857" t="str">
        <v>Croatia</v>
      </c>
      <c r="E95" s="829">
        <v>7</v>
      </c>
      <c r="F95" s="829">
        <f t="shared" ref="F95:F97" si="47">G95-I95</f>
        <v>4</v>
      </c>
      <c r="G95" s="834">
        <v>6</v>
      </c>
      <c r="H95" s="836" t="str">
        <f>Language!$E$197</f>
        <v xml:space="preserve"> - </v>
      </c>
      <c r="I95" s="849">
        <v>2</v>
      </c>
      <c r="J95" s="846" t="str">
        <v>1 - 1</v>
      </c>
      <c r="K95" s="830" t="str">
        <v/>
      </c>
      <c r="L95" s="829" t="str">
        <v>3 - 0</v>
      </c>
      <c r="M95" s="831" t="str">
        <v>2 - 1</v>
      </c>
      <c r="O95" s="857" t="str">
        <v>Croatia</v>
      </c>
      <c r="P95" s="829">
        <v>1</v>
      </c>
      <c r="Q95" s="829">
        <v>0</v>
      </c>
      <c r="R95" s="834">
        <v>1</v>
      </c>
      <c r="S95" s="836" t="str">
        <f>Language!$E$197</f>
        <v xml:space="preserve"> - </v>
      </c>
      <c r="T95" s="849">
        <f t="shared" si="44"/>
        <v>1</v>
      </c>
      <c r="U95" s="846" t="str">
        <v>1 - 1</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c r="B96" s="862" t="str">
        <v/>
      </c>
      <c r="D96" s="857" t="str">
        <v>Ghana</v>
      </c>
      <c r="E96" s="829">
        <v>3</v>
      </c>
      <c r="F96" s="829">
        <f t="shared" si="47"/>
        <v>-3</v>
      </c>
      <c r="G96" s="834">
        <v>3</v>
      </c>
      <c r="H96" s="836" t="str">
        <f>Language!$E$197</f>
        <v xml:space="preserve"> - </v>
      </c>
      <c r="I96" s="849">
        <v>6</v>
      </c>
      <c r="J96" s="846" t="str">
        <v>1 - 2</v>
      </c>
      <c r="K96" s="829" t="str">
        <v>0 - 3</v>
      </c>
      <c r="L96" s="830" t="str">
        <v/>
      </c>
      <c r="M96" s="831" t="str">
        <v>2 - 1</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c r="B97" s="862" t="str">
        <v/>
      </c>
      <c r="D97" s="858" t="str">
        <v>Panama</v>
      </c>
      <c r="E97" s="832">
        <v>0</v>
      </c>
      <c r="F97" s="832">
        <f t="shared" si="47"/>
        <v>-5</v>
      </c>
      <c r="G97" s="835">
        <v>2</v>
      </c>
      <c r="H97" s="837" t="str">
        <f>Language!$E$197</f>
        <v xml:space="preserve"> - </v>
      </c>
      <c r="I97" s="850">
        <v>7</v>
      </c>
      <c r="J97" s="847" t="str">
        <v>0 - 3</v>
      </c>
      <c r="K97" s="832" t="str">
        <v>1 - 2</v>
      </c>
      <c r="L97" s="832" t="str">
        <v>1 - 2</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row r="99" spans="2:49">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c r="D100" s="954"/>
      <c r="E100" s="954"/>
      <c r="F100" s="954"/>
      <c r="G100" s="954"/>
      <c r="H100" s="954"/>
      <c r="I100" s="954"/>
      <c r="J100" s="954"/>
      <c r="K100" s="954"/>
      <c r="L100" s="954"/>
      <c r="M100" s="954"/>
    </row>
    <row r="101" spans="2:49" ht="15" customHeight="1">
      <c r="D101" s="954"/>
      <c r="E101" s="954"/>
      <c r="F101" s="954"/>
      <c r="G101" s="954"/>
      <c r="H101" s="954"/>
      <c r="I101" s="954"/>
      <c r="J101" s="954"/>
      <c r="K101" s="954"/>
      <c r="L101" s="954"/>
      <c r="M101" s="954"/>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1052"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c r="A1" s="229"/>
      <c r="B1" s="964" t="str">
        <f>Language!$E$204</f>
        <v>Predictions</v>
      </c>
      <c r="C1" s="964"/>
      <c r="D1" s="964"/>
      <c r="E1" s="964"/>
      <c r="F1" s="964"/>
      <c r="G1" s="964"/>
    </row>
    <row r="2" spans="1:345" ht="18.75" customHeight="1">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c r="B6" s="238">
        <f>INDEX(Groups!$C$7:$C$65,MATCH(C6,Groups!$D$7:$D$65,0))</f>
        <v>15</v>
      </c>
      <c r="C6" s="239" t="str">
        <f>CalcA!$P$22</f>
        <v>Mexico</v>
      </c>
      <c r="D6" s="240">
        <f>INDEX(Groups!$C$7:$C$65,MATCH(E6,Groups!$D$7:$D$65,0))</f>
        <v>60</v>
      </c>
      <c r="E6" s="239" t="str">
        <f>CalcA!$Q$22</f>
        <v>South Africa</v>
      </c>
      <c r="F6" s="241">
        <f>CalcA!$R$22</f>
        <v>1</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1</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2</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2</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2</v>
      </c>
      <c r="G10" s="242">
        <f>CalcA!$S$26</f>
        <v>3</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1</v>
      </c>
      <c r="G11" s="242">
        <f>CalcA!$S$27</f>
        <v>3</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2</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2</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2</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1</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2</v>
      </c>
      <c r="G20" s="242">
        <f>CalcC!$S$22</f>
        <v>0</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1</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1</v>
      </c>
      <c r="G22" s="242">
        <f>CalcC!$S$24</f>
        <v>2</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4</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1</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3</v>
      </c>
      <c r="G25" s="242">
        <f>CalcC!$S$27</f>
        <v>1</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2</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1</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1</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3</v>
      </c>
      <c r="G30" s="242">
        <f>CalcD!$S$25</f>
        <v>0</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3</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2</v>
      </c>
      <c r="G32" s="242">
        <f>CalcD!$S$27</f>
        <v>3</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5</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1</v>
      </c>
      <c r="G35" s="242">
        <f>CalcE!$S$23</f>
        <v>2</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3</v>
      </c>
      <c r="G36" s="242">
        <f>CalcE!$S$24</f>
        <v>1</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3</v>
      </c>
      <c r="G37" s="242">
        <f>CalcE!$S$25</f>
        <v>1</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0</v>
      </c>
      <c r="G38" s="242">
        <f>CalcE!$S$26</f>
        <v>0</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3</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3</v>
      </c>
      <c r="G41" s="242">
        <f>CalcF!$S$22</f>
        <v>1</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3</v>
      </c>
      <c r="G42" s="242">
        <f>CalcF!$S$23</f>
        <v>0</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2</v>
      </c>
      <c r="G43" s="242">
        <f>CalcF!$S$24</f>
        <v>1</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0</v>
      </c>
      <c r="G44" s="242">
        <f>CalcF!$S$25</f>
        <v>2</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2</v>
      </c>
      <c r="G45" s="242">
        <f>CalcF!$S$26</f>
        <v>3</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0</v>
      </c>
      <c r="G46" s="242">
        <f>CalcF!$S$27</f>
        <v>3</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1</v>
      </c>
      <c r="G48" s="242">
        <f>CalcG!$S$22</f>
        <v>2</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2</v>
      </c>
      <c r="G49" s="242">
        <f>CalcG!$S$23</f>
        <v>1</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3</v>
      </c>
      <c r="G50" s="242">
        <f>CalcG!$S$24</f>
        <v>1</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0</v>
      </c>
      <c r="G51" s="242">
        <f>CalcG!$S$25</f>
        <v>2</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1</v>
      </c>
      <c r="G52" s="242">
        <f>CalcG!$S$26</f>
        <v>0</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3</v>
      </c>
      <c r="G53" s="242">
        <f>CalcG!$S$27</f>
        <v>0</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5</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0</v>
      </c>
      <c r="G56" s="242">
        <f>CalcH!$S$23</f>
        <v>2</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3</v>
      </c>
      <c r="G57" s="242">
        <f>CalcH!$S$24</f>
        <v>1</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2</v>
      </c>
      <c r="G58" s="242">
        <f>CalcH!$S$25</f>
        <v>0</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2</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1</v>
      </c>
      <c r="G60" s="242">
        <f>CalcH!$S$27</f>
        <v>3</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3</v>
      </c>
      <c r="G62" s="242">
        <f>CalcI!$S$22</f>
        <v>1</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2</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4</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2</v>
      </c>
      <c r="G65" s="242">
        <f>CalcI!$S$25</f>
        <v>1</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3</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2</v>
      </c>
      <c r="G67" s="242">
        <f>CalcI!$S$27</f>
        <v>0</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2</v>
      </c>
      <c r="G69" s="242">
        <f>CalcJ!$S$22</f>
        <v>0</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3</v>
      </c>
      <c r="G70" s="242">
        <f>CalcJ!$S$23</f>
        <v>1</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2</v>
      </c>
      <c r="G71" s="242">
        <f>CalcJ!$S$24</f>
        <v>0</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1</v>
      </c>
      <c r="G72" s="242">
        <f>CalcJ!$S$25</f>
        <v>2</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1</v>
      </c>
      <c r="G73" s="242">
        <f>CalcJ!$S$26</f>
        <v>3</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0</v>
      </c>
      <c r="G74" s="242">
        <f>CalcJ!$S$27</f>
        <v>4</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4</v>
      </c>
      <c r="G76" s="242">
        <f>CalcK!$S$22</f>
        <v>1</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2</v>
      </c>
      <c r="G77" s="242">
        <f>CalcK!$S$23</f>
        <v>4</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5</v>
      </c>
      <c r="G78" s="242">
        <f>CalcK!$S$24</f>
        <v>2</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3</v>
      </c>
      <c r="G79" s="242">
        <f>CalcK!$S$25</f>
        <v>1</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2</v>
      </c>
      <c r="G80" s="242">
        <f>CalcK!$S$26</f>
        <v>4</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3</v>
      </c>
      <c r="G81" s="242">
        <f>CalcK!$S$27</f>
        <v>1</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1</v>
      </c>
      <c r="G83" s="242">
        <f>CalcL!$S$22</f>
        <v>1</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2</v>
      </c>
      <c r="G84" s="242">
        <f>CalcL!$S$23</f>
        <v>1</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2</v>
      </c>
      <c r="G85" s="242">
        <f>CalcL!$S$24</f>
        <v>1</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1</v>
      </c>
      <c r="G86" s="242">
        <f>CalcL!$S$25</f>
        <v>2</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0</v>
      </c>
      <c r="G87" s="242">
        <f>CalcL!$S$26</f>
        <v>3</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3</v>
      </c>
      <c r="G88" s="242">
        <f>CalcL!$S$27</f>
        <v>0</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c r="A90" s="235"/>
      <c r="B90" s="238">
        <f>IF(C90="","",INDEX(Groups!$C$7:$C$65,MATCH(C90,Groups!$D$7:$D$65,0)))</f>
        <v>10</v>
      </c>
      <c r="C90" s="239" t="str">
        <f>'World Cup'!$B$50</f>
        <v>Germany</v>
      </c>
      <c r="D90" s="240">
        <f>IF(E90="","",INDEX(Groups!$C$7:$C$65,MATCH(E90,Groups!$D$7:$D$65,0)))</f>
        <v>16</v>
      </c>
      <c r="E90" s="239" t="str">
        <f>'World Cup'!$C$50</f>
        <v>USA</v>
      </c>
      <c r="F90" s="241">
        <f>IF(AND('World Cup'!$B$51&lt;&gt;"",'World Cup'!$C$51&lt;&gt;""),'World Cup'!$B$51+IF(AND('World Cup'!$B$53&lt;&gt;"",'World Cup'!$C$53&lt;&gt;"",'World Cup'!$B$51='World Cup'!$C$51),'World Cup'!$B$53,0),"")</f>
        <v>2</v>
      </c>
      <c r="G90" s="242">
        <f>IF(AND('World Cup'!$B$51&lt;&gt;"",'World Cup'!$C$51&lt;&gt;""),'World Cup'!$C$51+IF(AND('World Cup'!$B$53&lt;&gt;"",'World Cup'!$C$53&lt;&gt;"",'World Cup'!$B$51='World Cup'!$C$51),'World Cup'!$C$53,0),"")</f>
        <v>0</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c r="A91" s="235"/>
      <c r="B91" s="238">
        <f>IF(C91="","",INDEX(Groups!$C$7:$C$65,MATCH(C91,Groups!$D$7:$D$65,0)))</f>
        <v>1</v>
      </c>
      <c r="C91" s="239" t="str">
        <f>'World Cup'!$E$50</f>
        <v>France</v>
      </c>
      <c r="D91" s="240">
        <f>IF(E91="","",INDEX(Groups!$C$7:$C$65,MATCH(E91,Groups!$D$7:$D$65,0)))</f>
        <v>18</v>
      </c>
      <c r="E91" s="239" t="str">
        <f>'World Cup'!$F$50</f>
        <v>Japan</v>
      </c>
      <c r="F91" s="241">
        <f>IF(AND('World Cup'!$E$51&lt;&gt;"",'World Cup'!$F$51&lt;&gt;""),'World Cup'!$E$51+IF(AND('World Cup'!$E$53&lt;&gt;"",'World Cup'!$F$53&lt;&gt;"",'World Cup'!$E$51='World Cup'!$F$51),'World Cup'!$E$53,0),"")</f>
        <v>3</v>
      </c>
      <c r="G91" s="242">
        <f>IF(AND('World Cup'!$E$51&lt;&gt;"",'World Cup'!$F$51&lt;&gt;""),'World Cup'!$F$51+IF(AND('World Cup'!$E$53&lt;&gt;"",'World Cup'!$F$53&lt;&gt;"",'World Cup'!$E$51='World Cup'!$F$51),'World Cup'!$F$53,0),"")</f>
        <v>1</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c r="A92" s="235"/>
      <c r="B92" s="238">
        <f>IF(C92="","",INDEX(Groups!$C$7:$C$65,MATCH(C92,Groups!$D$7:$D$65,0)))</f>
        <v>25</v>
      </c>
      <c r="C92" s="239" t="str">
        <f>'World Cup'!$H$50</f>
        <v>Rep. of Korea</v>
      </c>
      <c r="D92" s="240">
        <f>IF(E92="","",INDEX(Groups!$C$7:$C$65,MATCH(E92,Groups!$D$7:$D$65,0)))</f>
        <v>30</v>
      </c>
      <c r="E92" s="239" t="str">
        <f>'World Cup'!$I$50</f>
        <v>Canada</v>
      </c>
      <c r="F92" s="241">
        <f>IF(AND('World Cup'!$H$51&lt;&gt;"",'World Cup'!$I$51&lt;&gt;""),'World Cup'!$H$51+IF(AND('World Cup'!$H$53&lt;&gt;"",'World Cup'!$I$53&lt;&gt;"",'World Cup'!$H$51='World Cup'!$I$51),'World Cup'!$H$53,0),"")</f>
        <v>5</v>
      </c>
      <c r="G92" s="242">
        <f>IF(AND('World Cup'!$H$51&lt;&gt;"",'World Cup'!$I$51&lt;&gt;""),'World Cup'!$I$51+IF(AND('World Cup'!$H$53&lt;&gt;"",'World Cup'!$I$53&lt;&gt;"",'World Cup'!$H$51='World Cup'!$I$51),'World Cup'!$I$53,0),"")</f>
        <v>4</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c r="A93" s="23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Cup'!$K$51+IF(AND('World Cup'!$K$53&lt;&gt;"",'World Cup'!$L$53&lt;&gt;"",'World Cup'!$K$51='World Cup'!$L$51),'World Cup'!$K$53,0),"")</f>
        <v>2</v>
      </c>
      <c r="G93" s="242">
        <f>IF(AND('World Cup'!$K$51&lt;&gt;"",'World Cup'!$L$51&lt;&gt;""),'World Cup'!$L$51+IF(AND('World Cup'!$K$53&lt;&gt;"",'World Cup'!$L$53&lt;&gt;"",'World Cup'!$K$51='World Cup'!$L$51),'World Cup'!$L$53,0),"")</f>
        <v>1</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3</v>
      </c>
      <c r="G94" s="242">
        <f>IF(AND('World Cup'!$N$51&lt;&gt;"",'World Cup'!$O$51&lt;&gt;""),'World Cup'!$O$51+IF(AND('World Cup'!$N$53&lt;&gt;"",'World Cup'!$O$53&lt;&gt;"",'World Cup'!$N$51='World Cup'!$O$51),'World Cup'!$O$53,0),"")</f>
        <v>2</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c r="A95" s="235"/>
      <c r="B95" s="238">
        <f>IF(C95="","",INDEX(Groups!$C$7:$C$65,MATCH(C95,Groups!$D$7:$D$65,0)))</f>
        <v>2</v>
      </c>
      <c r="C95" s="239" t="str">
        <f>'World Cup'!$Q$50</f>
        <v>Spain</v>
      </c>
      <c r="D95" s="240">
        <f>IF(E95="","",INDEX(Groups!$C$7:$C$65,MATCH(E95,Groups!$D$7:$D$65,0)))</f>
        <v>24</v>
      </c>
      <c r="E95" s="239" t="str">
        <f>'World Cup'!$R$50</f>
        <v>Austria</v>
      </c>
      <c r="F95" s="241">
        <f>IF(AND('World Cup'!$Q$51&lt;&gt;"",'World Cup'!$R$51&lt;&gt;""),'World Cup'!$Q$51+IF(AND('World Cup'!$Q$53&lt;&gt;"",'World Cup'!$R$53&lt;&gt;"",'World Cup'!$Q$51='World Cup'!$R$51),'World Cup'!$Q$53,0),"")</f>
        <v>3</v>
      </c>
      <c r="G95" s="242">
        <f>IF(AND('World Cup'!$Q$51&lt;&gt;"",'World Cup'!$R$51&lt;&gt;""),'World Cup'!$R$51+IF(AND('World Cup'!$Q$53&lt;&gt;"",'World Cup'!$R$53&lt;&gt;"",'World Cup'!$Q$51='World Cup'!$R$51),'World Cup'!$R$53,0),"")</f>
        <v>1</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c r="A96" s="235"/>
      <c r="B96" s="238">
        <f>IF(C96="","",INDEX(Groups!$C$7:$C$65,MATCH(C96,Groups!$D$7:$D$65,0)))</f>
        <v>22</v>
      </c>
      <c r="C96" s="239" t="str">
        <f>'World Cup'!$T$50</f>
        <v>Turkey</v>
      </c>
      <c r="D96" s="240">
        <f>IF(E96="","",INDEX(Groups!$C$7:$C$65,MATCH(E96,Groups!$D$7:$D$65,0)))</f>
        <v>65</v>
      </c>
      <c r="E96" s="239" t="str">
        <f>'World Cup'!$U$50</f>
        <v>Bosnia/Herzeg.</v>
      </c>
      <c r="F96" s="241">
        <f>IF(AND('World Cup'!$T$51&lt;&gt;"",'World Cup'!$U$51&lt;&gt;""),'World Cup'!$T$51+IF(AND('World Cup'!$T$53&lt;&gt;"",'World Cup'!$U$53&lt;&gt;"",'World Cup'!$T$51='World Cup'!$U$51),'World Cup'!$T$53,0),"")</f>
        <v>2</v>
      </c>
      <c r="G96" s="242">
        <f>IF(AND('World Cup'!$T$51&lt;&gt;"",'World Cup'!$U$51&lt;&gt;""),'World Cup'!$U$51+IF(AND('World Cup'!$T$53&lt;&gt;"",'World Cup'!$U$53&lt;&gt;"",'World Cup'!$T$51='World Cup'!$U$51),'World Cup'!$U$53,0),"")</f>
        <v>1</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c r="A97" s="235"/>
      <c r="B97" s="238">
        <f>IF(C97="","",INDEX(Groups!$C$7:$C$65,MATCH(C97,Groups!$D$7:$D$65,0)))</f>
        <v>29</v>
      </c>
      <c r="C97" s="239" t="str">
        <f>'World Cup'!$W$50</f>
        <v>Egypt</v>
      </c>
      <c r="D97" s="240">
        <f>IF(E97="","",INDEX(Groups!$C$7:$C$65,MATCH(E97,Groups!$D$7:$D$65,0)))</f>
        <v>41</v>
      </c>
      <c r="E97" s="239" t="str">
        <f>'World Cup'!$X$50</f>
        <v>Czech Rep.</v>
      </c>
      <c r="F97" s="241">
        <f>IF(AND('World Cup'!$W$51&lt;&gt;"",'World Cup'!$X$51&lt;&gt;""),'World Cup'!$W$51+IF(AND('World Cup'!$W$53&lt;&gt;"",'World Cup'!$X$53&lt;&gt;"",'World Cup'!$W$51='World Cup'!$X$51),'World Cup'!$W$53,0),"")</f>
        <v>2</v>
      </c>
      <c r="G97" s="242">
        <f>IF(AND('World Cup'!$W$51&lt;&gt;"",'World Cup'!$X$51&lt;&gt;""),'World Cup'!$X$51+IF(AND('World Cup'!$W$53&lt;&gt;"",'World Cup'!$X$53&lt;&gt;"",'World Cup'!$W$51='World Cup'!$X$51),'World Cup'!$X$53,0),"")</f>
        <v>1</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c r="A98" s="235"/>
      <c r="B98" s="238">
        <f>IF(C98="","",INDEX(Groups!$C$7:$C$65,MATCH(C98,Groups!$D$7:$D$65,0)))</f>
        <v>6</v>
      </c>
      <c r="C98" s="239" t="str">
        <f>'World Cup'!$Z$50</f>
        <v>Brazil</v>
      </c>
      <c r="D98" s="240">
        <f>IF(E98="","",INDEX(Groups!$C$7:$C$65,MATCH(E98,Groups!$D$7:$D$65,0)))</f>
        <v>38</v>
      </c>
      <c r="E98" s="239" t="str">
        <f>'World Cup'!$AA$50</f>
        <v>Sweden</v>
      </c>
      <c r="F98" s="241">
        <f>IF(AND('World Cup'!$Z$51&lt;&gt;"",'World Cup'!$AA$51&lt;&gt;""),'World Cup'!$Z$51+IF(AND('World Cup'!$Z$53&lt;&gt;"",'World Cup'!$AA$53&lt;&gt;"",'World Cup'!$Z$51='World Cup'!$AA$51),'World Cup'!$Z$53,0),"")</f>
        <v>3</v>
      </c>
      <c r="G98" s="242">
        <f>IF(AND('World Cup'!$Z$51&lt;&gt;"",'World Cup'!$AA$51&lt;&gt;""),'World Cup'!$AA$51+IF(AND('World Cup'!$Z$53&lt;&gt;"",'World Cup'!$AA$53&lt;&gt;"",'World Cup'!$Z$51='World Cup'!$AA$51),'World Cup'!$AA$53,0),"")</f>
        <v>1</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c r="A99" s="235"/>
      <c r="B99" s="238">
        <f>IF(C99="","",INDEX(Groups!$C$7:$C$65,MATCH(C99,Groups!$D$7:$D$65,0)))</f>
        <v>23</v>
      </c>
      <c r="C99" s="239" t="str">
        <f>'World Cup'!$AC$50</f>
        <v>Ecuador</v>
      </c>
      <c r="D99" s="240">
        <f>IF(E99="","",INDEX(Groups!$C$7:$C$65,MATCH(E99,Groups!$D$7:$D$65,0)))</f>
        <v>31</v>
      </c>
      <c r="E99" s="239" t="str">
        <f>'World Cup'!$AD$50</f>
        <v>Norway</v>
      </c>
      <c r="F99" s="241">
        <f>IF(AND('World Cup'!$AC$51&lt;&gt;"",'World Cup'!$AD$51&lt;&gt;""),'World Cup'!$AC$51+IF(AND('World Cup'!$AC$53&lt;&gt;"",'World Cup'!$AD$53&lt;&gt;"",'World Cup'!$AC$51='World Cup'!$AD$51),'World Cup'!$AC$53,0),"")</f>
        <v>2</v>
      </c>
      <c r="G99" s="242">
        <f>IF(AND('World Cup'!$AC$51&lt;&gt;"",'World Cup'!$AD$51&lt;&gt;""),'World Cup'!$AD$51+IF(AND('World Cup'!$AC$53&lt;&gt;"",'World Cup'!$AD$53&lt;&gt;"",'World Cup'!$AC$51='World Cup'!$AD$51),'World Cup'!$AD$53,0),"")</f>
        <v>4</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c r="A100" s="235"/>
      <c r="B100" s="238">
        <f>IF(C100="","",INDEX(Groups!$C$7:$C$65,MATCH(C100,Groups!$D$7:$D$65,0)))</f>
        <v>15</v>
      </c>
      <c r="C100" s="239" t="str">
        <f>'World Cup'!$AF$50</f>
        <v>Mexico</v>
      </c>
      <c r="D100" s="240">
        <f>IF(E100="","",INDEX(Groups!$C$7:$C$65,MATCH(E100,Groups!$D$7:$D$65,0)))</f>
        <v>43</v>
      </c>
      <c r="E100" s="239" t="str">
        <f>'World Cup'!$AG$50</f>
        <v>Scotland</v>
      </c>
      <c r="F100" s="241">
        <f>IF(AND('World Cup'!$AF$51&lt;&gt;"",'World Cup'!$AG$51&lt;&gt;""),'World Cup'!$AF$51+IF(AND('World Cup'!$AF$53&lt;&gt;"",'World Cup'!$AG$53&lt;&gt;"",'World Cup'!$AF$51='World Cup'!$AG$51),'World Cup'!$AF$53,0),"")</f>
        <v>4</v>
      </c>
      <c r="G100" s="242">
        <f>IF(AND('World Cup'!$AF$51&lt;&gt;"",'World Cup'!$AG$51&lt;&gt;""),'World Cup'!$AG$51+IF(AND('World Cup'!$AF$53&lt;&gt;"",'World Cup'!$AG$53&lt;&gt;"",'World Cup'!$AF$51='World Cup'!$AG$51),'World Cup'!$AG$53,0),"")</f>
        <v>5</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c r="A101" s="235"/>
      <c r="B101" s="238">
        <f>IF(C101="","",INDEX(Groups!$C$7:$C$65,MATCH(C101,Groups!$D$7:$D$65,0)))</f>
        <v>4</v>
      </c>
      <c r="C101" s="239" t="str">
        <f>'World Cup'!$AI$50</f>
        <v>England</v>
      </c>
      <c r="D101" s="240">
        <f>IF(E101="","",INDEX(Groups!$C$7:$C$65,MATCH(E101,Groups!$D$7:$D$65,0)))</f>
        <v>46</v>
      </c>
      <c r="E101" s="239" t="str">
        <f>'World Cup'!$AJ$50</f>
        <v>DR Congo</v>
      </c>
      <c r="F101" s="241">
        <f>IF(AND('World Cup'!$AI$51&lt;&gt;"",'World Cup'!$AJ$51&lt;&gt;""),'World Cup'!$AI$51+IF(AND('World Cup'!$AI$53&lt;&gt;"",'World Cup'!$AJ$53&lt;&gt;"",'World Cup'!$AI$51='World Cup'!$AJ$51),'World Cup'!$AI$53,0),"")</f>
        <v>3</v>
      </c>
      <c r="G101" s="242">
        <f>IF(AND('World Cup'!$AI$51&lt;&gt;"",'World Cup'!$AJ$51&lt;&gt;""),'World Cup'!$AJ$51+IF(AND('World Cup'!$AI$53&lt;&gt;"",'World Cup'!$AJ$53&lt;&gt;"",'World Cup'!$AI$51='World Cup'!$AJ$51),'World Cup'!$AJ$53,0),"")</f>
        <v>0</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c r="A102" s="23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Cup'!$AL$51+IF(AND('World Cup'!$AL$53&lt;&gt;"",'World Cup'!$AM$53&lt;&gt;"",'World Cup'!$AL$51='World Cup'!$AM$51),'World Cup'!$AL$53,0),"")</f>
        <v>2</v>
      </c>
      <c r="G102" s="242">
        <f>IF(AND('World Cup'!$AL$51&lt;&gt;"",'World Cup'!$AM$51&lt;&gt;""),'World Cup'!$AM$51+IF(AND('World Cup'!$AL$53&lt;&gt;"",'World Cup'!$AM$53&lt;&gt;"",'World Cup'!$AL$51='World Cup'!$AM$51),'World Cup'!$AM$53,0),"")</f>
        <v>0</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c r="A103" s="235"/>
      <c r="B103" s="238">
        <f>IF(C103="","",INDEX(Groups!$C$7:$C$65,MATCH(C103,Groups!$D$7:$D$65,0)))</f>
        <v>27</v>
      </c>
      <c r="C103" s="239" t="str">
        <f>'World Cup'!$AO$50</f>
        <v>Australia</v>
      </c>
      <c r="D103" s="240">
        <f>IF(E103="","",INDEX(Groups!$C$7:$C$65,MATCH(E103,Groups!$D$7:$D$65,0)))</f>
        <v>85</v>
      </c>
      <c r="E103" s="239" t="str">
        <f>'World Cup'!$AP$50</f>
        <v>New Zealand</v>
      </c>
      <c r="F103" s="241">
        <f>IF(AND('World Cup'!$AO$51&lt;&gt;"",'World Cup'!$AP$51&lt;&gt;""),'World Cup'!$AO$51+IF(AND('World Cup'!$AO$53&lt;&gt;"",'World Cup'!$AP$53&lt;&gt;"",'World Cup'!$AO$51='World Cup'!$AP$51),'World Cup'!$AO$53,0),"")</f>
        <v>1</v>
      </c>
      <c r="G103" s="242">
        <f>IF(AND('World Cup'!$AO$51&lt;&gt;"",'World Cup'!$AP$51&lt;&gt;""),'World Cup'!$AP$51+IF(AND('World Cup'!$AO$53&lt;&gt;"",'World Cup'!$AP$53&lt;&gt;"",'World Cup'!$AO$51='World Cup'!$AP$51),'World Cup'!$AP$53,0),"")</f>
        <v>0</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c r="A104" s="235"/>
      <c r="B104" s="238">
        <f>IF(C104="","",INDEX(Groups!$C$7:$C$65,MATCH(C104,Groups!$D$7:$D$65,0)))</f>
        <v>19</v>
      </c>
      <c r="C104" s="239" t="str">
        <f>'World Cup'!$AR$50</f>
        <v>Switzerland</v>
      </c>
      <c r="D104" s="240">
        <f>IF(E104="","",INDEX(Groups!$C$7:$C$65,MATCH(E104,Groups!$D$7:$D$65,0)))</f>
        <v>9</v>
      </c>
      <c r="E104" s="239" t="str">
        <f>'World Cup'!$AS$50</f>
        <v>Belgium</v>
      </c>
      <c r="F104" s="241">
        <f>IF(AND('World Cup'!$AR$51&lt;&gt;"",'World Cup'!$AS$51&lt;&gt;""),'World Cup'!$AR$51+IF(AND('World Cup'!$AR$53&lt;&gt;"",'World Cup'!$AS$53&lt;&gt;"",'World Cup'!$AR$51='World Cup'!$AS$51),'World Cup'!$AR$53,0),"")</f>
        <v>2</v>
      </c>
      <c r="G104" s="242">
        <f>IF(AND('World Cup'!$AR$51&lt;&gt;"",'World Cup'!$AS$51&lt;&gt;""),'World Cup'!$AS$51+IF(AND('World Cup'!$AR$53&lt;&gt;"",'World Cup'!$AS$53&lt;&gt;"",'World Cup'!$AR$51='World Cup'!$AS$51),'World Cup'!$AS$53,0),"")</f>
        <v>1</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c r="A105" s="235"/>
      <c r="B105" s="238">
        <f>IF(C105="","",INDEX(Groups!$C$7:$C$65,MATCH(C105,Groups!$D$7:$D$65,0)))</f>
        <v>5</v>
      </c>
      <c r="C105" s="239" t="str">
        <f>'World Cup'!$AU$50</f>
        <v>Portugal</v>
      </c>
      <c r="D105" s="240">
        <f>IF(E105="","",INDEX(Groups!$C$7:$C$65,MATCH(E105,Groups!$D$7:$D$65,0)))</f>
        <v>14</v>
      </c>
      <c r="E105" s="239" t="str">
        <f>'World Cup'!$AV$50</f>
        <v>Senegal</v>
      </c>
      <c r="F105" s="241">
        <f>IF(AND('World Cup'!$AU$51&lt;&gt;"",'World Cup'!$AV$51&lt;&gt;""),'World Cup'!$AU$51+IF(AND('World Cup'!$AU$53&lt;&gt;"",'World Cup'!$AV$53&lt;&gt;"",'World Cup'!$AU$51='World Cup'!$AV$51),'World Cup'!$AU$53,0),"")</f>
        <v>2</v>
      </c>
      <c r="G105" s="242">
        <f>IF(AND('World Cup'!$AU$51&lt;&gt;"",'World Cup'!$AV$51&lt;&gt;""),'World Cup'!$AV$51+IF(AND('World Cup'!$AU$53&lt;&gt;"",'World Cup'!$AV$53&lt;&gt;"",'World Cup'!$AU$51='World Cup'!$AV$51),'World Cup'!$AV$53,0),"")</f>
        <v>0</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Cup'!$B$61+IF(AND('World Cup'!$B$63&lt;&gt;"",'World Cup'!$C$63&lt;&gt;"",'World Cup'!$B$61='World Cup'!$C$61),'World Cup'!$B$63,0),"")</f>
        <v>2</v>
      </c>
      <c r="G107" s="242">
        <f>IF(AND('World Cup'!$B$61&lt;&gt;"",'World Cup'!$C$61&lt;&gt;""),'World Cup'!$C$61+IF(AND('World Cup'!$B$63&lt;&gt;"",'World Cup'!$C$63&lt;&gt;"",'World Cup'!$B$61='World Cup'!$C$61),'World Cup'!$C$63,0),"")</f>
        <v>3</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c r="A108" s="235"/>
      <c r="B108" s="238">
        <f>IF(C108="","",INDEX(Groups!$C$7:$C$65,MATCH(C108,Groups!$D$7:$D$65,0)))</f>
        <v>25</v>
      </c>
      <c r="C108" s="239" t="str">
        <f>'World Cup'!$E$60</f>
        <v>Rep. of Korea</v>
      </c>
      <c r="D108" s="240">
        <f>IF(E108="","",INDEX(Groups!$C$7:$C$65,MATCH(E108,Groups!$D$7:$D$65,0)))</f>
        <v>7</v>
      </c>
      <c r="E108" s="239" t="str">
        <f>'World Cup'!$F$60</f>
        <v>Netherlands</v>
      </c>
      <c r="F108" s="241">
        <f>IF(AND('World Cup'!$E$61&lt;&gt;"",'World Cup'!$F$61&lt;&gt;""),'World Cup'!$E$61+IF(AND('World Cup'!$E$63&lt;&gt;"",'World Cup'!$F$63&lt;&gt;"",'World Cup'!$E$61='World Cup'!$F$61),'World Cup'!$E$63,0),"")</f>
        <v>2</v>
      </c>
      <c r="G108" s="242">
        <f>IF(AND('World Cup'!$E$61&lt;&gt;"",'World Cup'!$F$61&lt;&gt;""),'World Cup'!$F$61+IF(AND('World Cup'!$E$63&lt;&gt;"",'World Cup'!$F$63&lt;&gt;"",'World Cup'!$E$61='World Cup'!$F$61),'World Cup'!$F$63,0),"")</f>
        <v>4</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c r="A109" s="235"/>
      <c r="B109" s="238">
        <f>IF(C109="","",INDEX(Groups!$C$7:$C$65,MATCH(C109,Groups!$D$7:$D$65,0)))</f>
        <v>13</v>
      </c>
      <c r="C109" s="239" t="str">
        <f>'World Cup'!$H$60</f>
        <v>Colombia</v>
      </c>
      <c r="D109" s="240">
        <f>IF(E109="","",INDEX(Groups!$C$7:$C$65,MATCH(E109,Groups!$D$7:$D$65,0)))</f>
        <v>2</v>
      </c>
      <c r="E109" s="239" t="str">
        <f>'World Cup'!$I$60</f>
        <v>Spain</v>
      </c>
      <c r="F109" s="241">
        <f>IF(AND('World Cup'!$H$61&lt;&gt;"",'World Cup'!$I$61&lt;&gt;""),'World Cup'!$H$61+IF(AND('World Cup'!$H$63&lt;&gt;"",'World Cup'!$I$63&lt;&gt;"",'World Cup'!$H$61='World Cup'!$I$61),'World Cup'!$H$63,0),"")</f>
        <v>1</v>
      </c>
      <c r="G109" s="242">
        <f>IF(AND('World Cup'!$H$61&lt;&gt;"",'World Cup'!$I$61&lt;&gt;""),'World Cup'!$I$61+IF(AND('World Cup'!$H$63&lt;&gt;"",'World Cup'!$I$63&lt;&gt;"",'World Cup'!$H$61='World Cup'!$I$61),'World Cup'!$I$63,0),"")</f>
        <v>3</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c r="A110" s="235"/>
      <c r="B110" s="238">
        <f>IF(C110="","",INDEX(Groups!$C$7:$C$65,MATCH(C110,Groups!$D$7:$D$65,0)))</f>
        <v>22</v>
      </c>
      <c r="C110" s="239" t="str">
        <f>'World Cup'!$K$60</f>
        <v>Turkey</v>
      </c>
      <c r="D110" s="240">
        <f>IF(E110="","",INDEX(Groups!$C$7:$C$65,MATCH(E110,Groups!$D$7:$D$65,0)))</f>
        <v>29</v>
      </c>
      <c r="E110" s="239" t="str">
        <f>'World Cup'!$L$60</f>
        <v>Egypt</v>
      </c>
      <c r="F110" s="241">
        <f>IF(AND('World Cup'!$K$61&lt;&gt;"",'World Cup'!$L$61&lt;&gt;""),'World Cup'!$K$61+IF(AND('World Cup'!$K$63&lt;&gt;"",'World Cup'!$L$63&lt;&gt;"",'World Cup'!$K$61='World Cup'!$L$61),'World Cup'!$K$63,0),"")</f>
        <v>2</v>
      </c>
      <c r="G110" s="242">
        <f>IF(AND('World Cup'!$K$61&lt;&gt;"",'World Cup'!$L$61&lt;&gt;""),'World Cup'!$L$61+IF(AND('World Cup'!$K$63&lt;&gt;"",'World Cup'!$L$63&lt;&gt;"",'World Cup'!$K$61='World Cup'!$L$61),'World Cup'!$L$63,0),"")</f>
        <v>1</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Cup'!$N$61+IF(AND('World Cup'!$N$63&lt;&gt;"",'World Cup'!$O$63&lt;&gt;"",'World Cup'!$N$61='World Cup'!$O$61),'World Cup'!$N$63,0),"")</f>
        <v>4</v>
      </c>
      <c r="G111" s="242">
        <f>IF(AND('World Cup'!$N$61&lt;&gt;"",'World Cup'!$O$61&lt;&gt;""),'World Cup'!$O$61+IF(AND('World Cup'!$N$63&lt;&gt;"",'World Cup'!$O$63&lt;&gt;"",'World Cup'!$N$61='World Cup'!$O$61),'World Cup'!$O$63,0),"")</f>
        <v>2</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c r="A112" s="235"/>
      <c r="B112" s="238">
        <f>IF(C112="","",INDEX(Groups!$C$7:$C$65,MATCH(C112,Groups!$D$7:$D$65,0)))</f>
        <v>43</v>
      </c>
      <c r="C112" s="239" t="str">
        <f>'World Cup'!$Q$60</f>
        <v>Scotland</v>
      </c>
      <c r="D112" s="240">
        <f>IF(E112="","",INDEX(Groups!$C$7:$C$65,MATCH(E112,Groups!$D$7:$D$65,0)))</f>
        <v>4</v>
      </c>
      <c r="E112" s="239" t="str">
        <f>'World Cup'!$R$60</f>
        <v>England</v>
      </c>
      <c r="F112" s="241">
        <f>IF(AND('World Cup'!$Q$61&lt;&gt;"",'World Cup'!$R$61&lt;&gt;""),'World Cup'!$Q$61+IF(AND('World Cup'!$Q$63&lt;&gt;"",'World Cup'!$R$63&lt;&gt;"",'World Cup'!$Q$61='World Cup'!$R$61),'World Cup'!$Q$63,0),"")</f>
        <v>1</v>
      </c>
      <c r="G112" s="242">
        <f>IF(AND('World Cup'!$Q$61&lt;&gt;"",'World Cup'!$R$61&lt;&gt;""),'World Cup'!$R$61+IF(AND('World Cup'!$Q$63&lt;&gt;"",'World Cup'!$R$63&lt;&gt;"",'World Cup'!$Q$61='World Cup'!$R$61),'World Cup'!$R$63,0),"")</f>
        <v>3</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c r="A113" s="235"/>
      <c r="B113" s="238">
        <f>IF(C113="","",INDEX(Groups!$C$7:$C$65,MATCH(C113,Groups!$D$7:$D$65,0)))</f>
        <v>3</v>
      </c>
      <c r="C113" s="239" t="str">
        <f>'World Cup'!$T$60</f>
        <v>Argentina</v>
      </c>
      <c r="D113" s="240">
        <f>IF(E113="","",INDEX(Groups!$C$7:$C$65,MATCH(E113,Groups!$D$7:$D$65,0)))</f>
        <v>27</v>
      </c>
      <c r="E113" s="239" t="str">
        <f>'World Cup'!$U$60</f>
        <v>Australia</v>
      </c>
      <c r="F113" s="241">
        <f>IF(AND('World Cup'!$T$61&lt;&gt;"",'World Cup'!$U$61&lt;&gt;""),'World Cup'!$T$61+IF(AND('World Cup'!$T$63&lt;&gt;"",'World Cup'!$U$63&lt;&gt;"",'World Cup'!$T$61='World Cup'!$U$61),'World Cup'!$T$63,0),"")</f>
        <v>3</v>
      </c>
      <c r="G113" s="242">
        <f>IF(AND('World Cup'!$T$61&lt;&gt;"",'World Cup'!$U$61&lt;&gt;""),'World Cup'!$U$61+IF(AND('World Cup'!$T$63&lt;&gt;"",'World Cup'!$U$63&lt;&gt;"",'World Cup'!$T$61='World Cup'!$U$61),'World Cup'!$U$63,0),"")</f>
        <v>0</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Cup'!$W$61+IF(AND('World Cup'!$W$63&lt;&gt;"",'World Cup'!$X$63&lt;&gt;"",'World Cup'!$W$61='World Cup'!$X$61),'World Cup'!$W$63,0),"")</f>
        <v>6</v>
      </c>
      <c r="G114" s="242">
        <f>IF(AND('World Cup'!$W$61&lt;&gt;"",'World Cup'!$X$61&lt;&gt;""),'World Cup'!$X$61+IF(AND('World Cup'!$W$63&lt;&gt;"",'World Cup'!$X$63&lt;&gt;"",'World Cup'!$W$61='World Cup'!$X$61),'World Cup'!$X$63,0),"")</f>
        <v>5</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Cup'!$C$71+IF(AND('World Cup'!$C$73&lt;&gt;"",'World Cup'!$E$73&lt;&gt;"",'World Cup'!$C$71='World Cup'!$E$71),'World Cup'!$C$73,0),"")</f>
        <v>3</v>
      </c>
      <c r="G116" s="242">
        <f>IF(AND('World Cup'!$C$71&lt;&gt;"",'World Cup'!$E$71&lt;&gt;""),'World Cup'!$E$71+IF(AND('World Cup'!$C$73&lt;&gt;"",'World Cup'!$E$73&lt;&gt;"",'World Cup'!$C$71='World Cup'!$E$71),'World Cup'!$E$73,0),"")</f>
        <v>1</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c r="A117" s="235"/>
      <c r="B117" s="238">
        <f>IF(C117="","",INDEX(Groups!$C$7:$C$65,MATCH(C117,Groups!$D$7:$D$65,0)))</f>
        <v>2</v>
      </c>
      <c r="C117" s="239" t="str">
        <f>'World Cup'!$I$70</f>
        <v>Spain</v>
      </c>
      <c r="D117" s="240">
        <f>IF(E117="","",INDEX(Groups!$C$7:$C$65,MATCH(E117,Groups!$D$7:$D$65,0)))</f>
        <v>22</v>
      </c>
      <c r="E117" s="239" t="str">
        <f>'World Cup'!$K$70</f>
        <v>Turkey</v>
      </c>
      <c r="F117" s="241">
        <f>IF(AND('World Cup'!$I$71&lt;&gt;"",'World Cup'!$K$71&lt;&gt;""),'World Cup'!$I$71+IF(AND('World Cup'!$I$73&lt;&gt;"",'World Cup'!$K$73&lt;&gt;"",'World Cup'!$I$71='World Cup'!$K$71),'World Cup'!$I$73,0),"")</f>
        <v>2</v>
      </c>
      <c r="G117" s="242">
        <f>IF(AND('World Cup'!$I$71&lt;&gt;"",'World Cup'!$K$71&lt;&gt;""),'World Cup'!$K$71+IF(AND('World Cup'!$I$73&lt;&gt;"",'World Cup'!$K$73&lt;&gt;"",'World Cup'!$I$71='World Cup'!$K$71),'World Cup'!$K$73,0),"")</f>
        <v>0</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2</v>
      </c>
      <c r="G118" s="242">
        <f>IF(AND('World Cup'!$O$71&lt;&gt;"",'World Cup'!$Q$71&lt;&gt;""),'World Cup'!$Q$71+IF(AND('World Cup'!$O$73&lt;&gt;"",'World Cup'!$Q$73&lt;&gt;"",'World Cup'!$O$71='World Cup'!$Q$71),'World Cup'!$Q$73,0),"")</f>
        <v>1</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c r="B119" s="238">
        <f>IF(C119="","",INDEX(Groups!$C$7:$C$65,MATCH(C119,Groups!$D$7:$D$65,0)))</f>
        <v>3</v>
      </c>
      <c r="C119" s="239" t="str">
        <f>'World Cup'!$U$70</f>
        <v>Argentina</v>
      </c>
      <c r="D119" s="240">
        <f>IF(E119="","",INDEX(Groups!$C$7:$C$65,MATCH(E119,Groups!$D$7:$D$65,0)))</f>
        <v>19</v>
      </c>
      <c r="E119" s="239" t="str">
        <f>'World Cup'!$W$70</f>
        <v>Switzerland</v>
      </c>
      <c r="F119" s="241">
        <f>IF(AND('World Cup'!$U$71&lt;&gt;"",'World Cup'!$W$71&lt;&gt;""),'World Cup'!$U$71+IF(AND('World Cup'!$U$73&lt;&gt;"",'World Cup'!$W$73&lt;&gt;"",'World Cup'!$U$71='World Cup'!$W$71),'World Cup'!$U$73,0),"")</f>
        <v>8</v>
      </c>
      <c r="G119" s="242">
        <f>IF(AND('World Cup'!$U$71&lt;&gt;"",'World Cup'!$W$71&lt;&gt;""),'World Cup'!$W$71+IF(AND('World Cup'!$U$73&lt;&gt;"",'World Cup'!$W$73&lt;&gt;"",'World Cup'!$U$71='World Cup'!$W$71),'World Cup'!$W$73,0),"")</f>
        <v>7</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Cup'!$F$81+IF(AND('World Cup'!$F$83&lt;&gt;"",'World Cup'!$H$83&lt;&gt;"",'World Cup'!$F$81='World Cup'!$H$81),'World Cup'!$F$83,0),"")</f>
        <v>2</v>
      </c>
      <c r="G121" s="242">
        <f>IF(AND('World Cup'!$F$81&lt;&gt;"",'World Cup'!$H$81&lt;&gt;""),'World Cup'!$H$81+IF(AND('World Cup'!$F$83&lt;&gt;"",'World Cup'!$H$83&lt;&gt;"",'World Cup'!$F$81='World Cup'!$H$81),'World Cup'!$H$83,0),"")</f>
        <v>1</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c r="B122" s="238">
        <f>IF(C122="","",INDEX(Groups!$C$7:$C$65,MATCH(C122,Groups!$D$7:$D$65,0)))</f>
        <v>6</v>
      </c>
      <c r="C122" s="239" t="str">
        <f>'World Cup'!$R$80</f>
        <v>Brazil</v>
      </c>
      <c r="D122" s="240">
        <f>IF(E122="","",INDEX(Groups!$C$7:$C$65,MATCH(E122,Groups!$D$7:$D$65,0)))</f>
        <v>3</v>
      </c>
      <c r="E122" s="239" t="str">
        <f>'World Cup'!$T$80</f>
        <v>Argentina</v>
      </c>
      <c r="F122" s="241">
        <f>IF(AND('World Cup'!$R$81&lt;&gt;"",'World Cup'!$T$81&lt;&gt;""),'World Cup'!$R$81+IF(AND('World Cup'!$R$83&lt;&gt;"",'World Cup'!$T$83&lt;&gt;"",'World Cup'!$R$81='World Cup'!$T$81),'World Cup'!$R$83,0),"")</f>
        <v>2</v>
      </c>
      <c r="G122" s="242">
        <f>IF(AND('World Cup'!$R$81&lt;&gt;"",'World Cup'!$T$81&lt;&gt;""),'World Cup'!$T$81+IF(AND('World Cup'!$R$83&lt;&gt;"",'World Cup'!$T$83&lt;&gt;"",'World Cup'!$R$81='World Cup'!$T$81),'World Cup'!$T$83,0),"")</f>
        <v>1</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c r="B124" s="238">
        <f>IF(C124="","",INDEX(Groups!$C$7:$C$65,MATCH(C124,Groups!$D$7:$D$65,0)))</f>
        <v>2</v>
      </c>
      <c r="C124" s="239" t="str">
        <f>'World Cup'!$L$88</f>
        <v>Spain</v>
      </c>
      <c r="D124" s="240">
        <f>IF(E124="","",INDEX(Groups!$C$7:$C$65,MATCH(E124,Groups!$D$7:$D$65,0)))</f>
        <v>3</v>
      </c>
      <c r="E124" s="239" t="str">
        <f>'World Cup'!$N$88</f>
        <v>Argentina</v>
      </c>
      <c r="F124" s="241">
        <f>IF(AND('World Cup'!$L$89&lt;&gt;"",'World Cup'!$N$89&lt;&gt;""),'World Cup'!$L$89+IF(AND('World Cup'!$L$91&lt;&gt;"",'World Cup'!$N$91&lt;&gt;"",'World Cup'!$L$89='World Cup'!$N$89),'World Cup'!$L$91,0),"")</f>
        <v>3</v>
      </c>
      <c r="G124" s="242">
        <f>IF(AND('World Cup'!$L$89&lt;&gt;"",'World Cup'!$N$89&lt;&gt;""),'World Cup'!$N$89+IF(AND('World Cup'!$L$91&lt;&gt;"",'World Cup'!$N$91&lt;&gt;"",'World Cup'!$L$89='World Cup'!$N$89),'World Cup'!$N$91,0),"")</f>
        <v>1</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6.5" thickBot="1">
      <c r="B126" s="243">
        <f>IF(C126="","",INDEX(Groups!$C$7:$C$65,MATCH(C126,Groups!$D$7:$D$65,0)))</f>
        <v>1</v>
      </c>
      <c r="C126" s="244" t="str">
        <f>'World Cup'!$L$98</f>
        <v>France</v>
      </c>
      <c r="D126" s="245">
        <f>IF(E126="","",INDEX(Groups!$C$7:$C$65,MATCH(E126,Groups!$D$7:$D$65,0)))</f>
        <v>6</v>
      </c>
      <c r="E126" s="246" t="str">
        <f>'World Cup'!$N$98</f>
        <v>Brazil</v>
      </c>
      <c r="F126" s="352">
        <f>IF(AND('World Cup'!$L$99&lt;&gt;"",'World Cup'!$N$99&lt;&gt;""),'World Cup'!$L$99+IF(AND('World Cup'!$L$101&lt;&gt;"",'World Cup'!$N$101&lt;&gt;"",'World Cup'!$L$99='World Cup'!$N$99),'World Cup'!$L$101,0),"")</f>
        <v>11</v>
      </c>
      <c r="G126" s="353">
        <f>IF(AND('World Cup'!$L$99&lt;&gt;"",'World Cup'!$N$99&lt;&gt;""),'World Cup'!$N$99+IF(AND('World Cup'!$L$101&lt;&gt;"",'World Cup'!$N$101&lt;&gt;"",'World Cup'!$L$99='World Cup'!$N$99),'World Cup'!$N$101,0),"")</f>
        <v>12</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6.5" thickBot="1">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6.5" thickBot="1">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row r="134" spans="2:345" ht="16.5" thickBot="1">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c r="B141" s="958" t="str">
        <f>Language!$E$232</f>
        <v>The factors for the individual categories and other presettings can be selected on the 'PrSettings' worksheet.</v>
      </c>
      <c r="C141" s="959"/>
      <c r="D141" s="959"/>
      <c r="E141" s="959"/>
      <c r="F141" s="959"/>
      <c r="G141" s="959"/>
      <c r="H141" s="960"/>
    </row>
    <row r="142" spans="2:345">
      <c r="B142" s="958"/>
      <c r="C142" s="959"/>
      <c r="D142" s="959"/>
      <c r="E142" s="959"/>
      <c r="F142" s="959"/>
      <c r="G142" s="959"/>
      <c r="H142" s="960"/>
    </row>
    <row r="143" spans="2:345" ht="16.5" thickBot="1">
      <c r="B143" s="961"/>
      <c r="C143" s="962"/>
      <c r="D143" s="962"/>
      <c r="E143" s="962"/>
      <c r="F143" s="962"/>
      <c r="G143" s="962"/>
      <c r="H143" s="963"/>
    </row>
    <row r="144" spans="2:345" ht="16.5" thickTop="1">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107:J114 J116:J119 J121:J122">
    <cfRule type="expression" dxfId="1051" priority="1863">
      <formula>Q107&gt;1</formula>
    </cfRule>
  </conditionalFormatting>
  <conditionalFormatting sqref="L116:L119 L121:L122 L107:L114">
    <cfRule type="expression" dxfId="1050" priority="1934">
      <formula>R107&gt;1</formula>
    </cfRule>
  </conditionalFormatting>
  <conditionalFormatting sqref="L90:L105">
    <cfRule type="expression" dxfId="1049" priority="1122">
      <formula>R90&gt;1</formula>
    </cfRule>
  </conditionalFormatting>
  <conditionalFormatting sqref="J90:J105">
    <cfRule type="expression" dxfId="1048" priority="1121">
      <formula>Q90&gt;1</formula>
    </cfRule>
  </conditionalFormatting>
  <conditionalFormatting sqref="J124">
    <cfRule type="expression" dxfId="1047" priority="840">
      <formula>Q124&gt;1</formula>
    </cfRule>
  </conditionalFormatting>
  <conditionalFormatting sqref="J126">
    <cfRule type="expression" dxfId="1046" priority="839">
      <formula>Q126&gt;1</formula>
    </cfRule>
  </conditionalFormatting>
  <conditionalFormatting sqref="L124">
    <cfRule type="expression" dxfId="1045" priority="838">
      <formula>R124&gt;1</formula>
    </cfRule>
  </conditionalFormatting>
  <conditionalFormatting sqref="J128">
    <cfRule type="expression" dxfId="1044" priority="837">
      <formula>Q128&gt;1</formula>
    </cfRule>
  </conditionalFormatting>
  <conditionalFormatting sqref="W107:W114 W116:W119 W121:W122">
    <cfRule type="expression" dxfId="1043" priority="224">
      <formula>AD107&gt;1</formula>
    </cfRule>
  </conditionalFormatting>
  <conditionalFormatting sqref="Y116:Y119 Y121:Y122 Y107:Y114">
    <cfRule type="expression" dxfId="1042" priority="225">
      <formula>AE107&gt;1</formula>
    </cfRule>
  </conditionalFormatting>
  <conditionalFormatting sqref="Y90:Y105">
    <cfRule type="expression" dxfId="1041" priority="223">
      <formula>AE90&gt;1</formula>
    </cfRule>
  </conditionalFormatting>
  <conditionalFormatting sqref="W90:W105">
    <cfRule type="expression" dxfId="1040" priority="222">
      <formula>AD90&gt;1</formula>
    </cfRule>
  </conditionalFormatting>
  <conditionalFormatting sqref="W124">
    <cfRule type="expression" dxfId="1039" priority="221">
      <formula>AD124&gt;1</formula>
    </cfRule>
  </conditionalFormatting>
  <conditionalFormatting sqref="W126">
    <cfRule type="expression" dxfId="1038" priority="220">
      <formula>AD126&gt;1</formula>
    </cfRule>
  </conditionalFormatting>
  <conditionalFormatting sqref="Y124">
    <cfRule type="expression" dxfId="1037" priority="219">
      <formula>AE124&gt;1</formula>
    </cfRule>
  </conditionalFormatting>
  <conditionalFormatting sqref="W128">
    <cfRule type="expression" dxfId="1036" priority="218">
      <formula>AD128&gt;1</formula>
    </cfRule>
  </conditionalFormatting>
  <conditionalFormatting sqref="AJ107:AJ114 AJ116:AJ119 AJ121:AJ122">
    <cfRule type="expression" dxfId="1035" priority="215">
      <formula>AQ107&gt;1</formula>
    </cfRule>
  </conditionalFormatting>
  <conditionalFormatting sqref="AL116:AL119 AL121:AL122 AL107:AL114">
    <cfRule type="expression" dxfId="1034" priority="216">
      <formula>AR107&gt;1</formula>
    </cfRule>
  </conditionalFormatting>
  <conditionalFormatting sqref="AL90:AL105">
    <cfRule type="expression" dxfId="1033" priority="214">
      <formula>AR90&gt;1</formula>
    </cfRule>
  </conditionalFormatting>
  <conditionalFormatting sqref="AJ90:AJ105">
    <cfRule type="expression" dxfId="1032" priority="213">
      <formula>AQ90&gt;1</formula>
    </cfRule>
  </conditionalFormatting>
  <conditionalFormatting sqref="AJ124">
    <cfRule type="expression" dxfId="1031" priority="212">
      <formula>AQ124&gt;1</formula>
    </cfRule>
  </conditionalFormatting>
  <conditionalFormatting sqref="AJ126">
    <cfRule type="expression" dxfId="1030" priority="211">
      <formula>AQ126&gt;1</formula>
    </cfRule>
  </conditionalFormatting>
  <conditionalFormatting sqref="AL124">
    <cfRule type="expression" dxfId="1029" priority="210">
      <formula>AR124&gt;1</formula>
    </cfRule>
  </conditionalFormatting>
  <conditionalFormatting sqref="AJ128">
    <cfRule type="expression" dxfId="1028" priority="209">
      <formula>AQ128&gt;1</formula>
    </cfRule>
  </conditionalFormatting>
  <conditionalFormatting sqref="AW107:AW114 AW116:AW119 AW121:AW122">
    <cfRule type="expression" dxfId="1027" priority="206">
      <formula>BD107&gt;1</formula>
    </cfRule>
  </conditionalFormatting>
  <conditionalFormatting sqref="AY116:AY119 AY121:AY122 AY107:AY114">
    <cfRule type="expression" dxfId="1026" priority="207">
      <formula>BE107&gt;1</formula>
    </cfRule>
  </conditionalFormatting>
  <conditionalFormatting sqref="AY90:AY105">
    <cfRule type="expression" dxfId="1025" priority="205">
      <formula>BE90&gt;1</formula>
    </cfRule>
  </conditionalFormatting>
  <conditionalFormatting sqref="AW90:AW105">
    <cfRule type="expression" dxfId="1024" priority="204">
      <formula>BD90&gt;1</formula>
    </cfRule>
  </conditionalFormatting>
  <conditionalFormatting sqref="AW124">
    <cfRule type="expression" dxfId="1023" priority="203">
      <formula>BD124&gt;1</formula>
    </cfRule>
  </conditionalFormatting>
  <conditionalFormatting sqref="AW126">
    <cfRule type="expression" dxfId="1022" priority="202">
      <formula>BD126&gt;1</formula>
    </cfRule>
  </conditionalFormatting>
  <conditionalFormatting sqref="AY124">
    <cfRule type="expression" dxfId="1021" priority="201">
      <formula>BE124&gt;1</formula>
    </cfRule>
  </conditionalFormatting>
  <conditionalFormatting sqref="AW128">
    <cfRule type="expression" dxfId="1020" priority="200">
      <formula>BD128&gt;1</formula>
    </cfRule>
  </conditionalFormatting>
  <conditionalFormatting sqref="BJ107:BJ114 BJ116:BJ119 BJ121:BJ122">
    <cfRule type="expression" dxfId="1019" priority="197">
      <formula>BQ107&gt;1</formula>
    </cfRule>
  </conditionalFormatting>
  <conditionalFormatting sqref="BL116:BL119 BL121:BL122 BL107:BL114">
    <cfRule type="expression" dxfId="1018" priority="198">
      <formula>BR107&gt;1</formula>
    </cfRule>
  </conditionalFormatting>
  <conditionalFormatting sqref="BL90:BL105">
    <cfRule type="expression" dxfId="1017" priority="196">
      <formula>BR90&gt;1</formula>
    </cfRule>
  </conditionalFormatting>
  <conditionalFormatting sqref="BJ90:BJ105">
    <cfRule type="expression" dxfId="1016" priority="195">
      <formula>BQ90&gt;1</formula>
    </cfRule>
  </conditionalFormatting>
  <conditionalFormatting sqref="BJ124">
    <cfRule type="expression" dxfId="1015" priority="194">
      <formula>BQ124&gt;1</formula>
    </cfRule>
  </conditionalFormatting>
  <conditionalFormatting sqref="BJ126">
    <cfRule type="expression" dxfId="1014" priority="193">
      <formula>BQ126&gt;1</formula>
    </cfRule>
  </conditionalFormatting>
  <conditionalFormatting sqref="BL124">
    <cfRule type="expression" dxfId="1013" priority="192">
      <formula>BR124&gt;1</formula>
    </cfRule>
  </conditionalFormatting>
  <conditionalFormatting sqref="BJ128">
    <cfRule type="expression" dxfId="1012" priority="191">
      <formula>BQ128&gt;1</formula>
    </cfRule>
  </conditionalFormatting>
  <conditionalFormatting sqref="BW107:BW114 BW116:BW119 BW121:BW122">
    <cfRule type="expression" dxfId="1011" priority="188">
      <formula>CD107&gt;1</formula>
    </cfRule>
  </conditionalFormatting>
  <conditionalFormatting sqref="BY116:BY119 BY121:BY122 BY107:BY114">
    <cfRule type="expression" dxfId="1010" priority="189">
      <formula>CE107&gt;1</formula>
    </cfRule>
  </conditionalFormatting>
  <conditionalFormatting sqref="BY90:BY105">
    <cfRule type="expression" dxfId="1009" priority="187">
      <formula>CE90&gt;1</formula>
    </cfRule>
  </conditionalFormatting>
  <conditionalFormatting sqref="BW90:BW105">
    <cfRule type="expression" dxfId="1008" priority="186">
      <formula>CD90&gt;1</formula>
    </cfRule>
  </conditionalFormatting>
  <conditionalFormatting sqref="BW124">
    <cfRule type="expression" dxfId="1007" priority="185">
      <formula>CD124&gt;1</formula>
    </cfRule>
  </conditionalFormatting>
  <conditionalFormatting sqref="BW126">
    <cfRule type="expression" dxfId="1006" priority="184">
      <formula>CD126&gt;1</formula>
    </cfRule>
  </conditionalFormatting>
  <conditionalFormatting sqref="BY124">
    <cfRule type="expression" dxfId="1005" priority="183">
      <formula>CE124&gt;1</formula>
    </cfRule>
  </conditionalFormatting>
  <conditionalFormatting sqref="BW128">
    <cfRule type="expression" dxfId="1004" priority="182">
      <formula>CD128&gt;1</formula>
    </cfRule>
  </conditionalFormatting>
  <conditionalFormatting sqref="CJ107:CJ114 CJ116:CJ119 CJ121:CJ122">
    <cfRule type="expression" dxfId="1003" priority="179">
      <formula>CQ107&gt;1</formula>
    </cfRule>
  </conditionalFormatting>
  <conditionalFormatting sqref="CL116:CL119 CL121:CL122 CL107:CL114">
    <cfRule type="expression" dxfId="1002" priority="180">
      <formula>CR107&gt;1</formula>
    </cfRule>
  </conditionalFormatting>
  <conditionalFormatting sqref="CL90:CL105">
    <cfRule type="expression" dxfId="1001" priority="178">
      <formula>CR90&gt;1</formula>
    </cfRule>
  </conditionalFormatting>
  <conditionalFormatting sqref="CJ90:CJ105">
    <cfRule type="expression" dxfId="1000" priority="177">
      <formula>CQ90&gt;1</formula>
    </cfRule>
  </conditionalFormatting>
  <conditionalFormatting sqref="CJ124">
    <cfRule type="expression" dxfId="999" priority="176">
      <formula>CQ124&gt;1</formula>
    </cfRule>
  </conditionalFormatting>
  <conditionalFormatting sqref="CJ126">
    <cfRule type="expression" dxfId="998" priority="175">
      <formula>CQ126&gt;1</formula>
    </cfRule>
  </conditionalFormatting>
  <conditionalFormatting sqref="CL124">
    <cfRule type="expression" dxfId="997" priority="174">
      <formula>CR124&gt;1</formula>
    </cfRule>
  </conditionalFormatting>
  <conditionalFormatting sqref="CJ128">
    <cfRule type="expression" dxfId="996" priority="173">
      <formula>CQ128&gt;1</formula>
    </cfRule>
  </conditionalFormatting>
  <conditionalFormatting sqref="CW107:CW114 CW116:CW119 CW121:CW122">
    <cfRule type="expression" dxfId="995" priority="170">
      <formula>DD107&gt;1</formula>
    </cfRule>
  </conditionalFormatting>
  <conditionalFormatting sqref="CY116:CY119 CY121:CY122 CY107:CY114">
    <cfRule type="expression" dxfId="994" priority="171">
      <formula>DE107&gt;1</formula>
    </cfRule>
  </conditionalFormatting>
  <conditionalFormatting sqref="CY90:CY105">
    <cfRule type="expression" dxfId="993" priority="169">
      <formula>DE90&gt;1</formula>
    </cfRule>
  </conditionalFormatting>
  <conditionalFormatting sqref="CW90:CW105">
    <cfRule type="expression" dxfId="992" priority="168">
      <formula>DD90&gt;1</formula>
    </cfRule>
  </conditionalFormatting>
  <conditionalFormatting sqref="CW124">
    <cfRule type="expression" dxfId="991" priority="167">
      <formula>DD124&gt;1</formula>
    </cfRule>
  </conditionalFormatting>
  <conditionalFormatting sqref="CW126">
    <cfRule type="expression" dxfId="990" priority="166">
      <formula>DD126&gt;1</formula>
    </cfRule>
  </conditionalFormatting>
  <conditionalFormatting sqref="CY124">
    <cfRule type="expression" dxfId="989" priority="165">
      <formula>DE124&gt;1</formula>
    </cfRule>
  </conditionalFormatting>
  <conditionalFormatting sqref="CW128">
    <cfRule type="expression" dxfId="988" priority="164">
      <formula>DD128&gt;1</formula>
    </cfRule>
  </conditionalFormatting>
  <conditionalFormatting sqref="DJ107:DJ114 DJ116:DJ119 DJ121:DJ122">
    <cfRule type="expression" dxfId="987" priority="161">
      <formula>DQ107&gt;1</formula>
    </cfRule>
  </conditionalFormatting>
  <conditionalFormatting sqref="DL116:DL119 DL121:DL122 DL107:DL114">
    <cfRule type="expression" dxfId="986" priority="162">
      <formula>DR107&gt;1</formula>
    </cfRule>
  </conditionalFormatting>
  <conditionalFormatting sqref="DL90:DL105">
    <cfRule type="expression" dxfId="985" priority="160">
      <formula>DR90&gt;1</formula>
    </cfRule>
  </conditionalFormatting>
  <conditionalFormatting sqref="DJ90:DJ105">
    <cfRule type="expression" dxfId="984" priority="159">
      <formula>DQ90&gt;1</formula>
    </cfRule>
  </conditionalFormatting>
  <conditionalFormatting sqref="DJ124">
    <cfRule type="expression" dxfId="983" priority="158">
      <formula>DQ124&gt;1</formula>
    </cfRule>
  </conditionalFormatting>
  <conditionalFormatting sqref="DJ126">
    <cfRule type="expression" dxfId="982" priority="157">
      <formula>DQ126&gt;1</formula>
    </cfRule>
  </conditionalFormatting>
  <conditionalFormatting sqref="DL124">
    <cfRule type="expression" dxfId="981" priority="156">
      <formula>DR124&gt;1</formula>
    </cfRule>
  </conditionalFormatting>
  <conditionalFormatting sqref="DJ128">
    <cfRule type="expression" dxfId="980" priority="155">
      <formula>DQ128&gt;1</formula>
    </cfRule>
  </conditionalFormatting>
  <conditionalFormatting sqref="DW107:DW114 DW116:DW119 DW121:DW122">
    <cfRule type="expression" dxfId="979" priority="152">
      <formula>ED107&gt;1</formula>
    </cfRule>
  </conditionalFormatting>
  <conditionalFormatting sqref="DY116:DY119 DY121:DY122 DY107:DY114">
    <cfRule type="expression" dxfId="978" priority="153">
      <formula>EE107&gt;1</formula>
    </cfRule>
  </conditionalFormatting>
  <conditionalFormatting sqref="DY90:DY105">
    <cfRule type="expression" dxfId="977" priority="151">
      <formula>EE90&gt;1</formula>
    </cfRule>
  </conditionalFormatting>
  <conditionalFormatting sqref="DW90:DW105">
    <cfRule type="expression" dxfId="976" priority="150">
      <formula>ED90&gt;1</formula>
    </cfRule>
  </conditionalFormatting>
  <conditionalFormatting sqref="DW124">
    <cfRule type="expression" dxfId="975" priority="149">
      <formula>ED124&gt;1</formula>
    </cfRule>
  </conditionalFormatting>
  <conditionalFormatting sqref="DW126">
    <cfRule type="expression" dxfId="974" priority="148">
      <formula>ED126&gt;1</formula>
    </cfRule>
  </conditionalFormatting>
  <conditionalFormatting sqref="DY124">
    <cfRule type="expression" dxfId="973" priority="147">
      <formula>EE124&gt;1</formula>
    </cfRule>
  </conditionalFormatting>
  <conditionalFormatting sqref="DW128">
    <cfRule type="expression" dxfId="972" priority="146">
      <formula>ED128&gt;1</formula>
    </cfRule>
  </conditionalFormatting>
  <conditionalFormatting sqref="EJ107:EJ114 EJ116:EJ119 EJ121:EJ122">
    <cfRule type="expression" dxfId="971" priority="143">
      <formula>EQ107&gt;1</formula>
    </cfRule>
  </conditionalFormatting>
  <conditionalFormatting sqref="EL116:EL119 EL121:EL122 EL107:EL114">
    <cfRule type="expression" dxfId="970" priority="144">
      <formula>ER107&gt;1</formula>
    </cfRule>
  </conditionalFormatting>
  <conditionalFormatting sqref="EL90:EL105">
    <cfRule type="expression" dxfId="969" priority="142">
      <formula>ER90&gt;1</formula>
    </cfRule>
  </conditionalFormatting>
  <conditionalFormatting sqref="EJ90:EJ105">
    <cfRule type="expression" dxfId="968" priority="141">
      <formula>EQ90&gt;1</formula>
    </cfRule>
  </conditionalFormatting>
  <conditionalFormatting sqref="EJ124">
    <cfRule type="expression" dxfId="967" priority="140">
      <formula>EQ124&gt;1</formula>
    </cfRule>
  </conditionalFormatting>
  <conditionalFormatting sqref="EJ126">
    <cfRule type="expression" dxfId="966" priority="139">
      <formula>EQ126&gt;1</formula>
    </cfRule>
  </conditionalFormatting>
  <conditionalFormatting sqref="EL124">
    <cfRule type="expression" dxfId="965" priority="138">
      <formula>ER124&gt;1</formula>
    </cfRule>
  </conditionalFormatting>
  <conditionalFormatting sqref="EJ128">
    <cfRule type="expression" dxfId="964" priority="137">
      <formula>EQ128&gt;1</formula>
    </cfRule>
  </conditionalFormatting>
  <conditionalFormatting sqref="EW107:EW114 EW116:EW119 EW121:EW122">
    <cfRule type="expression" dxfId="963" priority="134">
      <formula>FD107&gt;1</formula>
    </cfRule>
  </conditionalFormatting>
  <conditionalFormatting sqref="EY116:EY119 EY121:EY122 EY107:EY114">
    <cfRule type="expression" dxfId="962" priority="135">
      <formula>FE107&gt;1</formula>
    </cfRule>
  </conditionalFormatting>
  <conditionalFormatting sqref="EY90:EY105">
    <cfRule type="expression" dxfId="961" priority="133">
      <formula>FE90&gt;1</formula>
    </cfRule>
  </conditionalFormatting>
  <conditionalFormatting sqref="EW90:EW105">
    <cfRule type="expression" dxfId="960" priority="132">
      <formula>FD90&gt;1</formula>
    </cfRule>
  </conditionalFormatting>
  <conditionalFormatting sqref="EW124">
    <cfRule type="expression" dxfId="959" priority="131">
      <formula>FD124&gt;1</formula>
    </cfRule>
  </conditionalFormatting>
  <conditionalFormatting sqref="EW126">
    <cfRule type="expression" dxfId="958" priority="130">
      <formula>FD126&gt;1</formula>
    </cfRule>
  </conditionalFormatting>
  <conditionalFormatting sqref="EY124">
    <cfRule type="expression" dxfId="957" priority="129">
      <formula>FE124&gt;1</formula>
    </cfRule>
  </conditionalFormatting>
  <conditionalFormatting sqref="EW128">
    <cfRule type="expression" dxfId="956" priority="128">
      <formula>FD128&gt;1</formula>
    </cfRule>
  </conditionalFormatting>
  <conditionalFormatting sqref="FJ107:FJ114 FJ116:FJ119 FJ121:FJ122">
    <cfRule type="expression" dxfId="955" priority="125">
      <formula>FQ107&gt;1</formula>
    </cfRule>
  </conditionalFormatting>
  <conditionalFormatting sqref="FL116:FL119 FL121:FL122 FL107:FL114">
    <cfRule type="expression" dxfId="954" priority="126">
      <formula>FR107&gt;1</formula>
    </cfRule>
  </conditionalFormatting>
  <conditionalFormatting sqref="FL90:FL105">
    <cfRule type="expression" dxfId="953" priority="124">
      <formula>FR90&gt;1</formula>
    </cfRule>
  </conditionalFormatting>
  <conditionalFormatting sqref="FJ90:FJ105">
    <cfRule type="expression" dxfId="952" priority="123">
      <formula>FQ90&gt;1</formula>
    </cfRule>
  </conditionalFormatting>
  <conditionalFormatting sqref="FJ124">
    <cfRule type="expression" dxfId="951" priority="122">
      <formula>FQ124&gt;1</formula>
    </cfRule>
  </conditionalFormatting>
  <conditionalFormatting sqref="FJ126">
    <cfRule type="expression" dxfId="950" priority="121">
      <formula>FQ126&gt;1</formula>
    </cfRule>
  </conditionalFormatting>
  <conditionalFormatting sqref="FL124">
    <cfRule type="expression" dxfId="949" priority="120">
      <formula>FR124&gt;1</formula>
    </cfRule>
  </conditionalFormatting>
  <conditionalFormatting sqref="FJ128">
    <cfRule type="expression" dxfId="948" priority="119">
      <formula>FQ128&gt;1</formula>
    </cfRule>
  </conditionalFormatting>
  <conditionalFormatting sqref="FW107:FW114 FW116:FW119 FW121:FW122">
    <cfRule type="expression" dxfId="947" priority="116">
      <formula>GD107&gt;1</formula>
    </cfRule>
  </conditionalFormatting>
  <conditionalFormatting sqref="FY116:FY119 FY121:FY122 FY107:FY114">
    <cfRule type="expression" dxfId="946" priority="117">
      <formula>GE107&gt;1</formula>
    </cfRule>
  </conditionalFormatting>
  <conditionalFormatting sqref="FY90:FY105">
    <cfRule type="expression" dxfId="945" priority="115">
      <formula>GE90&gt;1</formula>
    </cfRule>
  </conditionalFormatting>
  <conditionalFormatting sqref="FW90:FW105">
    <cfRule type="expression" dxfId="944" priority="114">
      <formula>GD90&gt;1</formula>
    </cfRule>
  </conditionalFormatting>
  <conditionalFormatting sqref="FW124">
    <cfRule type="expression" dxfId="943" priority="113">
      <formula>GD124&gt;1</formula>
    </cfRule>
  </conditionalFormatting>
  <conditionalFormatting sqref="FW126">
    <cfRule type="expression" dxfId="942" priority="112">
      <formula>GD126&gt;1</formula>
    </cfRule>
  </conditionalFormatting>
  <conditionalFormatting sqref="FY124">
    <cfRule type="expression" dxfId="941" priority="111">
      <formula>GE124&gt;1</formula>
    </cfRule>
  </conditionalFormatting>
  <conditionalFormatting sqref="FW128">
    <cfRule type="expression" dxfId="940" priority="110">
      <formula>GD128&gt;1</formula>
    </cfRule>
  </conditionalFormatting>
  <conditionalFormatting sqref="GJ107:GJ114 GJ116:GJ119 GJ121:GJ122">
    <cfRule type="expression" dxfId="939" priority="107">
      <formula>GQ107&gt;1</formula>
    </cfRule>
  </conditionalFormatting>
  <conditionalFormatting sqref="GL116:GL119 GL121:GL122 GL107:GL114">
    <cfRule type="expression" dxfId="938" priority="108">
      <formula>GR107&gt;1</formula>
    </cfRule>
  </conditionalFormatting>
  <conditionalFormatting sqref="GL90:GL105">
    <cfRule type="expression" dxfId="937" priority="106">
      <formula>GR90&gt;1</formula>
    </cfRule>
  </conditionalFormatting>
  <conditionalFormatting sqref="GJ90:GJ105">
    <cfRule type="expression" dxfId="936" priority="105">
      <formula>GQ90&gt;1</formula>
    </cfRule>
  </conditionalFormatting>
  <conditionalFormatting sqref="GJ124">
    <cfRule type="expression" dxfId="935" priority="104">
      <formula>GQ124&gt;1</formula>
    </cfRule>
  </conditionalFormatting>
  <conditionalFormatting sqref="GJ126">
    <cfRule type="expression" dxfId="934" priority="103">
      <formula>GQ126&gt;1</formula>
    </cfRule>
  </conditionalFormatting>
  <conditionalFormatting sqref="GL124">
    <cfRule type="expression" dxfId="933" priority="102">
      <formula>GR124&gt;1</formula>
    </cfRule>
  </conditionalFormatting>
  <conditionalFormatting sqref="GJ128">
    <cfRule type="expression" dxfId="932" priority="101">
      <formula>GQ128&gt;1</formula>
    </cfRule>
  </conditionalFormatting>
  <conditionalFormatting sqref="GW107:GW114 GW116:GW119 GW121:GW122">
    <cfRule type="expression" dxfId="931" priority="98">
      <formula>HD107&gt;1</formula>
    </cfRule>
  </conditionalFormatting>
  <conditionalFormatting sqref="GY116:GY119 GY121:GY122 GY107:GY114">
    <cfRule type="expression" dxfId="930" priority="99">
      <formula>HE107&gt;1</formula>
    </cfRule>
  </conditionalFormatting>
  <conditionalFormatting sqref="GY90:GY105">
    <cfRule type="expression" dxfId="929" priority="97">
      <formula>HE90&gt;1</formula>
    </cfRule>
  </conditionalFormatting>
  <conditionalFormatting sqref="GW90:GW105">
    <cfRule type="expression" dxfId="928" priority="96">
      <formula>HD90&gt;1</formula>
    </cfRule>
  </conditionalFormatting>
  <conditionalFormatting sqref="GW124">
    <cfRule type="expression" dxfId="927" priority="95">
      <formula>HD124&gt;1</formula>
    </cfRule>
  </conditionalFormatting>
  <conditionalFormatting sqref="GW126">
    <cfRule type="expression" dxfId="926" priority="94">
      <formula>HD126&gt;1</formula>
    </cfRule>
  </conditionalFormatting>
  <conditionalFormatting sqref="GY124">
    <cfRule type="expression" dxfId="925" priority="93">
      <formula>HE124&gt;1</formula>
    </cfRule>
  </conditionalFormatting>
  <conditionalFormatting sqref="GW128">
    <cfRule type="expression" dxfId="924" priority="92">
      <formula>HD128&gt;1</formula>
    </cfRule>
  </conditionalFormatting>
  <conditionalFormatting sqref="HJ107:HJ114 HJ116:HJ119 HJ121:HJ122">
    <cfRule type="expression" dxfId="923" priority="89">
      <formula>HQ107&gt;1</formula>
    </cfRule>
  </conditionalFormatting>
  <conditionalFormatting sqref="HL116:HL119 HL121:HL122 HL107:HL114">
    <cfRule type="expression" dxfId="922" priority="90">
      <formula>HR107&gt;1</formula>
    </cfRule>
  </conditionalFormatting>
  <conditionalFormatting sqref="HL90:HL105">
    <cfRule type="expression" dxfId="921" priority="88">
      <formula>HR90&gt;1</formula>
    </cfRule>
  </conditionalFormatting>
  <conditionalFormatting sqref="HJ90:HJ105">
    <cfRule type="expression" dxfId="920" priority="87">
      <formula>HQ90&gt;1</formula>
    </cfRule>
  </conditionalFormatting>
  <conditionalFormatting sqref="HJ124">
    <cfRule type="expression" dxfId="919" priority="86">
      <formula>HQ124&gt;1</formula>
    </cfRule>
  </conditionalFormatting>
  <conditionalFormatting sqref="HJ126">
    <cfRule type="expression" dxfId="918" priority="85">
      <formula>HQ126&gt;1</formula>
    </cfRule>
  </conditionalFormatting>
  <conditionalFormatting sqref="HL124">
    <cfRule type="expression" dxfId="917" priority="84">
      <formula>HR124&gt;1</formula>
    </cfRule>
  </conditionalFormatting>
  <conditionalFormatting sqref="HJ128">
    <cfRule type="expression" dxfId="916" priority="83">
      <formula>HQ128&gt;1</formula>
    </cfRule>
  </conditionalFormatting>
  <conditionalFormatting sqref="HW107:HW114 HW116:HW119 HW121:HW122">
    <cfRule type="expression" dxfId="915" priority="80">
      <formula>ID107&gt;1</formula>
    </cfRule>
  </conditionalFormatting>
  <conditionalFormatting sqref="HY116:HY119 HY121:HY122 HY107:HY114">
    <cfRule type="expression" dxfId="914" priority="81">
      <formula>IE107&gt;1</formula>
    </cfRule>
  </conditionalFormatting>
  <conditionalFormatting sqref="HY90:HY105">
    <cfRule type="expression" dxfId="913" priority="79">
      <formula>IE90&gt;1</formula>
    </cfRule>
  </conditionalFormatting>
  <conditionalFormatting sqref="HW90:HW105">
    <cfRule type="expression" dxfId="912" priority="78">
      <formula>ID90&gt;1</formula>
    </cfRule>
  </conditionalFormatting>
  <conditionalFormatting sqref="HW124">
    <cfRule type="expression" dxfId="911" priority="77">
      <formula>ID124&gt;1</formula>
    </cfRule>
  </conditionalFormatting>
  <conditionalFormatting sqref="HW126">
    <cfRule type="expression" dxfId="910" priority="76">
      <formula>ID126&gt;1</formula>
    </cfRule>
  </conditionalFormatting>
  <conditionalFormatting sqref="HY124">
    <cfRule type="expression" dxfId="909" priority="75">
      <formula>IE124&gt;1</formula>
    </cfRule>
  </conditionalFormatting>
  <conditionalFormatting sqref="HW128">
    <cfRule type="expression" dxfId="908" priority="74">
      <formula>ID128&gt;1</formula>
    </cfRule>
  </conditionalFormatting>
  <conditionalFormatting sqref="IJ107:IJ114 IJ116:IJ119 IJ121:IJ122">
    <cfRule type="expression" dxfId="907" priority="71">
      <formula>IQ107&gt;1</formula>
    </cfRule>
  </conditionalFormatting>
  <conditionalFormatting sqref="IL116:IL119 IL121:IL122 IL107:IL114">
    <cfRule type="expression" dxfId="906" priority="72">
      <formula>IR107&gt;1</formula>
    </cfRule>
  </conditionalFormatting>
  <conditionalFormatting sqref="IL90:IL105">
    <cfRule type="expression" dxfId="905" priority="70">
      <formula>IR90&gt;1</formula>
    </cfRule>
  </conditionalFormatting>
  <conditionalFormatting sqref="IJ90:IJ105">
    <cfRule type="expression" dxfId="904" priority="69">
      <formula>IQ90&gt;1</formula>
    </cfRule>
  </conditionalFormatting>
  <conditionalFormatting sqref="IJ124">
    <cfRule type="expression" dxfId="903" priority="68">
      <formula>IQ124&gt;1</formula>
    </cfRule>
  </conditionalFormatting>
  <conditionalFormatting sqref="IJ126">
    <cfRule type="expression" dxfId="902" priority="67">
      <formula>IQ126&gt;1</formula>
    </cfRule>
  </conditionalFormatting>
  <conditionalFormatting sqref="IL124">
    <cfRule type="expression" dxfId="901" priority="66">
      <formula>IR124&gt;1</formula>
    </cfRule>
  </conditionalFormatting>
  <conditionalFormatting sqref="IJ128">
    <cfRule type="expression" dxfId="900" priority="65">
      <formula>IQ128&gt;1</formula>
    </cfRule>
  </conditionalFormatting>
  <conditionalFormatting sqref="IW107:IW114 IW116:IW119 IW121:IW122">
    <cfRule type="expression" dxfId="899" priority="62">
      <formula>JD107&gt;1</formula>
    </cfRule>
  </conditionalFormatting>
  <conditionalFormatting sqref="IY116:IY119 IY121:IY122 IY107:IY114">
    <cfRule type="expression" dxfId="898" priority="63">
      <formula>JE107&gt;1</formula>
    </cfRule>
  </conditionalFormatting>
  <conditionalFormatting sqref="IY90:IY105">
    <cfRule type="expression" dxfId="897" priority="61">
      <formula>JE90&gt;1</formula>
    </cfRule>
  </conditionalFormatting>
  <conditionalFormatting sqref="IW90:IW105">
    <cfRule type="expression" dxfId="896" priority="60">
      <formula>JD90&gt;1</formula>
    </cfRule>
  </conditionalFormatting>
  <conditionalFormatting sqref="IW124">
    <cfRule type="expression" dxfId="895" priority="59">
      <formula>JD124&gt;1</formula>
    </cfRule>
  </conditionalFormatting>
  <conditionalFormatting sqref="IW126">
    <cfRule type="expression" dxfId="894" priority="58">
      <formula>JD126&gt;1</formula>
    </cfRule>
  </conditionalFormatting>
  <conditionalFormatting sqref="IY124">
    <cfRule type="expression" dxfId="893" priority="57">
      <formula>JE124&gt;1</formula>
    </cfRule>
  </conditionalFormatting>
  <conditionalFormatting sqref="IW128">
    <cfRule type="expression" dxfId="892" priority="56">
      <formula>JD128&gt;1</formula>
    </cfRule>
  </conditionalFormatting>
  <conditionalFormatting sqref="JJ107:JJ114 JJ116:JJ119 JJ121:JJ122">
    <cfRule type="expression" dxfId="891" priority="53">
      <formula>JQ107&gt;1</formula>
    </cfRule>
  </conditionalFormatting>
  <conditionalFormatting sqref="JL116:JL119 JL121:JL122 JL107:JL114">
    <cfRule type="expression" dxfId="890" priority="54">
      <formula>JR107&gt;1</formula>
    </cfRule>
  </conditionalFormatting>
  <conditionalFormatting sqref="JL90:JL105">
    <cfRule type="expression" dxfId="889" priority="52">
      <formula>JR90&gt;1</formula>
    </cfRule>
  </conditionalFormatting>
  <conditionalFormatting sqref="JJ90:JJ105">
    <cfRule type="expression" dxfId="888" priority="51">
      <formula>JQ90&gt;1</formula>
    </cfRule>
  </conditionalFormatting>
  <conditionalFormatting sqref="JJ124">
    <cfRule type="expression" dxfId="887" priority="50">
      <formula>JQ124&gt;1</formula>
    </cfRule>
  </conditionalFormatting>
  <conditionalFormatting sqref="JJ126">
    <cfRule type="expression" dxfId="886" priority="49">
      <formula>JQ126&gt;1</formula>
    </cfRule>
  </conditionalFormatting>
  <conditionalFormatting sqref="JL124">
    <cfRule type="expression" dxfId="885" priority="48">
      <formula>JR124&gt;1</formula>
    </cfRule>
  </conditionalFormatting>
  <conditionalFormatting sqref="JJ128">
    <cfRule type="expression" dxfId="884" priority="47">
      <formula>JQ128&gt;1</formula>
    </cfRule>
  </conditionalFormatting>
  <conditionalFormatting sqref="JW107:JW114 JW116:JW119 JW121:JW122">
    <cfRule type="expression" dxfId="883" priority="44">
      <formula>KD107&gt;1</formula>
    </cfRule>
  </conditionalFormatting>
  <conditionalFormatting sqref="JY116:JY119 JY121:JY122 JY107:JY114">
    <cfRule type="expression" dxfId="882" priority="45">
      <formula>KE107&gt;1</formula>
    </cfRule>
  </conditionalFormatting>
  <conditionalFormatting sqref="JY90:JY105">
    <cfRule type="expression" dxfId="881" priority="43">
      <formula>KE90&gt;1</formula>
    </cfRule>
  </conditionalFormatting>
  <conditionalFormatting sqref="JW90:JW105">
    <cfRule type="expression" dxfId="880" priority="42">
      <formula>KD90&gt;1</formula>
    </cfRule>
  </conditionalFormatting>
  <conditionalFormatting sqref="JW124">
    <cfRule type="expression" dxfId="879" priority="41">
      <formula>KD124&gt;1</formula>
    </cfRule>
  </conditionalFormatting>
  <conditionalFormatting sqref="JW126">
    <cfRule type="expression" dxfId="878" priority="40">
      <formula>KD126&gt;1</formula>
    </cfRule>
  </conditionalFormatting>
  <conditionalFormatting sqref="JY124">
    <cfRule type="expression" dxfId="877" priority="39">
      <formula>KE124&gt;1</formula>
    </cfRule>
  </conditionalFormatting>
  <conditionalFormatting sqref="JW128">
    <cfRule type="expression" dxfId="876" priority="38">
      <formula>KD128&gt;1</formula>
    </cfRule>
  </conditionalFormatting>
  <conditionalFormatting sqref="KJ107:KJ114 KJ116:KJ119 KJ121:KJ122">
    <cfRule type="expression" dxfId="875" priority="35">
      <formula>KQ107&gt;1</formula>
    </cfRule>
  </conditionalFormatting>
  <conditionalFormatting sqref="KL116:KL119 KL121:KL122 KL107:KL114">
    <cfRule type="expression" dxfId="874" priority="36">
      <formula>KR107&gt;1</formula>
    </cfRule>
  </conditionalFormatting>
  <conditionalFormatting sqref="KL90:KL105">
    <cfRule type="expression" dxfId="873" priority="34">
      <formula>KR90&gt;1</formula>
    </cfRule>
  </conditionalFormatting>
  <conditionalFormatting sqref="KJ90:KJ105">
    <cfRule type="expression" dxfId="872" priority="33">
      <formula>KQ90&gt;1</formula>
    </cfRule>
  </conditionalFormatting>
  <conditionalFormatting sqref="KJ124">
    <cfRule type="expression" dxfId="871" priority="32">
      <formula>KQ124&gt;1</formula>
    </cfRule>
  </conditionalFormatting>
  <conditionalFormatting sqref="KJ126">
    <cfRule type="expression" dxfId="870" priority="31">
      <formula>KQ126&gt;1</formula>
    </cfRule>
  </conditionalFormatting>
  <conditionalFormatting sqref="KL124">
    <cfRule type="expression" dxfId="869" priority="30">
      <formula>KR124&gt;1</formula>
    </cfRule>
  </conditionalFormatting>
  <conditionalFormatting sqref="KJ128">
    <cfRule type="expression" dxfId="868" priority="29">
      <formula>KQ128&gt;1</formula>
    </cfRule>
  </conditionalFormatting>
  <conditionalFormatting sqref="KW107:KW114 KW116:KW119 KW121:KW122">
    <cfRule type="expression" dxfId="867" priority="26">
      <formula>LD107&gt;1</formula>
    </cfRule>
  </conditionalFormatting>
  <conditionalFormatting sqref="KY116:KY119 KY121:KY122 KY107:KY114">
    <cfRule type="expression" dxfId="866" priority="27">
      <formula>LE107&gt;1</formula>
    </cfRule>
  </conditionalFormatting>
  <conditionalFormatting sqref="KY90:KY105">
    <cfRule type="expression" dxfId="865" priority="25">
      <formula>LE90&gt;1</formula>
    </cfRule>
  </conditionalFormatting>
  <conditionalFormatting sqref="KW90:KW105">
    <cfRule type="expression" dxfId="864" priority="24">
      <formula>LD90&gt;1</formula>
    </cfRule>
  </conditionalFormatting>
  <conditionalFormatting sqref="KW124">
    <cfRule type="expression" dxfId="863" priority="23">
      <formula>LD124&gt;1</formula>
    </cfRule>
  </conditionalFormatting>
  <conditionalFormatting sqref="KW126">
    <cfRule type="expression" dxfId="862" priority="22">
      <formula>LD126&gt;1</formula>
    </cfRule>
  </conditionalFormatting>
  <conditionalFormatting sqref="KY124">
    <cfRule type="expression" dxfId="861" priority="21">
      <formula>LE124&gt;1</formula>
    </cfRule>
  </conditionalFormatting>
  <conditionalFormatting sqref="KW128">
    <cfRule type="expression" dxfId="860" priority="20">
      <formula>LD128&gt;1</formula>
    </cfRule>
  </conditionalFormatting>
  <conditionalFormatting sqref="LJ107:LJ114 LJ116:LJ119 LJ121:LJ122">
    <cfRule type="expression" dxfId="859" priority="17">
      <formula>LQ107&gt;1</formula>
    </cfRule>
  </conditionalFormatting>
  <conditionalFormatting sqref="LL116:LL119 LL121:LL122 LL107:LL114">
    <cfRule type="expression" dxfId="858" priority="18">
      <formula>LR107&gt;1</formula>
    </cfRule>
  </conditionalFormatting>
  <conditionalFormatting sqref="LL90:LL105">
    <cfRule type="expression" dxfId="857" priority="16">
      <formula>LR90&gt;1</formula>
    </cfRule>
  </conditionalFormatting>
  <conditionalFormatting sqref="LJ90:LJ105">
    <cfRule type="expression" dxfId="856" priority="15">
      <formula>LQ90&gt;1</formula>
    </cfRule>
  </conditionalFormatting>
  <conditionalFormatting sqref="LJ124">
    <cfRule type="expression" dxfId="855" priority="14">
      <formula>LQ124&gt;1</formula>
    </cfRule>
  </conditionalFormatting>
  <conditionalFormatting sqref="LJ126">
    <cfRule type="expression" dxfId="854" priority="13">
      <formula>LQ126&gt;1</formula>
    </cfRule>
  </conditionalFormatting>
  <conditionalFormatting sqref="LL124">
    <cfRule type="expression" dxfId="853" priority="12">
      <formula>LR124&gt;1</formula>
    </cfRule>
  </conditionalFormatting>
  <conditionalFormatting sqref="LJ128">
    <cfRule type="expression" dxfId="852" priority="11">
      <formula>LQ128&gt;1</formula>
    </cfRule>
  </conditionalFormatting>
  <conditionalFormatting sqref="LW107:LW114 LW116:LW119 LW121:LW122">
    <cfRule type="expression" dxfId="851" priority="8">
      <formula>MD107&gt;1</formula>
    </cfRule>
  </conditionalFormatting>
  <conditionalFormatting sqref="LY116:LY119 LY121:LY122 LY107:LY114">
    <cfRule type="expression" dxfId="850" priority="9">
      <formula>ME107&gt;1</formula>
    </cfRule>
  </conditionalFormatting>
  <conditionalFormatting sqref="LY90:LY105">
    <cfRule type="expression" dxfId="849" priority="7">
      <formula>ME90&gt;1</formula>
    </cfRule>
  </conditionalFormatting>
  <conditionalFormatting sqref="LW90:LW105">
    <cfRule type="expression" dxfId="848" priority="6">
      <formula>MD90&gt;1</formula>
    </cfRule>
  </conditionalFormatting>
  <conditionalFormatting sqref="LW124">
    <cfRule type="expression" dxfId="847" priority="5">
      <formula>MD124&gt;1</formula>
    </cfRule>
  </conditionalFormatting>
  <conditionalFormatting sqref="LW126">
    <cfRule type="expression" dxfId="846" priority="4">
      <formula>MD126&gt;1</formula>
    </cfRule>
  </conditionalFormatting>
  <conditionalFormatting sqref="LY124">
    <cfRule type="expression" dxfId="845" priority="3">
      <formula>ME124&gt;1</formula>
    </cfRule>
  </conditionalFormatting>
  <conditionalFormatting sqref="LW128">
    <cfRule type="expression" dxfId="844"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8" t="str">
        <f>Language!$E$127</f>
        <v>Predictions Ranking</v>
      </c>
      <c r="C1" s="988"/>
      <c r="D1" s="988"/>
    </row>
    <row r="2" spans="2:13" ht="15.75" thickBot="1"/>
    <row r="3" spans="2:13" ht="16.5"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c r="A1" s="229"/>
      <c r="B1" s="989" t="str">
        <f>Language!$E$204</f>
        <v>Predictions</v>
      </c>
      <c r="C1" s="989"/>
      <c r="D1" s="989"/>
      <c r="E1" s="989"/>
      <c r="F1" s="989"/>
      <c r="G1" s="989"/>
    </row>
    <row r="2" spans="1:345" ht="18.75" customHeight="1">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c r="B6" s="238">
        <f>INDEX(Groups!$C$7:$C$65,MATCH(C6,Groups!$D$7:$D$65,0))</f>
        <v>15</v>
      </c>
      <c r="C6" s="239" t="str">
        <f>CalcA!$P$22</f>
        <v>Mexico</v>
      </c>
      <c r="D6" s="240">
        <f>INDEX(Groups!$C$7:$C$65,MATCH(E6,Groups!$D$7:$D$65,0))</f>
        <v>60</v>
      </c>
      <c r="E6" s="239" t="str">
        <f>CalcA!$Q$22</f>
        <v>South Africa</v>
      </c>
      <c r="F6" s="241">
        <f>CalcA!$R$22</f>
        <v>1</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1</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2</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2</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2</v>
      </c>
      <c r="G10" s="242">
        <f>CalcA!$S$26</f>
        <v>3</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1</v>
      </c>
      <c r="G11" s="242">
        <f>CalcA!$S$27</f>
        <v>3</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2</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2</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2</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1</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2</v>
      </c>
      <c r="G20" s="242">
        <f>CalcC!$S$22</f>
        <v>0</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1</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1</v>
      </c>
      <c r="G22" s="242">
        <f>CalcC!$S$24</f>
        <v>2</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4</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1</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3</v>
      </c>
      <c r="G25" s="242">
        <f>CalcC!$S$27</f>
        <v>1</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2</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1</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1</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3</v>
      </c>
      <c r="G30" s="242">
        <f>CalcD!$S$25</f>
        <v>0</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3</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2</v>
      </c>
      <c r="G32" s="242">
        <f>CalcD!$S$27</f>
        <v>3</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5</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1</v>
      </c>
      <c r="G35" s="242">
        <f>CalcE!$S$23</f>
        <v>2</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3</v>
      </c>
      <c r="G36" s="242">
        <f>CalcE!$S$24</f>
        <v>1</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3</v>
      </c>
      <c r="G37" s="242">
        <f>CalcE!$S$25</f>
        <v>1</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0</v>
      </c>
      <c r="G38" s="242">
        <f>CalcE!$S$26</f>
        <v>0</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3</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3</v>
      </c>
      <c r="G41" s="242">
        <f>CalcF!$S$22</f>
        <v>1</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3</v>
      </c>
      <c r="G42" s="242">
        <f>CalcF!$S$23</f>
        <v>0</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2</v>
      </c>
      <c r="G43" s="242">
        <f>CalcF!$S$24</f>
        <v>1</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0</v>
      </c>
      <c r="G44" s="242">
        <f>CalcF!$S$25</f>
        <v>2</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2</v>
      </c>
      <c r="G45" s="242">
        <f>CalcF!$S$26</f>
        <v>3</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0</v>
      </c>
      <c r="G46" s="242">
        <f>CalcF!$S$27</f>
        <v>3</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1</v>
      </c>
      <c r="G48" s="242">
        <f>CalcG!$S$22</f>
        <v>2</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2</v>
      </c>
      <c r="G49" s="242">
        <f>CalcG!$S$23</f>
        <v>1</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3</v>
      </c>
      <c r="G50" s="242">
        <f>CalcG!$S$24</f>
        <v>1</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0</v>
      </c>
      <c r="G51" s="242">
        <f>CalcG!$S$25</f>
        <v>2</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1</v>
      </c>
      <c r="G52" s="242">
        <f>CalcG!$S$26</f>
        <v>0</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3</v>
      </c>
      <c r="G53" s="242">
        <f>CalcG!$S$27</f>
        <v>0</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5</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0</v>
      </c>
      <c r="G56" s="242">
        <f>CalcH!$S$23</f>
        <v>2</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3</v>
      </c>
      <c r="G57" s="242">
        <f>CalcH!$S$24</f>
        <v>1</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2</v>
      </c>
      <c r="G58" s="242">
        <f>CalcH!$S$25</f>
        <v>0</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2</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1</v>
      </c>
      <c r="G60" s="242">
        <f>CalcH!$S$27</f>
        <v>3</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3</v>
      </c>
      <c r="G62" s="242">
        <f>CalcI!$S$22</f>
        <v>1</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2</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4</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2</v>
      </c>
      <c r="G65" s="242">
        <f>CalcI!$S$25</f>
        <v>1</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3</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2</v>
      </c>
      <c r="G67" s="242">
        <f>CalcI!$S$27</f>
        <v>0</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2</v>
      </c>
      <c r="G69" s="242">
        <f>CalcJ!$S$22</f>
        <v>0</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3</v>
      </c>
      <c r="G70" s="242">
        <f>CalcJ!$S$23</f>
        <v>1</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2</v>
      </c>
      <c r="G71" s="242">
        <f>CalcJ!$S$24</f>
        <v>0</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1</v>
      </c>
      <c r="G72" s="242">
        <f>CalcJ!$S$25</f>
        <v>2</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1</v>
      </c>
      <c r="G73" s="242">
        <f>CalcJ!$S$26</f>
        <v>3</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0</v>
      </c>
      <c r="G74" s="242">
        <f>CalcJ!$S$27</f>
        <v>4</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4</v>
      </c>
      <c r="G76" s="242">
        <f>CalcK!$S$22</f>
        <v>1</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2</v>
      </c>
      <c r="G77" s="242">
        <f>CalcK!$S$23</f>
        <v>4</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5</v>
      </c>
      <c r="G78" s="242">
        <f>CalcK!$S$24</f>
        <v>2</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3</v>
      </c>
      <c r="G79" s="242">
        <f>CalcK!$S$25</f>
        <v>1</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2</v>
      </c>
      <c r="G80" s="242">
        <f>CalcK!$S$26</f>
        <v>4</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3</v>
      </c>
      <c r="G81" s="242">
        <f>CalcK!$S$27</f>
        <v>1</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1</v>
      </c>
      <c r="G83" s="242">
        <f>CalcL!$S$22</f>
        <v>1</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2</v>
      </c>
      <c r="G84" s="242">
        <f>CalcL!$S$23</f>
        <v>1</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2</v>
      </c>
      <c r="G85" s="242">
        <f>CalcL!$S$24</f>
        <v>1</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1</v>
      </c>
      <c r="G86" s="242">
        <f>CalcL!$S$25</f>
        <v>2</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0</v>
      </c>
      <c r="G87" s="242">
        <f>CalcL!$S$26</f>
        <v>3</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3</v>
      </c>
      <c r="G88" s="242">
        <f>CalcL!$S$27</f>
        <v>0</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c r="B90" s="238">
        <f>IF(C90="","",INDEX(Groups!$C$7:$C$65,MATCH(C90,Groups!$D$7:$D$65,0)))</f>
        <v>10</v>
      </c>
      <c r="C90" s="239" t="str">
        <f>'World Cup'!$B$50</f>
        <v>Germany</v>
      </c>
      <c r="D90" s="240">
        <f>IF(E90="","",INDEX(Groups!$C$7:$C$65,MATCH(E90,Groups!$D$7:$D$65,0)))</f>
        <v>16</v>
      </c>
      <c r="E90" s="239" t="str">
        <f>'World Cup'!$C$50</f>
        <v>USA</v>
      </c>
      <c r="F90" s="241">
        <f>IF(AND('World Cup'!$B$51&lt;&gt;"",'World Cup'!$C$51&lt;&gt;""),'World Cup'!$B$51,"")</f>
        <v>2</v>
      </c>
      <c r="G90" s="242">
        <f>IF(AND('World Cup'!$B$51&lt;&gt;"",'World Cup'!$C$51&lt;&gt;""),'World Cup'!$C$51,"")</f>
        <v>0</v>
      </c>
      <c r="I90" s="238">
        <f>$B90</f>
        <v>10</v>
      </c>
      <c r="J90" s="239" t="str">
        <f>$C90</f>
        <v>Germany</v>
      </c>
      <c r="K90" s="240">
        <f>$D90</f>
        <v>16</v>
      </c>
      <c r="L90" s="239" t="str">
        <f>$E90</f>
        <v>USA</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16</v>
      </c>
      <c r="Y90" s="239" t="str">
        <f>$E90</f>
        <v>USA</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16</v>
      </c>
      <c r="AL90" s="239" t="str">
        <f>$E90</f>
        <v>USA</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16</v>
      </c>
      <c r="AY90" s="239" t="str">
        <f>$E90</f>
        <v>USA</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16</v>
      </c>
      <c r="BL90" s="239" t="str">
        <f>$E90</f>
        <v>USA</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16</v>
      </c>
      <c r="BY90" s="239" t="str">
        <f>$E90</f>
        <v>USA</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16</v>
      </c>
      <c r="CL90" s="239" t="str">
        <f>$E90</f>
        <v>USA</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16</v>
      </c>
      <c r="CY90" s="239" t="str">
        <f>$E90</f>
        <v>USA</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16</v>
      </c>
      <c r="DL90" s="239" t="str">
        <f>$E90</f>
        <v>USA</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16</v>
      </c>
      <c r="DY90" s="239" t="str">
        <f>$E90</f>
        <v>USA</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16</v>
      </c>
      <c r="EL90" s="239" t="str">
        <f>$E90</f>
        <v>USA</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16</v>
      </c>
      <c r="EY90" s="239" t="str">
        <f>$E90</f>
        <v>USA</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16</v>
      </c>
      <c r="FL90" s="239" t="str">
        <f>$E90</f>
        <v>USA</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16</v>
      </c>
      <c r="FY90" s="239" t="str">
        <f>$E90</f>
        <v>USA</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16</v>
      </c>
      <c r="GL90" s="239" t="str">
        <f>$E90</f>
        <v>USA</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16</v>
      </c>
      <c r="GY90" s="239" t="str">
        <f>$E90</f>
        <v>USA</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16</v>
      </c>
      <c r="HL90" s="239" t="str">
        <f>$E90</f>
        <v>USA</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16</v>
      </c>
      <c r="HY90" s="239" t="str">
        <f>$E90</f>
        <v>USA</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16</v>
      </c>
      <c r="IL90" s="239" t="str">
        <f>$E90</f>
        <v>USA</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16</v>
      </c>
      <c r="IY90" s="239" t="str">
        <f>$E90</f>
        <v>USA</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16</v>
      </c>
      <c r="JL90" s="239" t="str">
        <f>$E90</f>
        <v>USA</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16</v>
      </c>
      <c r="JY90" s="239" t="str">
        <f>$E90</f>
        <v>USA</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16</v>
      </c>
      <c r="KL90" s="239" t="str">
        <f>$E90</f>
        <v>USA</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16</v>
      </c>
      <c r="KY90" s="239" t="str">
        <f>$E90</f>
        <v>USA</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16</v>
      </c>
      <c r="LL90" s="239" t="str">
        <f>$E90</f>
        <v>USA</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16</v>
      </c>
      <c r="LY90" s="239" t="str">
        <f>$E90</f>
        <v>USA</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c r="B91" s="238">
        <f>IF(C91="","",INDEX(Groups!$C$7:$C$65,MATCH(C91,Groups!$D$7:$D$65,0)))</f>
        <v>1</v>
      </c>
      <c r="C91" s="239" t="str">
        <f>'World Cup'!$E$50</f>
        <v>France</v>
      </c>
      <c r="D91" s="240">
        <f>IF(E91="","",INDEX(Groups!$C$7:$C$65,MATCH(E91,Groups!$D$7:$D$65,0)))</f>
        <v>18</v>
      </c>
      <c r="E91" s="239" t="str">
        <f>'World Cup'!$F$50</f>
        <v>Japan</v>
      </c>
      <c r="F91" s="241">
        <f>IF(AND('World Cup'!$E$51&lt;&gt;"",'World Cup'!$F$51&lt;&gt;""),'World Cup'!$E$51,"")</f>
        <v>3</v>
      </c>
      <c r="G91" s="242">
        <f>IF(AND('World Cup'!$E$51&lt;&gt;"",'World Cup'!$F$51&lt;&gt;""),'World Cup'!$F$51,"")</f>
        <v>1</v>
      </c>
      <c r="I91" s="238">
        <f t="shared" ref="I91:I105" si="1482">$B91</f>
        <v>1</v>
      </c>
      <c r="J91" s="239" t="str">
        <f t="shared" ref="J91:J105" si="1483">$C91</f>
        <v>France</v>
      </c>
      <c r="K91" s="240">
        <f t="shared" ref="K91:K105" si="1484">$D91</f>
        <v>18</v>
      </c>
      <c r="L91" s="239" t="str">
        <f t="shared" ref="L91:L105" si="1485">$E91</f>
        <v>Japan</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18</v>
      </c>
      <c r="Y91" s="239" t="str">
        <f t="shared" ref="Y91:Y105" si="1490">$E91</f>
        <v>Japan</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18</v>
      </c>
      <c r="AL91" s="239" t="str">
        <f t="shared" ref="AL91:AL105" si="1495">$E91</f>
        <v>Japan</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18</v>
      </c>
      <c r="AY91" s="239" t="str">
        <f t="shared" ref="AY91:AY105" si="1500">$E91</f>
        <v>Japan</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18</v>
      </c>
      <c r="BL91" s="239" t="str">
        <f t="shared" ref="BL91:BL105" si="1505">$E91</f>
        <v>Japan</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18</v>
      </c>
      <c r="BY91" s="239" t="str">
        <f t="shared" ref="BY91:BY105" si="1510">$E91</f>
        <v>Japan</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18</v>
      </c>
      <c r="CL91" s="239" t="str">
        <f t="shared" ref="CL91:CL105" si="1515">$E91</f>
        <v>Japan</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18</v>
      </c>
      <c r="CY91" s="239" t="str">
        <f t="shared" ref="CY91:CY105" si="1520">$E91</f>
        <v>Japan</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18</v>
      </c>
      <c r="DL91" s="239" t="str">
        <f t="shared" ref="DL91:DL105" si="1525">$E91</f>
        <v>Japan</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18</v>
      </c>
      <c r="DY91" s="239" t="str">
        <f t="shared" ref="DY91:DY105" si="1530">$E91</f>
        <v>Japan</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18</v>
      </c>
      <c r="EL91" s="239" t="str">
        <f t="shared" ref="EL91:EL105" si="1535">$E91</f>
        <v>Japan</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18</v>
      </c>
      <c r="EY91" s="239" t="str">
        <f t="shared" ref="EY91:EY105" si="1540">$E91</f>
        <v>Japan</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18</v>
      </c>
      <c r="FL91" s="239" t="str">
        <f t="shared" ref="FL91:FL105" si="1545">$E91</f>
        <v>Japan</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18</v>
      </c>
      <c r="FY91" s="239" t="str">
        <f t="shared" ref="FY91:FY105" si="1550">$E91</f>
        <v>Japan</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18</v>
      </c>
      <c r="GL91" s="239" t="str">
        <f t="shared" ref="GL91:GL105" si="1555">$E91</f>
        <v>Japan</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18</v>
      </c>
      <c r="GY91" s="239" t="str">
        <f t="shared" ref="GY91:GY105" si="1560">$E91</f>
        <v>Japan</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18</v>
      </c>
      <c r="HL91" s="239" t="str">
        <f t="shared" ref="HL91:HL105" si="1565">$E91</f>
        <v>Japan</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18</v>
      </c>
      <c r="HY91" s="239" t="str">
        <f t="shared" ref="HY91:HY105" si="1570">$E91</f>
        <v>Japan</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18</v>
      </c>
      <c r="IL91" s="239" t="str">
        <f t="shared" ref="IL91:IL105" si="1575">$E91</f>
        <v>Japan</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18</v>
      </c>
      <c r="IY91" s="239" t="str">
        <f t="shared" ref="IY91:IY105" si="1580">$E91</f>
        <v>Japan</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18</v>
      </c>
      <c r="JL91" s="239" t="str">
        <f t="shared" ref="JL91:JL105" si="1585">$E91</f>
        <v>Japan</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18</v>
      </c>
      <c r="JY91" s="239" t="str">
        <f t="shared" ref="JY91:JY105" si="1590">$E91</f>
        <v>Japan</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18</v>
      </c>
      <c r="KL91" s="239" t="str">
        <f t="shared" ref="KL91:KL105" si="1595">$E91</f>
        <v>Japan</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18</v>
      </c>
      <c r="KY91" s="239" t="str">
        <f t="shared" ref="KY91:KY105" si="1600">$E91</f>
        <v>Japan</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18</v>
      </c>
      <c r="LL91" s="239" t="str">
        <f t="shared" ref="LL91:LL105" si="1605">$E91</f>
        <v>Japan</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18</v>
      </c>
      <c r="LY91" s="239" t="str">
        <f t="shared" ref="LY91:LY105" si="1610">$E91</f>
        <v>Japan</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c r="B92" s="238">
        <f>IF(C92="","",INDEX(Groups!$C$7:$C$65,MATCH(C92,Groups!$D$7:$D$65,0)))</f>
        <v>25</v>
      </c>
      <c r="C92" s="239" t="str">
        <f>'World Cup'!$H$50</f>
        <v>Rep. of Korea</v>
      </c>
      <c r="D92" s="240">
        <f>IF(E92="","",INDEX(Groups!$C$7:$C$65,MATCH(E92,Groups!$D$7:$D$65,0)))</f>
        <v>30</v>
      </c>
      <c r="E92" s="239" t="str">
        <f>'World Cup'!$I$50</f>
        <v>Canada</v>
      </c>
      <c r="F92" s="241">
        <f>IF(AND('World Cup'!$H$51&lt;&gt;"",'World Cup'!$I$51&lt;&gt;""),'World Cup'!$H$51,"")</f>
        <v>1</v>
      </c>
      <c r="G92" s="242">
        <f>IF(AND('World Cup'!$H$51&lt;&gt;"",'World Cup'!$I$51&lt;&gt;""),'World Cup'!$I$51,"")</f>
        <v>1</v>
      </c>
      <c r="I92" s="238">
        <f t="shared" si="1482"/>
        <v>25</v>
      </c>
      <c r="J92" s="239" t="str">
        <f t="shared" si="1483"/>
        <v>Rep. of Korea</v>
      </c>
      <c r="K92" s="240">
        <f t="shared" si="1484"/>
        <v>30</v>
      </c>
      <c r="L92" s="239" t="str">
        <f t="shared" si="1485"/>
        <v>Canada</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25</v>
      </c>
      <c r="W92" s="239" t="str">
        <f t="shared" si="1488"/>
        <v>Rep. of Korea</v>
      </c>
      <c r="X92" s="240">
        <f t="shared" si="1489"/>
        <v>30</v>
      </c>
      <c r="Y92" s="239" t="str">
        <f t="shared" si="1490"/>
        <v>Canada</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25</v>
      </c>
      <c r="AJ92" s="239" t="str">
        <f t="shared" si="1493"/>
        <v>Rep. of Korea</v>
      </c>
      <c r="AK92" s="240">
        <f t="shared" si="1494"/>
        <v>30</v>
      </c>
      <c r="AL92" s="239" t="str">
        <f t="shared" si="1495"/>
        <v>Canada</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25</v>
      </c>
      <c r="AW92" s="239" t="str">
        <f t="shared" si="1498"/>
        <v>Rep. of Korea</v>
      </c>
      <c r="AX92" s="240">
        <f t="shared" si="1499"/>
        <v>30</v>
      </c>
      <c r="AY92" s="239" t="str">
        <f t="shared" si="1500"/>
        <v>Canada</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25</v>
      </c>
      <c r="BJ92" s="239" t="str">
        <f t="shared" si="1503"/>
        <v>Rep. of Korea</v>
      </c>
      <c r="BK92" s="240">
        <f t="shared" si="1504"/>
        <v>30</v>
      </c>
      <c r="BL92" s="239" t="str">
        <f t="shared" si="1505"/>
        <v>Canada</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25</v>
      </c>
      <c r="BW92" s="239" t="str">
        <f t="shared" si="1508"/>
        <v>Rep. of Korea</v>
      </c>
      <c r="BX92" s="240">
        <f t="shared" si="1509"/>
        <v>30</v>
      </c>
      <c r="BY92" s="239" t="str">
        <f t="shared" si="1510"/>
        <v>Canada</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25</v>
      </c>
      <c r="CJ92" s="239" t="str">
        <f t="shared" si="1513"/>
        <v>Rep. of Korea</v>
      </c>
      <c r="CK92" s="240">
        <f t="shared" si="1514"/>
        <v>30</v>
      </c>
      <c r="CL92" s="239" t="str">
        <f t="shared" si="1515"/>
        <v>Canada</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25</v>
      </c>
      <c r="CW92" s="239" t="str">
        <f t="shared" si="1518"/>
        <v>Rep. of Korea</v>
      </c>
      <c r="CX92" s="240">
        <f t="shared" si="1519"/>
        <v>30</v>
      </c>
      <c r="CY92" s="239" t="str">
        <f t="shared" si="1520"/>
        <v>Canada</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25</v>
      </c>
      <c r="DJ92" s="239" t="str">
        <f t="shared" si="1523"/>
        <v>Rep. of Korea</v>
      </c>
      <c r="DK92" s="240">
        <f t="shared" si="1524"/>
        <v>30</v>
      </c>
      <c r="DL92" s="239" t="str">
        <f t="shared" si="1525"/>
        <v>Canada</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25</v>
      </c>
      <c r="DW92" s="239" t="str">
        <f t="shared" si="1528"/>
        <v>Rep. of Korea</v>
      </c>
      <c r="DX92" s="240">
        <f t="shared" si="1529"/>
        <v>30</v>
      </c>
      <c r="DY92" s="239" t="str">
        <f t="shared" si="1530"/>
        <v>Canada</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25</v>
      </c>
      <c r="EJ92" s="239" t="str">
        <f t="shared" si="1533"/>
        <v>Rep. of Korea</v>
      </c>
      <c r="EK92" s="240">
        <f t="shared" si="1534"/>
        <v>30</v>
      </c>
      <c r="EL92" s="239" t="str">
        <f t="shared" si="1535"/>
        <v>Canada</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25</v>
      </c>
      <c r="EW92" s="239" t="str">
        <f t="shared" si="1538"/>
        <v>Rep. of Korea</v>
      </c>
      <c r="EX92" s="240">
        <f t="shared" si="1539"/>
        <v>30</v>
      </c>
      <c r="EY92" s="239" t="str">
        <f t="shared" si="1540"/>
        <v>Canada</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25</v>
      </c>
      <c r="FJ92" s="239" t="str">
        <f t="shared" si="1543"/>
        <v>Rep. of Korea</v>
      </c>
      <c r="FK92" s="240">
        <f t="shared" si="1544"/>
        <v>30</v>
      </c>
      <c r="FL92" s="239" t="str">
        <f t="shared" si="1545"/>
        <v>Canada</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25</v>
      </c>
      <c r="FW92" s="239" t="str">
        <f t="shared" si="1548"/>
        <v>Rep. of Korea</v>
      </c>
      <c r="FX92" s="240">
        <f t="shared" si="1549"/>
        <v>30</v>
      </c>
      <c r="FY92" s="239" t="str">
        <f t="shared" si="1550"/>
        <v>Canada</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25</v>
      </c>
      <c r="GJ92" s="239" t="str">
        <f t="shared" si="1553"/>
        <v>Rep. of Korea</v>
      </c>
      <c r="GK92" s="240">
        <f t="shared" si="1554"/>
        <v>30</v>
      </c>
      <c r="GL92" s="239" t="str">
        <f t="shared" si="1555"/>
        <v>Canada</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25</v>
      </c>
      <c r="GW92" s="239" t="str">
        <f t="shared" si="1558"/>
        <v>Rep. of Korea</v>
      </c>
      <c r="GX92" s="240">
        <f t="shared" si="1559"/>
        <v>30</v>
      </c>
      <c r="GY92" s="239" t="str">
        <f t="shared" si="1560"/>
        <v>Canada</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25</v>
      </c>
      <c r="HJ92" s="239" t="str">
        <f t="shared" si="1563"/>
        <v>Rep. of Korea</v>
      </c>
      <c r="HK92" s="240">
        <f t="shared" si="1564"/>
        <v>30</v>
      </c>
      <c r="HL92" s="239" t="str">
        <f t="shared" si="1565"/>
        <v>Canada</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25</v>
      </c>
      <c r="HW92" s="239" t="str">
        <f t="shared" si="1568"/>
        <v>Rep. of Korea</v>
      </c>
      <c r="HX92" s="240">
        <f t="shared" si="1569"/>
        <v>30</v>
      </c>
      <c r="HY92" s="239" t="str">
        <f t="shared" si="1570"/>
        <v>Canada</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25</v>
      </c>
      <c r="IJ92" s="239" t="str">
        <f t="shared" si="1573"/>
        <v>Rep. of Korea</v>
      </c>
      <c r="IK92" s="240">
        <f t="shared" si="1574"/>
        <v>30</v>
      </c>
      <c r="IL92" s="239" t="str">
        <f t="shared" si="1575"/>
        <v>Canada</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25</v>
      </c>
      <c r="IW92" s="239" t="str">
        <f t="shared" si="1578"/>
        <v>Rep. of Korea</v>
      </c>
      <c r="IX92" s="240">
        <f t="shared" si="1579"/>
        <v>30</v>
      </c>
      <c r="IY92" s="239" t="str">
        <f t="shared" si="1580"/>
        <v>Canada</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25</v>
      </c>
      <c r="JJ92" s="239" t="str">
        <f t="shared" si="1583"/>
        <v>Rep. of Korea</v>
      </c>
      <c r="JK92" s="240">
        <f t="shared" si="1584"/>
        <v>30</v>
      </c>
      <c r="JL92" s="239" t="str">
        <f t="shared" si="1585"/>
        <v>Canada</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25</v>
      </c>
      <c r="JW92" s="239" t="str">
        <f t="shared" si="1588"/>
        <v>Rep. of Korea</v>
      </c>
      <c r="JX92" s="240">
        <f t="shared" si="1589"/>
        <v>30</v>
      </c>
      <c r="JY92" s="239" t="str">
        <f t="shared" si="1590"/>
        <v>Canada</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25</v>
      </c>
      <c r="KJ92" s="239" t="str">
        <f t="shared" si="1593"/>
        <v>Rep. of Korea</v>
      </c>
      <c r="KK92" s="240">
        <f t="shared" si="1594"/>
        <v>30</v>
      </c>
      <c r="KL92" s="239" t="str">
        <f t="shared" si="1595"/>
        <v>Canada</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25</v>
      </c>
      <c r="KW92" s="239" t="str">
        <f t="shared" si="1598"/>
        <v>Rep. of Korea</v>
      </c>
      <c r="KX92" s="240">
        <f t="shared" si="1599"/>
        <v>30</v>
      </c>
      <c r="KY92" s="239" t="str">
        <f t="shared" si="1600"/>
        <v>Canada</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25</v>
      </c>
      <c r="LJ92" s="239" t="str">
        <f t="shared" si="1603"/>
        <v>Rep. of Korea</v>
      </c>
      <c r="LK92" s="240">
        <f t="shared" si="1604"/>
        <v>30</v>
      </c>
      <c r="LL92" s="239" t="str">
        <f t="shared" si="1605"/>
        <v>Canada</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25</v>
      </c>
      <c r="LW92" s="239" t="str">
        <f t="shared" si="1608"/>
        <v>Rep. of Korea</v>
      </c>
      <c r="LX92" s="240">
        <f t="shared" si="1609"/>
        <v>30</v>
      </c>
      <c r="LY92" s="239" t="str">
        <f t="shared" si="1610"/>
        <v>Canada</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f>
        <v>2</v>
      </c>
      <c r="G93" s="242">
        <f>IF(AND('World Cup'!$K$51&lt;&gt;"",'World Cup'!$L$51&lt;&gt;""),'World Cup'!$L$51,"")</f>
        <v>1</v>
      </c>
      <c r="I93" s="238">
        <f t="shared" si="1482"/>
        <v>7</v>
      </c>
      <c r="J93" s="239" t="str">
        <f t="shared" si="1483"/>
        <v>Netherlands</v>
      </c>
      <c r="K93" s="240">
        <f t="shared" si="1484"/>
        <v>8</v>
      </c>
      <c r="L93" s="239" t="str">
        <f t="shared" si="1485"/>
        <v>Morocco</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8</v>
      </c>
      <c r="Y93" s="239" t="str">
        <f t="shared" si="1490"/>
        <v>Morocco</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8</v>
      </c>
      <c r="AL93" s="239" t="str">
        <f t="shared" si="1495"/>
        <v>Morocco</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8</v>
      </c>
      <c r="AY93" s="239" t="str">
        <f t="shared" si="1500"/>
        <v>Morocco</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8</v>
      </c>
      <c r="BL93" s="239" t="str">
        <f t="shared" si="1505"/>
        <v>Morocco</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8</v>
      </c>
      <c r="BY93" s="239" t="str">
        <f t="shared" si="1510"/>
        <v>Morocco</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8</v>
      </c>
      <c r="CL93" s="239" t="str">
        <f t="shared" si="1515"/>
        <v>Morocco</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8</v>
      </c>
      <c r="CY93" s="239" t="str">
        <f t="shared" si="1520"/>
        <v>Morocco</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8</v>
      </c>
      <c r="DL93" s="239" t="str">
        <f t="shared" si="1525"/>
        <v>Morocco</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8</v>
      </c>
      <c r="DY93" s="239" t="str">
        <f t="shared" si="1530"/>
        <v>Morocco</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8</v>
      </c>
      <c r="EL93" s="239" t="str">
        <f t="shared" si="1535"/>
        <v>Morocco</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8</v>
      </c>
      <c r="EY93" s="239" t="str">
        <f t="shared" si="1540"/>
        <v>Morocco</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8</v>
      </c>
      <c r="FL93" s="239" t="str">
        <f t="shared" si="1545"/>
        <v>Morocco</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8</v>
      </c>
      <c r="FY93" s="239" t="str">
        <f t="shared" si="1550"/>
        <v>Morocco</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8</v>
      </c>
      <c r="GL93" s="239" t="str">
        <f t="shared" si="1555"/>
        <v>Morocco</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8</v>
      </c>
      <c r="GY93" s="239" t="str">
        <f t="shared" si="1560"/>
        <v>Morocco</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8</v>
      </c>
      <c r="HL93" s="239" t="str">
        <f t="shared" si="1565"/>
        <v>Morocco</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8</v>
      </c>
      <c r="HY93" s="239" t="str">
        <f t="shared" si="1570"/>
        <v>Morocco</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8</v>
      </c>
      <c r="IL93" s="239" t="str">
        <f t="shared" si="1575"/>
        <v>Morocco</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8</v>
      </c>
      <c r="IY93" s="239" t="str">
        <f t="shared" si="1580"/>
        <v>Morocco</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8</v>
      </c>
      <c r="JL93" s="239" t="str">
        <f t="shared" si="1585"/>
        <v>Morocco</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8</v>
      </c>
      <c r="JY93" s="239" t="str">
        <f t="shared" si="1590"/>
        <v>Morocco</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8</v>
      </c>
      <c r="KL93" s="239" t="str">
        <f t="shared" si="1595"/>
        <v>Morocco</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8</v>
      </c>
      <c r="KY93" s="239" t="str">
        <f t="shared" si="1600"/>
        <v>Morocco</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8</v>
      </c>
      <c r="LL93" s="239" t="str">
        <f t="shared" si="1605"/>
        <v>Morocco</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8</v>
      </c>
      <c r="LY93" s="239" t="str">
        <f t="shared" si="1610"/>
        <v>Morocco</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3</v>
      </c>
      <c r="G94" s="242">
        <f>IF(AND('World Cup'!$N$51&lt;&gt;"",'World Cup'!$O$51&lt;&gt;""),'World Cup'!$O$51,"")</f>
        <v>2</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c r="B95" s="238">
        <f>IF(C95="","",INDEX(Groups!$C$7:$C$65,MATCH(C95,Groups!$D$7:$D$65,0)))</f>
        <v>2</v>
      </c>
      <c r="C95" s="239" t="str">
        <f>'World Cup'!$Q$50</f>
        <v>Spain</v>
      </c>
      <c r="D95" s="240">
        <f>IF(E95="","",INDEX(Groups!$C$7:$C$65,MATCH(E95,Groups!$D$7:$D$65,0)))</f>
        <v>24</v>
      </c>
      <c r="E95" s="239" t="str">
        <f>'World Cup'!$R$50</f>
        <v>Austria</v>
      </c>
      <c r="F95" s="241">
        <f>IF(AND('World Cup'!$Q$51&lt;&gt;"",'World Cup'!$R$51&lt;&gt;""),'World Cup'!$Q$51,"")</f>
        <v>3</v>
      </c>
      <c r="G95" s="242">
        <f>IF(AND('World Cup'!$Q$51&lt;&gt;"",'World Cup'!$R$51&lt;&gt;""),'World Cup'!$R$51,"")</f>
        <v>1</v>
      </c>
      <c r="I95" s="238">
        <f t="shared" si="1482"/>
        <v>2</v>
      </c>
      <c r="J95" s="239" t="str">
        <f t="shared" si="1483"/>
        <v>Spain</v>
      </c>
      <c r="K95" s="240">
        <f t="shared" si="1484"/>
        <v>24</v>
      </c>
      <c r="L95" s="239" t="str">
        <f t="shared" si="1485"/>
        <v>Austria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24</v>
      </c>
      <c r="Y95" s="239" t="str">
        <f t="shared" si="1490"/>
        <v>Austria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24</v>
      </c>
      <c r="AL95" s="239" t="str">
        <f t="shared" si="1495"/>
        <v>Austria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24</v>
      </c>
      <c r="AY95" s="239" t="str">
        <f t="shared" si="1500"/>
        <v>Austria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24</v>
      </c>
      <c r="BL95" s="239" t="str">
        <f t="shared" si="1505"/>
        <v>Austria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24</v>
      </c>
      <c r="BY95" s="239" t="str">
        <f t="shared" si="1510"/>
        <v>Austria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24</v>
      </c>
      <c r="CL95" s="239" t="str">
        <f t="shared" si="1515"/>
        <v>Austria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24</v>
      </c>
      <c r="CY95" s="239" t="str">
        <f t="shared" si="1520"/>
        <v>Austria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24</v>
      </c>
      <c r="DL95" s="239" t="str">
        <f t="shared" si="1525"/>
        <v>Austria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24</v>
      </c>
      <c r="DY95" s="239" t="str">
        <f t="shared" si="1530"/>
        <v>Austria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24</v>
      </c>
      <c r="EL95" s="239" t="str">
        <f t="shared" si="1535"/>
        <v>Austria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24</v>
      </c>
      <c r="EY95" s="239" t="str">
        <f t="shared" si="1540"/>
        <v>Austria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24</v>
      </c>
      <c r="FL95" s="239" t="str">
        <f t="shared" si="1545"/>
        <v>Austria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24</v>
      </c>
      <c r="FY95" s="239" t="str">
        <f t="shared" si="1550"/>
        <v>Austria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24</v>
      </c>
      <c r="GL95" s="239" t="str">
        <f t="shared" si="1555"/>
        <v>Austria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24</v>
      </c>
      <c r="GY95" s="239" t="str">
        <f t="shared" si="1560"/>
        <v>Austria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24</v>
      </c>
      <c r="HL95" s="239" t="str">
        <f t="shared" si="1565"/>
        <v>Austria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24</v>
      </c>
      <c r="HY95" s="239" t="str">
        <f t="shared" si="1570"/>
        <v>Austria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24</v>
      </c>
      <c r="IL95" s="239" t="str">
        <f t="shared" si="1575"/>
        <v>Austria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24</v>
      </c>
      <c r="IY95" s="239" t="str">
        <f t="shared" si="1580"/>
        <v>Austria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24</v>
      </c>
      <c r="JL95" s="239" t="str">
        <f t="shared" si="1585"/>
        <v>Austria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24</v>
      </c>
      <c r="JY95" s="239" t="str">
        <f t="shared" si="1590"/>
        <v>Austria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24</v>
      </c>
      <c r="KL95" s="239" t="str">
        <f t="shared" si="1595"/>
        <v>Austria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24</v>
      </c>
      <c r="KY95" s="239" t="str">
        <f t="shared" si="1600"/>
        <v>Austria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24</v>
      </c>
      <c r="LL95" s="239" t="str">
        <f t="shared" si="1605"/>
        <v>Austria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24</v>
      </c>
      <c r="LY95" s="239" t="str">
        <f t="shared" si="1610"/>
        <v>Austria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c r="B96" s="238">
        <f>IF(C96="","",INDEX(Groups!$C$7:$C$65,MATCH(C96,Groups!$D$7:$D$65,0)))</f>
        <v>22</v>
      </c>
      <c r="C96" s="239" t="str">
        <f>'World Cup'!$T$50</f>
        <v>Turkey</v>
      </c>
      <c r="D96" s="240">
        <f>IF(E96="","",INDEX(Groups!$C$7:$C$65,MATCH(E96,Groups!$D$7:$D$65,0)))</f>
        <v>65</v>
      </c>
      <c r="E96" s="239" t="str">
        <f>'World Cup'!$U$50</f>
        <v>Bosnia/Herzeg.</v>
      </c>
      <c r="F96" s="241">
        <f>IF(AND('World Cup'!$T$51&lt;&gt;"",'World Cup'!$U$51&lt;&gt;""),'World Cup'!$T$51,"")</f>
        <v>2</v>
      </c>
      <c r="G96" s="242">
        <f>IF(AND('World Cup'!$T$51&lt;&gt;"",'World Cup'!$U$51&lt;&gt;""),'World Cup'!$U$51,"")</f>
        <v>1</v>
      </c>
      <c r="I96" s="238">
        <f t="shared" si="1482"/>
        <v>22</v>
      </c>
      <c r="J96" s="239" t="str">
        <f t="shared" si="1483"/>
        <v>Turkey</v>
      </c>
      <c r="K96" s="240">
        <f t="shared" si="1484"/>
        <v>65</v>
      </c>
      <c r="L96" s="239" t="str">
        <f t="shared" si="1485"/>
        <v>Bosnia/Herzeg.</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22</v>
      </c>
      <c r="W96" s="239" t="str">
        <f t="shared" si="1488"/>
        <v>Turkey</v>
      </c>
      <c r="X96" s="240">
        <f t="shared" si="1489"/>
        <v>65</v>
      </c>
      <c r="Y96" s="239" t="str">
        <f t="shared" si="1490"/>
        <v>Bosnia/Herzeg.</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22</v>
      </c>
      <c r="AJ96" s="239" t="str">
        <f t="shared" si="1493"/>
        <v>Turkey</v>
      </c>
      <c r="AK96" s="240">
        <f t="shared" si="1494"/>
        <v>65</v>
      </c>
      <c r="AL96" s="239" t="str">
        <f t="shared" si="1495"/>
        <v>Bosnia/Herzeg.</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22</v>
      </c>
      <c r="AW96" s="239" t="str">
        <f t="shared" si="1498"/>
        <v>Turkey</v>
      </c>
      <c r="AX96" s="240">
        <f t="shared" si="1499"/>
        <v>65</v>
      </c>
      <c r="AY96" s="239" t="str">
        <f t="shared" si="1500"/>
        <v>Bosnia/Herzeg.</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22</v>
      </c>
      <c r="BJ96" s="239" t="str">
        <f t="shared" si="1503"/>
        <v>Turkey</v>
      </c>
      <c r="BK96" s="240">
        <f t="shared" si="1504"/>
        <v>65</v>
      </c>
      <c r="BL96" s="239" t="str">
        <f t="shared" si="1505"/>
        <v>Bosnia/Herzeg.</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22</v>
      </c>
      <c r="BW96" s="239" t="str">
        <f t="shared" si="1508"/>
        <v>Turkey</v>
      </c>
      <c r="BX96" s="240">
        <f t="shared" si="1509"/>
        <v>65</v>
      </c>
      <c r="BY96" s="239" t="str">
        <f t="shared" si="1510"/>
        <v>Bosnia/Herzeg.</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22</v>
      </c>
      <c r="CJ96" s="239" t="str">
        <f t="shared" si="1513"/>
        <v>Turkey</v>
      </c>
      <c r="CK96" s="240">
        <f t="shared" si="1514"/>
        <v>65</v>
      </c>
      <c r="CL96" s="239" t="str">
        <f t="shared" si="1515"/>
        <v>Bosnia/Herzeg.</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22</v>
      </c>
      <c r="CW96" s="239" t="str">
        <f t="shared" si="1518"/>
        <v>Turkey</v>
      </c>
      <c r="CX96" s="240">
        <f t="shared" si="1519"/>
        <v>65</v>
      </c>
      <c r="CY96" s="239" t="str">
        <f t="shared" si="1520"/>
        <v>Bosnia/Herzeg.</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22</v>
      </c>
      <c r="DJ96" s="239" t="str">
        <f t="shared" si="1523"/>
        <v>Turkey</v>
      </c>
      <c r="DK96" s="240">
        <f t="shared" si="1524"/>
        <v>65</v>
      </c>
      <c r="DL96" s="239" t="str">
        <f t="shared" si="1525"/>
        <v>Bosnia/Herzeg.</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22</v>
      </c>
      <c r="DW96" s="239" t="str">
        <f t="shared" si="1528"/>
        <v>Turkey</v>
      </c>
      <c r="DX96" s="240">
        <f t="shared" si="1529"/>
        <v>65</v>
      </c>
      <c r="DY96" s="239" t="str">
        <f t="shared" si="1530"/>
        <v>Bosnia/Herzeg.</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22</v>
      </c>
      <c r="EJ96" s="239" t="str">
        <f t="shared" si="1533"/>
        <v>Turkey</v>
      </c>
      <c r="EK96" s="240">
        <f t="shared" si="1534"/>
        <v>65</v>
      </c>
      <c r="EL96" s="239" t="str">
        <f t="shared" si="1535"/>
        <v>Bosnia/Herzeg.</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22</v>
      </c>
      <c r="EW96" s="239" t="str">
        <f t="shared" si="1538"/>
        <v>Turkey</v>
      </c>
      <c r="EX96" s="240">
        <f t="shared" si="1539"/>
        <v>65</v>
      </c>
      <c r="EY96" s="239" t="str">
        <f t="shared" si="1540"/>
        <v>Bosnia/Herzeg.</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22</v>
      </c>
      <c r="FJ96" s="239" t="str">
        <f t="shared" si="1543"/>
        <v>Turkey</v>
      </c>
      <c r="FK96" s="240">
        <f t="shared" si="1544"/>
        <v>65</v>
      </c>
      <c r="FL96" s="239" t="str">
        <f t="shared" si="1545"/>
        <v>Bosnia/Herzeg.</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22</v>
      </c>
      <c r="FW96" s="239" t="str">
        <f t="shared" si="1548"/>
        <v>Turkey</v>
      </c>
      <c r="FX96" s="240">
        <f t="shared" si="1549"/>
        <v>65</v>
      </c>
      <c r="FY96" s="239" t="str">
        <f t="shared" si="1550"/>
        <v>Bosnia/Herzeg.</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22</v>
      </c>
      <c r="GJ96" s="239" t="str">
        <f t="shared" si="1553"/>
        <v>Turkey</v>
      </c>
      <c r="GK96" s="240">
        <f t="shared" si="1554"/>
        <v>65</v>
      </c>
      <c r="GL96" s="239" t="str">
        <f t="shared" si="1555"/>
        <v>Bosnia/Herzeg.</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22</v>
      </c>
      <c r="GW96" s="239" t="str">
        <f t="shared" si="1558"/>
        <v>Turkey</v>
      </c>
      <c r="GX96" s="240">
        <f t="shared" si="1559"/>
        <v>65</v>
      </c>
      <c r="GY96" s="239" t="str">
        <f t="shared" si="1560"/>
        <v>Bosnia/Herzeg.</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22</v>
      </c>
      <c r="HJ96" s="239" t="str">
        <f t="shared" si="1563"/>
        <v>Turkey</v>
      </c>
      <c r="HK96" s="240">
        <f t="shared" si="1564"/>
        <v>65</v>
      </c>
      <c r="HL96" s="239" t="str">
        <f t="shared" si="1565"/>
        <v>Bosnia/Herzeg.</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22</v>
      </c>
      <c r="HW96" s="239" t="str">
        <f t="shared" si="1568"/>
        <v>Turkey</v>
      </c>
      <c r="HX96" s="240">
        <f t="shared" si="1569"/>
        <v>65</v>
      </c>
      <c r="HY96" s="239" t="str">
        <f t="shared" si="1570"/>
        <v>Bosnia/Herzeg.</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22</v>
      </c>
      <c r="IJ96" s="239" t="str">
        <f t="shared" si="1573"/>
        <v>Turkey</v>
      </c>
      <c r="IK96" s="240">
        <f t="shared" si="1574"/>
        <v>65</v>
      </c>
      <c r="IL96" s="239" t="str">
        <f t="shared" si="1575"/>
        <v>Bosnia/Herzeg.</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22</v>
      </c>
      <c r="IW96" s="239" t="str">
        <f t="shared" si="1578"/>
        <v>Turkey</v>
      </c>
      <c r="IX96" s="240">
        <f t="shared" si="1579"/>
        <v>65</v>
      </c>
      <c r="IY96" s="239" t="str">
        <f t="shared" si="1580"/>
        <v>Bosnia/Herzeg.</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22</v>
      </c>
      <c r="JJ96" s="239" t="str">
        <f t="shared" si="1583"/>
        <v>Turkey</v>
      </c>
      <c r="JK96" s="240">
        <f t="shared" si="1584"/>
        <v>65</v>
      </c>
      <c r="JL96" s="239" t="str">
        <f t="shared" si="1585"/>
        <v>Bosnia/Herzeg.</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22</v>
      </c>
      <c r="JW96" s="239" t="str">
        <f t="shared" si="1588"/>
        <v>Turkey</v>
      </c>
      <c r="JX96" s="240">
        <f t="shared" si="1589"/>
        <v>65</v>
      </c>
      <c r="JY96" s="239" t="str">
        <f t="shared" si="1590"/>
        <v>Bosnia/Herzeg.</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22</v>
      </c>
      <c r="KJ96" s="239" t="str">
        <f t="shared" si="1593"/>
        <v>Turkey</v>
      </c>
      <c r="KK96" s="240">
        <f t="shared" si="1594"/>
        <v>65</v>
      </c>
      <c r="KL96" s="239" t="str">
        <f t="shared" si="1595"/>
        <v>Bosnia/Herzeg.</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22</v>
      </c>
      <c r="KW96" s="239" t="str">
        <f t="shared" si="1598"/>
        <v>Turkey</v>
      </c>
      <c r="KX96" s="240">
        <f t="shared" si="1599"/>
        <v>65</v>
      </c>
      <c r="KY96" s="239" t="str">
        <f t="shared" si="1600"/>
        <v>Bosnia/Herzeg.</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22</v>
      </c>
      <c r="LJ96" s="239" t="str">
        <f t="shared" si="1603"/>
        <v>Turkey</v>
      </c>
      <c r="LK96" s="240">
        <f t="shared" si="1604"/>
        <v>65</v>
      </c>
      <c r="LL96" s="239" t="str">
        <f t="shared" si="1605"/>
        <v>Bosnia/Herzeg.</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22</v>
      </c>
      <c r="LW96" s="239" t="str">
        <f t="shared" si="1608"/>
        <v>Turkey</v>
      </c>
      <c r="LX96" s="240">
        <f t="shared" si="1609"/>
        <v>65</v>
      </c>
      <c r="LY96" s="239" t="str">
        <f t="shared" si="1610"/>
        <v>Bosnia/Herzeg.</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c r="B97" s="238">
        <f>IF(C97="","",INDEX(Groups!$C$7:$C$65,MATCH(C97,Groups!$D$7:$D$65,0)))</f>
        <v>29</v>
      </c>
      <c r="C97" s="239" t="str">
        <f>'World Cup'!$W$50</f>
        <v>Egypt</v>
      </c>
      <c r="D97" s="240">
        <f>IF(E97="","",INDEX(Groups!$C$7:$C$65,MATCH(E97,Groups!$D$7:$D$65,0)))</f>
        <v>41</v>
      </c>
      <c r="E97" s="239" t="str">
        <f>'World Cup'!$X$50</f>
        <v>Czech Rep.</v>
      </c>
      <c r="F97" s="241">
        <f>IF(AND('World Cup'!$W$51&lt;&gt;"",'World Cup'!$X$51&lt;&gt;""),'World Cup'!$W$51,"")</f>
        <v>2</v>
      </c>
      <c r="G97" s="242">
        <f>IF(AND('World Cup'!$W$51&lt;&gt;"",'World Cup'!$X$51&lt;&gt;""),'World Cup'!$X$51,"")</f>
        <v>1</v>
      </c>
      <c r="I97" s="238">
        <f t="shared" si="1482"/>
        <v>29</v>
      </c>
      <c r="J97" s="239" t="str">
        <f t="shared" si="1483"/>
        <v>Egypt</v>
      </c>
      <c r="K97" s="240">
        <f t="shared" si="1484"/>
        <v>41</v>
      </c>
      <c r="L97" s="239" t="str">
        <f t="shared" si="1485"/>
        <v>Czech Rep.</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29</v>
      </c>
      <c r="W97" s="239" t="str">
        <f t="shared" si="1488"/>
        <v>Egypt</v>
      </c>
      <c r="X97" s="240">
        <f t="shared" si="1489"/>
        <v>41</v>
      </c>
      <c r="Y97" s="239" t="str">
        <f t="shared" si="1490"/>
        <v>Czech Rep.</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29</v>
      </c>
      <c r="AJ97" s="239" t="str">
        <f t="shared" si="1493"/>
        <v>Egypt</v>
      </c>
      <c r="AK97" s="240">
        <f t="shared" si="1494"/>
        <v>41</v>
      </c>
      <c r="AL97" s="239" t="str">
        <f t="shared" si="1495"/>
        <v>Czech Rep.</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29</v>
      </c>
      <c r="AW97" s="239" t="str">
        <f t="shared" si="1498"/>
        <v>Egypt</v>
      </c>
      <c r="AX97" s="240">
        <f t="shared" si="1499"/>
        <v>41</v>
      </c>
      <c r="AY97" s="239" t="str">
        <f t="shared" si="1500"/>
        <v>Czech Rep.</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29</v>
      </c>
      <c r="BJ97" s="239" t="str">
        <f t="shared" si="1503"/>
        <v>Egypt</v>
      </c>
      <c r="BK97" s="240">
        <f t="shared" si="1504"/>
        <v>41</v>
      </c>
      <c r="BL97" s="239" t="str">
        <f t="shared" si="1505"/>
        <v>Czech Rep.</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29</v>
      </c>
      <c r="BW97" s="239" t="str">
        <f t="shared" si="1508"/>
        <v>Egypt</v>
      </c>
      <c r="BX97" s="240">
        <f t="shared" si="1509"/>
        <v>41</v>
      </c>
      <c r="BY97" s="239" t="str">
        <f t="shared" si="1510"/>
        <v>Czech Rep.</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29</v>
      </c>
      <c r="CJ97" s="239" t="str">
        <f t="shared" si="1513"/>
        <v>Egypt</v>
      </c>
      <c r="CK97" s="240">
        <f t="shared" si="1514"/>
        <v>41</v>
      </c>
      <c r="CL97" s="239" t="str">
        <f t="shared" si="1515"/>
        <v>Czech Rep.</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29</v>
      </c>
      <c r="CW97" s="239" t="str">
        <f t="shared" si="1518"/>
        <v>Egypt</v>
      </c>
      <c r="CX97" s="240">
        <f t="shared" si="1519"/>
        <v>41</v>
      </c>
      <c r="CY97" s="239" t="str">
        <f t="shared" si="1520"/>
        <v>Czech Rep.</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29</v>
      </c>
      <c r="DJ97" s="239" t="str">
        <f t="shared" si="1523"/>
        <v>Egypt</v>
      </c>
      <c r="DK97" s="240">
        <f t="shared" si="1524"/>
        <v>41</v>
      </c>
      <c r="DL97" s="239" t="str">
        <f t="shared" si="1525"/>
        <v>Czech Rep.</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29</v>
      </c>
      <c r="DW97" s="239" t="str">
        <f t="shared" si="1528"/>
        <v>Egypt</v>
      </c>
      <c r="DX97" s="240">
        <f t="shared" si="1529"/>
        <v>41</v>
      </c>
      <c r="DY97" s="239" t="str">
        <f t="shared" si="1530"/>
        <v>Czech Rep.</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29</v>
      </c>
      <c r="EJ97" s="239" t="str">
        <f t="shared" si="1533"/>
        <v>Egypt</v>
      </c>
      <c r="EK97" s="240">
        <f t="shared" si="1534"/>
        <v>41</v>
      </c>
      <c r="EL97" s="239" t="str">
        <f t="shared" si="1535"/>
        <v>Czech Rep.</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29</v>
      </c>
      <c r="EW97" s="239" t="str">
        <f t="shared" si="1538"/>
        <v>Egypt</v>
      </c>
      <c r="EX97" s="240">
        <f t="shared" si="1539"/>
        <v>41</v>
      </c>
      <c r="EY97" s="239" t="str">
        <f t="shared" si="1540"/>
        <v>Czech Rep.</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29</v>
      </c>
      <c r="FJ97" s="239" t="str">
        <f t="shared" si="1543"/>
        <v>Egypt</v>
      </c>
      <c r="FK97" s="240">
        <f t="shared" si="1544"/>
        <v>41</v>
      </c>
      <c r="FL97" s="239" t="str">
        <f t="shared" si="1545"/>
        <v>Czech Rep.</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29</v>
      </c>
      <c r="FW97" s="239" t="str">
        <f t="shared" si="1548"/>
        <v>Egypt</v>
      </c>
      <c r="FX97" s="240">
        <f t="shared" si="1549"/>
        <v>41</v>
      </c>
      <c r="FY97" s="239" t="str">
        <f t="shared" si="1550"/>
        <v>Czech Rep.</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29</v>
      </c>
      <c r="GJ97" s="239" t="str">
        <f t="shared" si="1553"/>
        <v>Egypt</v>
      </c>
      <c r="GK97" s="240">
        <f t="shared" si="1554"/>
        <v>41</v>
      </c>
      <c r="GL97" s="239" t="str">
        <f t="shared" si="1555"/>
        <v>Czech Rep.</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29</v>
      </c>
      <c r="GW97" s="239" t="str">
        <f t="shared" si="1558"/>
        <v>Egypt</v>
      </c>
      <c r="GX97" s="240">
        <f t="shared" si="1559"/>
        <v>41</v>
      </c>
      <c r="GY97" s="239" t="str">
        <f t="shared" si="1560"/>
        <v>Czech Rep.</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29</v>
      </c>
      <c r="HJ97" s="239" t="str">
        <f t="shared" si="1563"/>
        <v>Egypt</v>
      </c>
      <c r="HK97" s="240">
        <f t="shared" si="1564"/>
        <v>41</v>
      </c>
      <c r="HL97" s="239" t="str">
        <f t="shared" si="1565"/>
        <v>Czech Rep.</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29</v>
      </c>
      <c r="HW97" s="239" t="str">
        <f t="shared" si="1568"/>
        <v>Egypt</v>
      </c>
      <c r="HX97" s="240">
        <f t="shared" si="1569"/>
        <v>41</v>
      </c>
      <c r="HY97" s="239" t="str">
        <f t="shared" si="1570"/>
        <v>Czech Rep.</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29</v>
      </c>
      <c r="IJ97" s="239" t="str">
        <f t="shared" si="1573"/>
        <v>Egypt</v>
      </c>
      <c r="IK97" s="240">
        <f t="shared" si="1574"/>
        <v>41</v>
      </c>
      <c r="IL97" s="239" t="str">
        <f t="shared" si="1575"/>
        <v>Czech Rep.</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29</v>
      </c>
      <c r="IW97" s="239" t="str">
        <f t="shared" si="1578"/>
        <v>Egypt</v>
      </c>
      <c r="IX97" s="240">
        <f t="shared" si="1579"/>
        <v>41</v>
      </c>
      <c r="IY97" s="239" t="str">
        <f t="shared" si="1580"/>
        <v>Czech Rep.</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29</v>
      </c>
      <c r="JJ97" s="239" t="str">
        <f t="shared" si="1583"/>
        <v>Egypt</v>
      </c>
      <c r="JK97" s="240">
        <f t="shared" si="1584"/>
        <v>41</v>
      </c>
      <c r="JL97" s="239" t="str">
        <f t="shared" si="1585"/>
        <v>Czech Rep.</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29</v>
      </c>
      <c r="JW97" s="239" t="str">
        <f t="shared" si="1588"/>
        <v>Egypt</v>
      </c>
      <c r="JX97" s="240">
        <f t="shared" si="1589"/>
        <v>41</v>
      </c>
      <c r="JY97" s="239" t="str">
        <f t="shared" si="1590"/>
        <v>Czech Rep.</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29</v>
      </c>
      <c r="KJ97" s="239" t="str">
        <f t="shared" si="1593"/>
        <v>Egypt</v>
      </c>
      <c r="KK97" s="240">
        <f t="shared" si="1594"/>
        <v>41</v>
      </c>
      <c r="KL97" s="239" t="str">
        <f t="shared" si="1595"/>
        <v>Czech Rep.</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29</v>
      </c>
      <c r="KW97" s="239" t="str">
        <f t="shared" si="1598"/>
        <v>Egypt</v>
      </c>
      <c r="KX97" s="240">
        <f t="shared" si="1599"/>
        <v>41</v>
      </c>
      <c r="KY97" s="239" t="str">
        <f t="shared" si="1600"/>
        <v>Czech Rep.</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29</v>
      </c>
      <c r="LJ97" s="239" t="str">
        <f t="shared" si="1603"/>
        <v>Egypt</v>
      </c>
      <c r="LK97" s="240">
        <f t="shared" si="1604"/>
        <v>41</v>
      </c>
      <c r="LL97" s="239" t="str">
        <f t="shared" si="1605"/>
        <v>Czech Rep.</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29</v>
      </c>
      <c r="LW97" s="239" t="str">
        <f t="shared" si="1608"/>
        <v>Egypt</v>
      </c>
      <c r="LX97" s="240">
        <f t="shared" si="1609"/>
        <v>41</v>
      </c>
      <c r="LY97" s="239" t="str">
        <f t="shared" si="1610"/>
        <v>Czech Rep.</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c r="B98" s="238">
        <f>IF(C98="","",INDEX(Groups!$C$7:$C$65,MATCH(C98,Groups!$D$7:$D$65,0)))</f>
        <v>6</v>
      </c>
      <c r="C98" s="239" t="str">
        <f>'World Cup'!$Z$50</f>
        <v>Brazil</v>
      </c>
      <c r="D98" s="240">
        <f>IF(E98="","",INDEX(Groups!$C$7:$C$65,MATCH(E98,Groups!$D$7:$D$65,0)))</f>
        <v>38</v>
      </c>
      <c r="E98" s="239" t="str">
        <f>'World Cup'!$AA$50</f>
        <v>Sweden</v>
      </c>
      <c r="F98" s="241">
        <f>IF(AND('World Cup'!$Z$51&lt;&gt;"",'World Cup'!$AA$51&lt;&gt;""),'World Cup'!$Z$51,"")</f>
        <v>3</v>
      </c>
      <c r="G98" s="242">
        <f>IF(AND('World Cup'!$Z$51&lt;&gt;"",'World Cup'!$AA$51&lt;&gt;""),'World Cup'!$AA$51,"")</f>
        <v>1</v>
      </c>
      <c r="I98" s="238">
        <f t="shared" si="1482"/>
        <v>6</v>
      </c>
      <c r="J98" s="239" t="str">
        <f t="shared" si="1483"/>
        <v>Brazil</v>
      </c>
      <c r="K98" s="240">
        <f t="shared" si="1484"/>
        <v>38</v>
      </c>
      <c r="L98" s="239" t="str">
        <f t="shared" si="1485"/>
        <v>Sweden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38</v>
      </c>
      <c r="Y98" s="239" t="str">
        <f t="shared" si="1490"/>
        <v>Sweden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38</v>
      </c>
      <c r="AL98" s="239" t="str">
        <f t="shared" si="1495"/>
        <v>Sweden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38</v>
      </c>
      <c r="AY98" s="239" t="str">
        <f t="shared" si="1500"/>
        <v>Sweden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38</v>
      </c>
      <c r="BL98" s="239" t="str">
        <f t="shared" si="1505"/>
        <v>Sweden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38</v>
      </c>
      <c r="BY98" s="239" t="str">
        <f t="shared" si="1510"/>
        <v>Sweden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38</v>
      </c>
      <c r="CL98" s="239" t="str">
        <f t="shared" si="1515"/>
        <v>Sweden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38</v>
      </c>
      <c r="CY98" s="239" t="str">
        <f t="shared" si="1520"/>
        <v>Sweden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38</v>
      </c>
      <c r="DL98" s="239" t="str">
        <f t="shared" si="1525"/>
        <v>Sweden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38</v>
      </c>
      <c r="DY98" s="239" t="str">
        <f t="shared" si="1530"/>
        <v>Sweden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38</v>
      </c>
      <c r="EL98" s="239" t="str">
        <f t="shared" si="1535"/>
        <v>Sweden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38</v>
      </c>
      <c r="EY98" s="239" t="str">
        <f t="shared" si="1540"/>
        <v>Sweden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38</v>
      </c>
      <c r="FL98" s="239" t="str">
        <f t="shared" si="1545"/>
        <v>Sweden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38</v>
      </c>
      <c r="FY98" s="239" t="str">
        <f t="shared" si="1550"/>
        <v>Sweden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38</v>
      </c>
      <c r="GL98" s="239" t="str">
        <f t="shared" si="1555"/>
        <v>Sweden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38</v>
      </c>
      <c r="GY98" s="239" t="str">
        <f t="shared" si="1560"/>
        <v>Sweden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38</v>
      </c>
      <c r="HL98" s="239" t="str">
        <f t="shared" si="1565"/>
        <v>Sweden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38</v>
      </c>
      <c r="HY98" s="239" t="str">
        <f t="shared" si="1570"/>
        <v>Sweden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38</v>
      </c>
      <c r="IL98" s="239" t="str">
        <f t="shared" si="1575"/>
        <v>Sweden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38</v>
      </c>
      <c r="IY98" s="239" t="str">
        <f t="shared" si="1580"/>
        <v>Sweden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38</v>
      </c>
      <c r="JL98" s="239" t="str">
        <f t="shared" si="1585"/>
        <v>Sweden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38</v>
      </c>
      <c r="JY98" s="239" t="str">
        <f t="shared" si="1590"/>
        <v>Sweden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38</v>
      </c>
      <c r="KL98" s="239" t="str">
        <f t="shared" si="1595"/>
        <v>Sweden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38</v>
      </c>
      <c r="KY98" s="239" t="str">
        <f t="shared" si="1600"/>
        <v>Sweden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38</v>
      </c>
      <c r="LL98" s="239" t="str">
        <f t="shared" si="1605"/>
        <v>Sweden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38</v>
      </c>
      <c r="LY98" s="239" t="str">
        <f t="shared" si="1610"/>
        <v>Sweden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c r="B99" s="238">
        <f>IF(C99="","",INDEX(Groups!$C$7:$C$65,MATCH(C99,Groups!$D$7:$D$65,0)))</f>
        <v>23</v>
      </c>
      <c r="C99" s="239" t="str">
        <f>'World Cup'!$AC$50</f>
        <v>Ecuador</v>
      </c>
      <c r="D99" s="240">
        <f>IF(E99="","",INDEX(Groups!$C$7:$C$65,MATCH(E99,Groups!$D$7:$D$65,0)))</f>
        <v>31</v>
      </c>
      <c r="E99" s="239" t="str">
        <f>'World Cup'!$AD$50</f>
        <v>Norway</v>
      </c>
      <c r="F99" s="241">
        <f>IF(AND('World Cup'!$AC$51&lt;&gt;"",'World Cup'!$AD$51&lt;&gt;""),'World Cup'!$AC$51,"")</f>
        <v>2</v>
      </c>
      <c r="G99" s="242">
        <f>IF(AND('World Cup'!$AC$51&lt;&gt;"",'World Cup'!$AD$51&lt;&gt;""),'World Cup'!$AD$51,"")</f>
        <v>4</v>
      </c>
      <c r="I99" s="238">
        <f t="shared" si="1482"/>
        <v>23</v>
      </c>
      <c r="J99" s="239" t="str">
        <f t="shared" si="1483"/>
        <v>Ecuador</v>
      </c>
      <c r="K99" s="240">
        <f t="shared" si="1484"/>
        <v>31</v>
      </c>
      <c r="L99" s="239" t="str">
        <f t="shared" si="1485"/>
        <v>Norway</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23</v>
      </c>
      <c r="W99" s="239" t="str">
        <f t="shared" si="1488"/>
        <v>Ecuador</v>
      </c>
      <c r="X99" s="240">
        <f t="shared" si="1489"/>
        <v>31</v>
      </c>
      <c r="Y99" s="239" t="str">
        <f t="shared" si="1490"/>
        <v>Norway</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23</v>
      </c>
      <c r="AJ99" s="239" t="str">
        <f t="shared" si="1493"/>
        <v>Ecuador</v>
      </c>
      <c r="AK99" s="240">
        <f t="shared" si="1494"/>
        <v>31</v>
      </c>
      <c r="AL99" s="239" t="str">
        <f t="shared" si="1495"/>
        <v>Norway</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23</v>
      </c>
      <c r="AW99" s="239" t="str">
        <f t="shared" si="1498"/>
        <v>Ecuador</v>
      </c>
      <c r="AX99" s="240">
        <f t="shared" si="1499"/>
        <v>31</v>
      </c>
      <c r="AY99" s="239" t="str">
        <f t="shared" si="1500"/>
        <v>Norway</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23</v>
      </c>
      <c r="BJ99" s="239" t="str">
        <f t="shared" si="1503"/>
        <v>Ecuador</v>
      </c>
      <c r="BK99" s="240">
        <f t="shared" si="1504"/>
        <v>31</v>
      </c>
      <c r="BL99" s="239" t="str">
        <f t="shared" si="1505"/>
        <v>Norway</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23</v>
      </c>
      <c r="BW99" s="239" t="str">
        <f t="shared" si="1508"/>
        <v>Ecuador</v>
      </c>
      <c r="BX99" s="240">
        <f t="shared" si="1509"/>
        <v>31</v>
      </c>
      <c r="BY99" s="239" t="str">
        <f t="shared" si="1510"/>
        <v>Norway</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23</v>
      </c>
      <c r="CJ99" s="239" t="str">
        <f t="shared" si="1513"/>
        <v>Ecuador</v>
      </c>
      <c r="CK99" s="240">
        <f t="shared" si="1514"/>
        <v>31</v>
      </c>
      <c r="CL99" s="239" t="str">
        <f t="shared" si="1515"/>
        <v>Norway</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23</v>
      </c>
      <c r="CW99" s="239" t="str">
        <f t="shared" si="1518"/>
        <v>Ecuador</v>
      </c>
      <c r="CX99" s="240">
        <f t="shared" si="1519"/>
        <v>31</v>
      </c>
      <c r="CY99" s="239" t="str">
        <f t="shared" si="1520"/>
        <v>Norway</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23</v>
      </c>
      <c r="DJ99" s="239" t="str">
        <f t="shared" si="1523"/>
        <v>Ecuador</v>
      </c>
      <c r="DK99" s="240">
        <f t="shared" si="1524"/>
        <v>31</v>
      </c>
      <c r="DL99" s="239" t="str">
        <f t="shared" si="1525"/>
        <v>Norway</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23</v>
      </c>
      <c r="DW99" s="239" t="str">
        <f t="shared" si="1528"/>
        <v>Ecuador</v>
      </c>
      <c r="DX99" s="240">
        <f t="shared" si="1529"/>
        <v>31</v>
      </c>
      <c r="DY99" s="239" t="str">
        <f t="shared" si="1530"/>
        <v>Norway</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23</v>
      </c>
      <c r="EJ99" s="239" t="str">
        <f t="shared" si="1533"/>
        <v>Ecuador</v>
      </c>
      <c r="EK99" s="240">
        <f t="shared" si="1534"/>
        <v>31</v>
      </c>
      <c r="EL99" s="239" t="str">
        <f t="shared" si="1535"/>
        <v>Norway</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23</v>
      </c>
      <c r="EW99" s="239" t="str">
        <f t="shared" si="1538"/>
        <v>Ecuador</v>
      </c>
      <c r="EX99" s="240">
        <f t="shared" si="1539"/>
        <v>31</v>
      </c>
      <c r="EY99" s="239" t="str">
        <f t="shared" si="1540"/>
        <v>Norway</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23</v>
      </c>
      <c r="FJ99" s="239" t="str">
        <f t="shared" si="1543"/>
        <v>Ecuador</v>
      </c>
      <c r="FK99" s="240">
        <f t="shared" si="1544"/>
        <v>31</v>
      </c>
      <c r="FL99" s="239" t="str">
        <f t="shared" si="1545"/>
        <v>Norway</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23</v>
      </c>
      <c r="FW99" s="239" t="str">
        <f t="shared" si="1548"/>
        <v>Ecuador</v>
      </c>
      <c r="FX99" s="240">
        <f t="shared" si="1549"/>
        <v>31</v>
      </c>
      <c r="FY99" s="239" t="str">
        <f t="shared" si="1550"/>
        <v>Norway</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23</v>
      </c>
      <c r="GJ99" s="239" t="str">
        <f t="shared" si="1553"/>
        <v>Ecuador</v>
      </c>
      <c r="GK99" s="240">
        <f t="shared" si="1554"/>
        <v>31</v>
      </c>
      <c r="GL99" s="239" t="str">
        <f t="shared" si="1555"/>
        <v>Norway</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23</v>
      </c>
      <c r="GW99" s="239" t="str">
        <f t="shared" si="1558"/>
        <v>Ecuador</v>
      </c>
      <c r="GX99" s="240">
        <f t="shared" si="1559"/>
        <v>31</v>
      </c>
      <c r="GY99" s="239" t="str">
        <f t="shared" si="1560"/>
        <v>Norway</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23</v>
      </c>
      <c r="HJ99" s="239" t="str">
        <f t="shared" si="1563"/>
        <v>Ecuador</v>
      </c>
      <c r="HK99" s="240">
        <f t="shared" si="1564"/>
        <v>31</v>
      </c>
      <c r="HL99" s="239" t="str">
        <f t="shared" si="1565"/>
        <v>Norway</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23</v>
      </c>
      <c r="HW99" s="239" t="str">
        <f t="shared" si="1568"/>
        <v>Ecuador</v>
      </c>
      <c r="HX99" s="240">
        <f t="shared" si="1569"/>
        <v>31</v>
      </c>
      <c r="HY99" s="239" t="str">
        <f t="shared" si="1570"/>
        <v>Norway</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23</v>
      </c>
      <c r="IJ99" s="239" t="str">
        <f t="shared" si="1573"/>
        <v>Ecuador</v>
      </c>
      <c r="IK99" s="240">
        <f t="shared" si="1574"/>
        <v>31</v>
      </c>
      <c r="IL99" s="239" t="str">
        <f t="shared" si="1575"/>
        <v>Norway</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23</v>
      </c>
      <c r="IW99" s="239" t="str">
        <f t="shared" si="1578"/>
        <v>Ecuador</v>
      </c>
      <c r="IX99" s="240">
        <f t="shared" si="1579"/>
        <v>31</v>
      </c>
      <c r="IY99" s="239" t="str">
        <f t="shared" si="1580"/>
        <v>Norway</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23</v>
      </c>
      <c r="JJ99" s="239" t="str">
        <f t="shared" si="1583"/>
        <v>Ecuador</v>
      </c>
      <c r="JK99" s="240">
        <f t="shared" si="1584"/>
        <v>31</v>
      </c>
      <c r="JL99" s="239" t="str">
        <f t="shared" si="1585"/>
        <v>Norway</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23</v>
      </c>
      <c r="JW99" s="239" t="str">
        <f t="shared" si="1588"/>
        <v>Ecuador</v>
      </c>
      <c r="JX99" s="240">
        <f t="shared" si="1589"/>
        <v>31</v>
      </c>
      <c r="JY99" s="239" t="str">
        <f t="shared" si="1590"/>
        <v>Norway</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23</v>
      </c>
      <c r="KJ99" s="239" t="str">
        <f t="shared" si="1593"/>
        <v>Ecuador</v>
      </c>
      <c r="KK99" s="240">
        <f t="shared" si="1594"/>
        <v>31</v>
      </c>
      <c r="KL99" s="239" t="str">
        <f t="shared" si="1595"/>
        <v>Norway</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23</v>
      </c>
      <c r="KW99" s="239" t="str">
        <f t="shared" si="1598"/>
        <v>Ecuador</v>
      </c>
      <c r="KX99" s="240">
        <f t="shared" si="1599"/>
        <v>31</v>
      </c>
      <c r="KY99" s="239" t="str">
        <f t="shared" si="1600"/>
        <v>Norway</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23</v>
      </c>
      <c r="LJ99" s="239" t="str">
        <f t="shared" si="1603"/>
        <v>Ecuador</v>
      </c>
      <c r="LK99" s="240">
        <f t="shared" si="1604"/>
        <v>31</v>
      </c>
      <c r="LL99" s="239" t="str">
        <f t="shared" si="1605"/>
        <v>Norway</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23</v>
      </c>
      <c r="LW99" s="239" t="str">
        <f t="shared" si="1608"/>
        <v>Ecuador</v>
      </c>
      <c r="LX99" s="240">
        <f t="shared" si="1609"/>
        <v>31</v>
      </c>
      <c r="LY99" s="239" t="str">
        <f t="shared" si="1610"/>
        <v>Norway</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c r="B100" s="238">
        <f>IF(C100="","",INDEX(Groups!$C$7:$C$65,MATCH(C100,Groups!$D$7:$D$65,0)))</f>
        <v>15</v>
      </c>
      <c r="C100" s="239" t="str">
        <f>'World Cup'!$AF$50</f>
        <v>Mexico</v>
      </c>
      <c r="D100" s="240">
        <f>IF(E100="","",INDEX(Groups!$C$7:$C$65,MATCH(E100,Groups!$D$7:$D$65,0)))</f>
        <v>43</v>
      </c>
      <c r="E100" s="239" t="str">
        <f>'World Cup'!$AG$50</f>
        <v>Scotland</v>
      </c>
      <c r="F100" s="241">
        <f>IF(AND('World Cup'!$AF$51&lt;&gt;"",'World Cup'!$AG$51&lt;&gt;""),'World Cup'!$AF$51,"")</f>
        <v>0</v>
      </c>
      <c r="G100" s="242">
        <f>IF(AND('World Cup'!$AF$51&lt;&gt;"",'World Cup'!$AG$51&lt;&gt;""),'World Cup'!$AG$51,"")</f>
        <v>0</v>
      </c>
      <c r="I100" s="238">
        <f t="shared" si="1482"/>
        <v>15</v>
      </c>
      <c r="J100" s="239" t="str">
        <f t="shared" si="1483"/>
        <v>Mexico</v>
      </c>
      <c r="K100" s="240">
        <f t="shared" si="1484"/>
        <v>43</v>
      </c>
      <c r="L100" s="239" t="str">
        <f t="shared" si="1485"/>
        <v>Scotland</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15</v>
      </c>
      <c r="W100" s="239" t="str">
        <f t="shared" si="1488"/>
        <v>Mexico</v>
      </c>
      <c r="X100" s="240">
        <f t="shared" si="1489"/>
        <v>43</v>
      </c>
      <c r="Y100" s="239" t="str">
        <f t="shared" si="1490"/>
        <v>Scotland</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15</v>
      </c>
      <c r="AJ100" s="239" t="str">
        <f t="shared" si="1493"/>
        <v>Mexico</v>
      </c>
      <c r="AK100" s="240">
        <f t="shared" si="1494"/>
        <v>43</v>
      </c>
      <c r="AL100" s="239" t="str">
        <f t="shared" si="1495"/>
        <v>Scotland</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15</v>
      </c>
      <c r="AW100" s="239" t="str">
        <f t="shared" si="1498"/>
        <v>Mexico</v>
      </c>
      <c r="AX100" s="240">
        <f t="shared" si="1499"/>
        <v>43</v>
      </c>
      <c r="AY100" s="239" t="str">
        <f t="shared" si="1500"/>
        <v>Scotland</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15</v>
      </c>
      <c r="BJ100" s="239" t="str">
        <f t="shared" si="1503"/>
        <v>Mexico</v>
      </c>
      <c r="BK100" s="240">
        <f t="shared" si="1504"/>
        <v>43</v>
      </c>
      <c r="BL100" s="239" t="str">
        <f t="shared" si="1505"/>
        <v>Scotland</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15</v>
      </c>
      <c r="BW100" s="239" t="str">
        <f t="shared" si="1508"/>
        <v>Mexico</v>
      </c>
      <c r="BX100" s="240">
        <f t="shared" si="1509"/>
        <v>43</v>
      </c>
      <c r="BY100" s="239" t="str">
        <f t="shared" si="1510"/>
        <v>Scotland</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15</v>
      </c>
      <c r="CJ100" s="239" t="str">
        <f t="shared" si="1513"/>
        <v>Mexico</v>
      </c>
      <c r="CK100" s="240">
        <f t="shared" si="1514"/>
        <v>43</v>
      </c>
      <c r="CL100" s="239" t="str">
        <f t="shared" si="1515"/>
        <v>Scotland</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15</v>
      </c>
      <c r="CW100" s="239" t="str">
        <f t="shared" si="1518"/>
        <v>Mexico</v>
      </c>
      <c r="CX100" s="240">
        <f t="shared" si="1519"/>
        <v>43</v>
      </c>
      <c r="CY100" s="239" t="str">
        <f t="shared" si="1520"/>
        <v>Scotland</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15</v>
      </c>
      <c r="DJ100" s="239" t="str">
        <f t="shared" si="1523"/>
        <v>Mexico</v>
      </c>
      <c r="DK100" s="240">
        <f t="shared" si="1524"/>
        <v>43</v>
      </c>
      <c r="DL100" s="239" t="str">
        <f t="shared" si="1525"/>
        <v>Scotland</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15</v>
      </c>
      <c r="DW100" s="239" t="str">
        <f t="shared" si="1528"/>
        <v>Mexico</v>
      </c>
      <c r="DX100" s="240">
        <f t="shared" si="1529"/>
        <v>43</v>
      </c>
      <c r="DY100" s="239" t="str">
        <f t="shared" si="1530"/>
        <v>Scotland</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15</v>
      </c>
      <c r="EJ100" s="239" t="str">
        <f t="shared" si="1533"/>
        <v>Mexico</v>
      </c>
      <c r="EK100" s="240">
        <f t="shared" si="1534"/>
        <v>43</v>
      </c>
      <c r="EL100" s="239" t="str">
        <f t="shared" si="1535"/>
        <v>Scotland</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15</v>
      </c>
      <c r="EW100" s="239" t="str">
        <f t="shared" si="1538"/>
        <v>Mexico</v>
      </c>
      <c r="EX100" s="240">
        <f t="shared" si="1539"/>
        <v>43</v>
      </c>
      <c r="EY100" s="239" t="str">
        <f t="shared" si="1540"/>
        <v>Scotland</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15</v>
      </c>
      <c r="FJ100" s="239" t="str">
        <f t="shared" si="1543"/>
        <v>Mexico</v>
      </c>
      <c r="FK100" s="240">
        <f t="shared" si="1544"/>
        <v>43</v>
      </c>
      <c r="FL100" s="239" t="str">
        <f t="shared" si="1545"/>
        <v>Scotland</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15</v>
      </c>
      <c r="FW100" s="239" t="str">
        <f t="shared" si="1548"/>
        <v>Mexico</v>
      </c>
      <c r="FX100" s="240">
        <f t="shared" si="1549"/>
        <v>43</v>
      </c>
      <c r="FY100" s="239" t="str">
        <f t="shared" si="1550"/>
        <v>Scotland</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15</v>
      </c>
      <c r="GJ100" s="239" t="str">
        <f t="shared" si="1553"/>
        <v>Mexico</v>
      </c>
      <c r="GK100" s="240">
        <f t="shared" si="1554"/>
        <v>43</v>
      </c>
      <c r="GL100" s="239" t="str">
        <f t="shared" si="1555"/>
        <v>Scotland</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15</v>
      </c>
      <c r="GW100" s="239" t="str">
        <f t="shared" si="1558"/>
        <v>Mexico</v>
      </c>
      <c r="GX100" s="240">
        <f t="shared" si="1559"/>
        <v>43</v>
      </c>
      <c r="GY100" s="239" t="str">
        <f t="shared" si="1560"/>
        <v>Scotland</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15</v>
      </c>
      <c r="HJ100" s="239" t="str">
        <f t="shared" si="1563"/>
        <v>Mexico</v>
      </c>
      <c r="HK100" s="240">
        <f t="shared" si="1564"/>
        <v>43</v>
      </c>
      <c r="HL100" s="239" t="str">
        <f t="shared" si="1565"/>
        <v>Scotland</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15</v>
      </c>
      <c r="HW100" s="239" t="str">
        <f t="shared" si="1568"/>
        <v>Mexico</v>
      </c>
      <c r="HX100" s="240">
        <f t="shared" si="1569"/>
        <v>43</v>
      </c>
      <c r="HY100" s="239" t="str">
        <f t="shared" si="1570"/>
        <v>Scotland</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15</v>
      </c>
      <c r="IJ100" s="239" t="str">
        <f t="shared" si="1573"/>
        <v>Mexico</v>
      </c>
      <c r="IK100" s="240">
        <f t="shared" si="1574"/>
        <v>43</v>
      </c>
      <c r="IL100" s="239" t="str">
        <f t="shared" si="1575"/>
        <v>Scotland</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15</v>
      </c>
      <c r="IW100" s="239" t="str">
        <f t="shared" si="1578"/>
        <v>Mexico</v>
      </c>
      <c r="IX100" s="240">
        <f t="shared" si="1579"/>
        <v>43</v>
      </c>
      <c r="IY100" s="239" t="str">
        <f t="shared" si="1580"/>
        <v>Scotland</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15</v>
      </c>
      <c r="JJ100" s="239" t="str">
        <f t="shared" si="1583"/>
        <v>Mexico</v>
      </c>
      <c r="JK100" s="240">
        <f t="shared" si="1584"/>
        <v>43</v>
      </c>
      <c r="JL100" s="239" t="str">
        <f t="shared" si="1585"/>
        <v>Scotland</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15</v>
      </c>
      <c r="JW100" s="239" t="str">
        <f t="shared" si="1588"/>
        <v>Mexico</v>
      </c>
      <c r="JX100" s="240">
        <f t="shared" si="1589"/>
        <v>43</v>
      </c>
      <c r="JY100" s="239" t="str">
        <f t="shared" si="1590"/>
        <v>Scotland</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15</v>
      </c>
      <c r="KJ100" s="239" t="str">
        <f t="shared" si="1593"/>
        <v>Mexico</v>
      </c>
      <c r="KK100" s="240">
        <f t="shared" si="1594"/>
        <v>43</v>
      </c>
      <c r="KL100" s="239" t="str">
        <f t="shared" si="1595"/>
        <v>Scotland</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15</v>
      </c>
      <c r="KW100" s="239" t="str">
        <f t="shared" si="1598"/>
        <v>Mexico</v>
      </c>
      <c r="KX100" s="240">
        <f t="shared" si="1599"/>
        <v>43</v>
      </c>
      <c r="KY100" s="239" t="str">
        <f t="shared" si="1600"/>
        <v>Scotland</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15</v>
      </c>
      <c r="LJ100" s="239" t="str">
        <f t="shared" si="1603"/>
        <v>Mexico</v>
      </c>
      <c r="LK100" s="240">
        <f t="shared" si="1604"/>
        <v>43</v>
      </c>
      <c r="LL100" s="239" t="str">
        <f t="shared" si="1605"/>
        <v>Scotland</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15</v>
      </c>
      <c r="LW100" s="239" t="str">
        <f t="shared" si="1608"/>
        <v>Mexico</v>
      </c>
      <c r="LX100" s="240">
        <f t="shared" si="1609"/>
        <v>43</v>
      </c>
      <c r="LY100" s="239" t="str">
        <f t="shared" si="1610"/>
        <v>Scotland</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c r="B101" s="238">
        <f>IF(C101="","",INDEX(Groups!$C$7:$C$65,MATCH(C101,Groups!$D$7:$D$65,0)))</f>
        <v>4</v>
      </c>
      <c r="C101" s="239" t="str">
        <f>'World Cup'!$AI$50</f>
        <v>England</v>
      </c>
      <c r="D101" s="240">
        <f>IF(E101="","",INDEX(Groups!$C$7:$C$65,MATCH(E101,Groups!$D$7:$D$65,0)))</f>
        <v>46</v>
      </c>
      <c r="E101" s="239" t="str">
        <f>'World Cup'!$AJ$50</f>
        <v>DR Congo</v>
      </c>
      <c r="F101" s="241">
        <f>IF(AND('World Cup'!$AI$51&lt;&gt;"",'World Cup'!$AJ$51&lt;&gt;""),'World Cup'!$AI$51,"")</f>
        <v>3</v>
      </c>
      <c r="G101" s="242">
        <f>IF(AND('World Cup'!$AI$51&lt;&gt;"",'World Cup'!$AJ$51&lt;&gt;""),'World Cup'!$AJ$51,"")</f>
        <v>0</v>
      </c>
      <c r="I101" s="238">
        <f t="shared" si="1482"/>
        <v>4</v>
      </c>
      <c r="J101" s="239" t="str">
        <f t="shared" si="1483"/>
        <v>England</v>
      </c>
      <c r="K101" s="240">
        <f t="shared" si="1484"/>
        <v>46</v>
      </c>
      <c r="L101" s="239" t="str">
        <f t="shared" si="1485"/>
        <v>DR Congo</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46</v>
      </c>
      <c r="Y101" s="239" t="str">
        <f t="shared" si="1490"/>
        <v>DR Congo</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46</v>
      </c>
      <c r="AL101" s="239" t="str">
        <f t="shared" si="1495"/>
        <v>DR Congo</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46</v>
      </c>
      <c r="AY101" s="239" t="str">
        <f t="shared" si="1500"/>
        <v>DR Congo</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46</v>
      </c>
      <c r="BL101" s="239" t="str">
        <f t="shared" si="1505"/>
        <v>DR Congo</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46</v>
      </c>
      <c r="BY101" s="239" t="str">
        <f t="shared" si="1510"/>
        <v>DR Congo</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46</v>
      </c>
      <c r="CL101" s="239" t="str">
        <f t="shared" si="1515"/>
        <v>DR Congo</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46</v>
      </c>
      <c r="CY101" s="239" t="str">
        <f t="shared" si="1520"/>
        <v>DR Congo</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46</v>
      </c>
      <c r="DL101" s="239" t="str">
        <f t="shared" si="1525"/>
        <v>DR Congo</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46</v>
      </c>
      <c r="DY101" s="239" t="str">
        <f t="shared" si="1530"/>
        <v>DR Congo</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46</v>
      </c>
      <c r="EL101" s="239" t="str">
        <f t="shared" si="1535"/>
        <v>DR Congo</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46</v>
      </c>
      <c r="EY101" s="239" t="str">
        <f t="shared" si="1540"/>
        <v>DR Congo</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46</v>
      </c>
      <c r="FL101" s="239" t="str">
        <f t="shared" si="1545"/>
        <v>DR Congo</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46</v>
      </c>
      <c r="FY101" s="239" t="str">
        <f t="shared" si="1550"/>
        <v>DR Congo</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46</v>
      </c>
      <c r="GL101" s="239" t="str">
        <f t="shared" si="1555"/>
        <v>DR Congo</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46</v>
      </c>
      <c r="GY101" s="239" t="str">
        <f t="shared" si="1560"/>
        <v>DR Congo</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46</v>
      </c>
      <c r="HL101" s="239" t="str">
        <f t="shared" si="1565"/>
        <v>DR Congo</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46</v>
      </c>
      <c r="HY101" s="239" t="str">
        <f t="shared" si="1570"/>
        <v>DR Congo</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46</v>
      </c>
      <c r="IL101" s="239" t="str">
        <f t="shared" si="1575"/>
        <v>DR Congo</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46</v>
      </c>
      <c r="IY101" s="239" t="str">
        <f t="shared" si="1580"/>
        <v>DR Congo</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46</v>
      </c>
      <c r="JL101" s="239" t="str">
        <f t="shared" si="1585"/>
        <v>DR Congo</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46</v>
      </c>
      <c r="JY101" s="239" t="str">
        <f t="shared" si="1590"/>
        <v>DR Congo</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46</v>
      </c>
      <c r="KL101" s="239" t="str">
        <f t="shared" si="1595"/>
        <v>DR Congo</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46</v>
      </c>
      <c r="KY101" s="239" t="str">
        <f t="shared" si="1600"/>
        <v>DR Congo</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46</v>
      </c>
      <c r="LL101" s="239" t="str">
        <f t="shared" si="1605"/>
        <v>DR Congo</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46</v>
      </c>
      <c r="LY101" s="239" t="str">
        <f t="shared" si="1610"/>
        <v>DR Congo</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f>
        <v>2</v>
      </c>
      <c r="G102" s="242">
        <f>IF(AND('World Cup'!$AL$51&lt;&gt;"",'World Cup'!$AM$51&lt;&gt;""),'World Cup'!$AM$51,"")</f>
        <v>0</v>
      </c>
      <c r="I102" s="238">
        <f t="shared" si="1482"/>
        <v>3</v>
      </c>
      <c r="J102" s="239" t="str">
        <f t="shared" si="1483"/>
        <v>Argentina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c r="B103" s="238">
        <f>IF(C103="","",INDEX(Groups!$C$7:$C$65,MATCH(C103,Groups!$D$7:$D$65,0)))</f>
        <v>27</v>
      </c>
      <c r="C103" s="239" t="str">
        <f>'World Cup'!$AO$50</f>
        <v>Australia</v>
      </c>
      <c r="D103" s="240">
        <f>IF(E103="","",INDEX(Groups!$C$7:$C$65,MATCH(E103,Groups!$D$7:$D$65,0)))</f>
        <v>85</v>
      </c>
      <c r="E103" s="239" t="str">
        <f>'World Cup'!$AP$50</f>
        <v>New Zealand</v>
      </c>
      <c r="F103" s="241">
        <f>IF(AND('World Cup'!$AO$51&lt;&gt;"",'World Cup'!$AP$51&lt;&gt;""),'World Cup'!$AO$51,"")</f>
        <v>1</v>
      </c>
      <c r="G103" s="242">
        <f>IF(AND('World Cup'!$AO$51&lt;&gt;"",'World Cup'!$AP$51&lt;&gt;""),'World Cup'!$AP$51,"")</f>
        <v>0</v>
      </c>
      <c r="I103" s="238">
        <f t="shared" si="1482"/>
        <v>27</v>
      </c>
      <c r="J103" s="239" t="str">
        <f t="shared" si="1483"/>
        <v>Australia</v>
      </c>
      <c r="K103" s="240">
        <f t="shared" si="1484"/>
        <v>85</v>
      </c>
      <c r="L103" s="239" t="str">
        <f t="shared" si="1485"/>
        <v>New Zealand</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27</v>
      </c>
      <c r="W103" s="239" t="str">
        <f t="shared" si="1488"/>
        <v>Australia</v>
      </c>
      <c r="X103" s="240">
        <f t="shared" si="1489"/>
        <v>85</v>
      </c>
      <c r="Y103" s="239" t="str">
        <f t="shared" si="1490"/>
        <v>New Zealand</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27</v>
      </c>
      <c r="AJ103" s="239" t="str">
        <f t="shared" si="1493"/>
        <v>Australia</v>
      </c>
      <c r="AK103" s="240">
        <f t="shared" si="1494"/>
        <v>85</v>
      </c>
      <c r="AL103" s="239" t="str">
        <f t="shared" si="1495"/>
        <v>New Zealand</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27</v>
      </c>
      <c r="AW103" s="239" t="str">
        <f t="shared" si="1498"/>
        <v>Australia</v>
      </c>
      <c r="AX103" s="240">
        <f t="shared" si="1499"/>
        <v>85</v>
      </c>
      <c r="AY103" s="239" t="str">
        <f t="shared" si="1500"/>
        <v>New Zealand</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27</v>
      </c>
      <c r="BJ103" s="239" t="str">
        <f t="shared" si="1503"/>
        <v>Australia</v>
      </c>
      <c r="BK103" s="240">
        <f t="shared" si="1504"/>
        <v>85</v>
      </c>
      <c r="BL103" s="239" t="str">
        <f t="shared" si="1505"/>
        <v>New Zealand</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27</v>
      </c>
      <c r="BW103" s="239" t="str">
        <f t="shared" si="1508"/>
        <v>Australia</v>
      </c>
      <c r="BX103" s="240">
        <f t="shared" si="1509"/>
        <v>85</v>
      </c>
      <c r="BY103" s="239" t="str">
        <f t="shared" si="1510"/>
        <v>New Zealand</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27</v>
      </c>
      <c r="CJ103" s="239" t="str">
        <f t="shared" si="1513"/>
        <v>Australia</v>
      </c>
      <c r="CK103" s="240">
        <f t="shared" si="1514"/>
        <v>85</v>
      </c>
      <c r="CL103" s="239" t="str">
        <f t="shared" si="1515"/>
        <v>New Zealand</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27</v>
      </c>
      <c r="CW103" s="239" t="str">
        <f t="shared" si="1518"/>
        <v>Australia</v>
      </c>
      <c r="CX103" s="240">
        <f t="shared" si="1519"/>
        <v>85</v>
      </c>
      <c r="CY103" s="239" t="str">
        <f t="shared" si="1520"/>
        <v>New Zealand</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27</v>
      </c>
      <c r="DJ103" s="239" t="str">
        <f t="shared" si="1523"/>
        <v>Australia</v>
      </c>
      <c r="DK103" s="240">
        <f t="shared" si="1524"/>
        <v>85</v>
      </c>
      <c r="DL103" s="239" t="str">
        <f t="shared" si="1525"/>
        <v>New Zealand</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27</v>
      </c>
      <c r="DW103" s="239" t="str">
        <f t="shared" si="1528"/>
        <v>Australia</v>
      </c>
      <c r="DX103" s="240">
        <f t="shared" si="1529"/>
        <v>85</v>
      </c>
      <c r="DY103" s="239" t="str">
        <f t="shared" si="1530"/>
        <v>New Zealand</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27</v>
      </c>
      <c r="EJ103" s="239" t="str">
        <f t="shared" si="1533"/>
        <v>Australia</v>
      </c>
      <c r="EK103" s="240">
        <f t="shared" si="1534"/>
        <v>85</v>
      </c>
      <c r="EL103" s="239" t="str">
        <f t="shared" si="1535"/>
        <v>New Zealand</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27</v>
      </c>
      <c r="EW103" s="239" t="str">
        <f t="shared" si="1538"/>
        <v>Australia</v>
      </c>
      <c r="EX103" s="240">
        <f t="shared" si="1539"/>
        <v>85</v>
      </c>
      <c r="EY103" s="239" t="str">
        <f t="shared" si="1540"/>
        <v>New Zealand</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27</v>
      </c>
      <c r="FJ103" s="239" t="str">
        <f t="shared" si="1543"/>
        <v>Australia</v>
      </c>
      <c r="FK103" s="240">
        <f t="shared" si="1544"/>
        <v>85</v>
      </c>
      <c r="FL103" s="239" t="str">
        <f t="shared" si="1545"/>
        <v>New Zealand</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27</v>
      </c>
      <c r="FW103" s="239" t="str">
        <f t="shared" si="1548"/>
        <v>Australia</v>
      </c>
      <c r="FX103" s="240">
        <f t="shared" si="1549"/>
        <v>85</v>
      </c>
      <c r="FY103" s="239" t="str">
        <f t="shared" si="1550"/>
        <v>New Zealand</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27</v>
      </c>
      <c r="GJ103" s="239" t="str">
        <f t="shared" si="1553"/>
        <v>Australia</v>
      </c>
      <c r="GK103" s="240">
        <f t="shared" si="1554"/>
        <v>85</v>
      </c>
      <c r="GL103" s="239" t="str">
        <f t="shared" si="1555"/>
        <v>New Zealand</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27</v>
      </c>
      <c r="GW103" s="239" t="str">
        <f t="shared" si="1558"/>
        <v>Australia</v>
      </c>
      <c r="GX103" s="240">
        <f t="shared" si="1559"/>
        <v>85</v>
      </c>
      <c r="GY103" s="239" t="str">
        <f t="shared" si="1560"/>
        <v>New Zealand</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27</v>
      </c>
      <c r="HJ103" s="239" t="str">
        <f t="shared" si="1563"/>
        <v>Australia</v>
      </c>
      <c r="HK103" s="240">
        <f t="shared" si="1564"/>
        <v>85</v>
      </c>
      <c r="HL103" s="239" t="str">
        <f t="shared" si="1565"/>
        <v>New Zealand</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27</v>
      </c>
      <c r="HW103" s="239" t="str">
        <f t="shared" si="1568"/>
        <v>Australia</v>
      </c>
      <c r="HX103" s="240">
        <f t="shared" si="1569"/>
        <v>85</v>
      </c>
      <c r="HY103" s="239" t="str">
        <f t="shared" si="1570"/>
        <v>New Zealand</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27</v>
      </c>
      <c r="IJ103" s="239" t="str">
        <f t="shared" si="1573"/>
        <v>Australia</v>
      </c>
      <c r="IK103" s="240">
        <f t="shared" si="1574"/>
        <v>85</v>
      </c>
      <c r="IL103" s="239" t="str">
        <f t="shared" si="1575"/>
        <v>New Zealand</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27</v>
      </c>
      <c r="IW103" s="239" t="str">
        <f t="shared" si="1578"/>
        <v>Australia</v>
      </c>
      <c r="IX103" s="240">
        <f t="shared" si="1579"/>
        <v>85</v>
      </c>
      <c r="IY103" s="239" t="str">
        <f t="shared" si="1580"/>
        <v>New Zealand</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27</v>
      </c>
      <c r="JJ103" s="239" t="str">
        <f t="shared" si="1583"/>
        <v>Australia</v>
      </c>
      <c r="JK103" s="240">
        <f t="shared" si="1584"/>
        <v>85</v>
      </c>
      <c r="JL103" s="239" t="str">
        <f t="shared" si="1585"/>
        <v>New Zealand</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27</v>
      </c>
      <c r="JW103" s="239" t="str">
        <f t="shared" si="1588"/>
        <v>Australia</v>
      </c>
      <c r="JX103" s="240">
        <f t="shared" si="1589"/>
        <v>85</v>
      </c>
      <c r="JY103" s="239" t="str">
        <f t="shared" si="1590"/>
        <v>New Zealand</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27</v>
      </c>
      <c r="KJ103" s="239" t="str">
        <f t="shared" si="1593"/>
        <v>Australia</v>
      </c>
      <c r="KK103" s="240">
        <f t="shared" si="1594"/>
        <v>85</v>
      </c>
      <c r="KL103" s="239" t="str">
        <f t="shared" si="1595"/>
        <v>New Zealand</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27</v>
      </c>
      <c r="KW103" s="239" t="str">
        <f t="shared" si="1598"/>
        <v>Australia</v>
      </c>
      <c r="KX103" s="240">
        <f t="shared" si="1599"/>
        <v>85</v>
      </c>
      <c r="KY103" s="239" t="str">
        <f t="shared" si="1600"/>
        <v>New Zealand</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27</v>
      </c>
      <c r="LJ103" s="239" t="str">
        <f t="shared" si="1603"/>
        <v>Australia</v>
      </c>
      <c r="LK103" s="240">
        <f t="shared" si="1604"/>
        <v>85</v>
      </c>
      <c r="LL103" s="239" t="str">
        <f t="shared" si="1605"/>
        <v>New Zealand</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27</v>
      </c>
      <c r="LW103" s="239" t="str">
        <f t="shared" si="1608"/>
        <v>Australia</v>
      </c>
      <c r="LX103" s="240">
        <f t="shared" si="1609"/>
        <v>85</v>
      </c>
      <c r="LY103" s="239" t="str">
        <f t="shared" si="1610"/>
        <v>New Zealand</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c r="B104" s="238">
        <f>IF(C104="","",INDEX(Groups!$C$7:$C$65,MATCH(C104,Groups!$D$7:$D$65,0)))</f>
        <v>19</v>
      </c>
      <c r="C104" s="239" t="str">
        <f>'World Cup'!$AR$50</f>
        <v>Switzerland</v>
      </c>
      <c r="D104" s="240">
        <f>IF(E104="","",INDEX(Groups!$C$7:$C$65,MATCH(E104,Groups!$D$7:$D$65,0)))</f>
        <v>9</v>
      </c>
      <c r="E104" s="239" t="str">
        <f>'World Cup'!$AS$50</f>
        <v>Belgium</v>
      </c>
      <c r="F104" s="241">
        <f>IF(AND('World Cup'!$AR$51&lt;&gt;"",'World Cup'!$AS$51&lt;&gt;""),'World Cup'!$AR$51,"")</f>
        <v>2</v>
      </c>
      <c r="G104" s="242">
        <f>IF(AND('World Cup'!$AR$51&lt;&gt;"",'World Cup'!$AS$51&lt;&gt;""),'World Cup'!$AS$51,"")</f>
        <v>1</v>
      </c>
      <c r="I104" s="238">
        <f t="shared" si="1482"/>
        <v>19</v>
      </c>
      <c r="J104" s="239" t="str">
        <f t="shared" si="1483"/>
        <v>Switzerland</v>
      </c>
      <c r="K104" s="240">
        <f t="shared" si="1484"/>
        <v>9</v>
      </c>
      <c r="L104" s="239" t="str">
        <f t="shared" si="1485"/>
        <v>Belgium</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19</v>
      </c>
      <c r="W104" s="239" t="str">
        <f t="shared" si="1488"/>
        <v>Switzerland</v>
      </c>
      <c r="X104" s="240">
        <f t="shared" si="1489"/>
        <v>9</v>
      </c>
      <c r="Y104" s="239" t="str">
        <f t="shared" si="1490"/>
        <v>Belgium</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19</v>
      </c>
      <c r="AJ104" s="239" t="str">
        <f t="shared" si="1493"/>
        <v>Switzerland</v>
      </c>
      <c r="AK104" s="240">
        <f t="shared" si="1494"/>
        <v>9</v>
      </c>
      <c r="AL104" s="239" t="str">
        <f t="shared" si="1495"/>
        <v>Belgium</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19</v>
      </c>
      <c r="AW104" s="239" t="str">
        <f t="shared" si="1498"/>
        <v>Switzerland</v>
      </c>
      <c r="AX104" s="240">
        <f t="shared" si="1499"/>
        <v>9</v>
      </c>
      <c r="AY104" s="239" t="str">
        <f t="shared" si="1500"/>
        <v>Belgium</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19</v>
      </c>
      <c r="BJ104" s="239" t="str">
        <f t="shared" si="1503"/>
        <v>Switzerland</v>
      </c>
      <c r="BK104" s="240">
        <f t="shared" si="1504"/>
        <v>9</v>
      </c>
      <c r="BL104" s="239" t="str">
        <f t="shared" si="1505"/>
        <v>Belgium</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19</v>
      </c>
      <c r="BW104" s="239" t="str">
        <f t="shared" si="1508"/>
        <v>Switzerland</v>
      </c>
      <c r="BX104" s="240">
        <f t="shared" si="1509"/>
        <v>9</v>
      </c>
      <c r="BY104" s="239" t="str">
        <f t="shared" si="1510"/>
        <v>Belgium</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19</v>
      </c>
      <c r="CJ104" s="239" t="str">
        <f t="shared" si="1513"/>
        <v>Switzerland</v>
      </c>
      <c r="CK104" s="240">
        <f t="shared" si="1514"/>
        <v>9</v>
      </c>
      <c r="CL104" s="239" t="str">
        <f t="shared" si="1515"/>
        <v>Belgium</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19</v>
      </c>
      <c r="CW104" s="239" t="str">
        <f t="shared" si="1518"/>
        <v>Switzerland</v>
      </c>
      <c r="CX104" s="240">
        <f t="shared" si="1519"/>
        <v>9</v>
      </c>
      <c r="CY104" s="239" t="str">
        <f t="shared" si="1520"/>
        <v>Belgium</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19</v>
      </c>
      <c r="DJ104" s="239" t="str">
        <f t="shared" si="1523"/>
        <v>Switzerland</v>
      </c>
      <c r="DK104" s="240">
        <f t="shared" si="1524"/>
        <v>9</v>
      </c>
      <c r="DL104" s="239" t="str">
        <f t="shared" si="1525"/>
        <v>Belgium</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19</v>
      </c>
      <c r="DW104" s="239" t="str">
        <f t="shared" si="1528"/>
        <v>Switzerland</v>
      </c>
      <c r="DX104" s="240">
        <f t="shared" si="1529"/>
        <v>9</v>
      </c>
      <c r="DY104" s="239" t="str">
        <f t="shared" si="1530"/>
        <v>Belgium</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19</v>
      </c>
      <c r="EJ104" s="239" t="str">
        <f t="shared" si="1533"/>
        <v>Switzerland</v>
      </c>
      <c r="EK104" s="240">
        <f t="shared" si="1534"/>
        <v>9</v>
      </c>
      <c r="EL104" s="239" t="str">
        <f t="shared" si="1535"/>
        <v>Belgium</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19</v>
      </c>
      <c r="EW104" s="239" t="str">
        <f t="shared" si="1538"/>
        <v>Switzerland</v>
      </c>
      <c r="EX104" s="240">
        <f t="shared" si="1539"/>
        <v>9</v>
      </c>
      <c r="EY104" s="239" t="str">
        <f t="shared" si="1540"/>
        <v>Belgium</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19</v>
      </c>
      <c r="FJ104" s="239" t="str">
        <f t="shared" si="1543"/>
        <v>Switzerland</v>
      </c>
      <c r="FK104" s="240">
        <f t="shared" si="1544"/>
        <v>9</v>
      </c>
      <c r="FL104" s="239" t="str">
        <f t="shared" si="1545"/>
        <v>Belgium</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19</v>
      </c>
      <c r="FW104" s="239" t="str">
        <f t="shared" si="1548"/>
        <v>Switzerland</v>
      </c>
      <c r="FX104" s="240">
        <f t="shared" si="1549"/>
        <v>9</v>
      </c>
      <c r="FY104" s="239" t="str">
        <f t="shared" si="1550"/>
        <v>Belgium</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19</v>
      </c>
      <c r="GJ104" s="239" t="str">
        <f t="shared" si="1553"/>
        <v>Switzerland</v>
      </c>
      <c r="GK104" s="240">
        <f t="shared" si="1554"/>
        <v>9</v>
      </c>
      <c r="GL104" s="239" t="str">
        <f t="shared" si="1555"/>
        <v>Belgium</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19</v>
      </c>
      <c r="GW104" s="239" t="str">
        <f t="shared" si="1558"/>
        <v>Switzerland</v>
      </c>
      <c r="GX104" s="240">
        <f t="shared" si="1559"/>
        <v>9</v>
      </c>
      <c r="GY104" s="239" t="str">
        <f t="shared" si="1560"/>
        <v>Belgium</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19</v>
      </c>
      <c r="HJ104" s="239" t="str">
        <f t="shared" si="1563"/>
        <v>Switzerland</v>
      </c>
      <c r="HK104" s="240">
        <f t="shared" si="1564"/>
        <v>9</v>
      </c>
      <c r="HL104" s="239" t="str">
        <f t="shared" si="1565"/>
        <v>Belgium</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19</v>
      </c>
      <c r="HW104" s="239" t="str">
        <f t="shared" si="1568"/>
        <v>Switzerland</v>
      </c>
      <c r="HX104" s="240">
        <f t="shared" si="1569"/>
        <v>9</v>
      </c>
      <c r="HY104" s="239" t="str">
        <f t="shared" si="1570"/>
        <v>Belgium</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19</v>
      </c>
      <c r="IJ104" s="239" t="str">
        <f t="shared" si="1573"/>
        <v>Switzerland</v>
      </c>
      <c r="IK104" s="240">
        <f t="shared" si="1574"/>
        <v>9</v>
      </c>
      <c r="IL104" s="239" t="str">
        <f t="shared" si="1575"/>
        <v>Belgium</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19</v>
      </c>
      <c r="IW104" s="239" t="str">
        <f t="shared" si="1578"/>
        <v>Switzerland</v>
      </c>
      <c r="IX104" s="240">
        <f t="shared" si="1579"/>
        <v>9</v>
      </c>
      <c r="IY104" s="239" t="str">
        <f t="shared" si="1580"/>
        <v>Belgium</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19</v>
      </c>
      <c r="JJ104" s="239" t="str">
        <f t="shared" si="1583"/>
        <v>Switzerland</v>
      </c>
      <c r="JK104" s="240">
        <f t="shared" si="1584"/>
        <v>9</v>
      </c>
      <c r="JL104" s="239" t="str">
        <f t="shared" si="1585"/>
        <v>Belgium</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19</v>
      </c>
      <c r="JW104" s="239" t="str">
        <f t="shared" si="1588"/>
        <v>Switzerland</v>
      </c>
      <c r="JX104" s="240">
        <f t="shared" si="1589"/>
        <v>9</v>
      </c>
      <c r="JY104" s="239" t="str">
        <f t="shared" si="1590"/>
        <v>Belgium</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19</v>
      </c>
      <c r="KJ104" s="239" t="str">
        <f t="shared" si="1593"/>
        <v>Switzerland</v>
      </c>
      <c r="KK104" s="240">
        <f t="shared" si="1594"/>
        <v>9</v>
      </c>
      <c r="KL104" s="239" t="str">
        <f t="shared" si="1595"/>
        <v>Belgium</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19</v>
      </c>
      <c r="KW104" s="239" t="str">
        <f t="shared" si="1598"/>
        <v>Switzerland</v>
      </c>
      <c r="KX104" s="240">
        <f t="shared" si="1599"/>
        <v>9</v>
      </c>
      <c r="KY104" s="239" t="str">
        <f t="shared" si="1600"/>
        <v>Belgium</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19</v>
      </c>
      <c r="LJ104" s="239" t="str">
        <f t="shared" si="1603"/>
        <v>Switzerland</v>
      </c>
      <c r="LK104" s="240">
        <f t="shared" si="1604"/>
        <v>9</v>
      </c>
      <c r="LL104" s="239" t="str">
        <f t="shared" si="1605"/>
        <v>Belgium</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19</v>
      </c>
      <c r="LW104" s="239" t="str">
        <f t="shared" si="1608"/>
        <v>Switzerland</v>
      </c>
      <c r="LX104" s="240">
        <f t="shared" si="1609"/>
        <v>9</v>
      </c>
      <c r="LY104" s="239" t="str">
        <f t="shared" si="1610"/>
        <v>Belgium</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c r="B105" s="238">
        <f>IF(C105="","",INDEX(Groups!$C$7:$C$65,MATCH(C105,Groups!$D$7:$D$65,0)))</f>
        <v>5</v>
      </c>
      <c r="C105" s="239" t="str">
        <f>'World Cup'!$AU$50</f>
        <v>Portugal</v>
      </c>
      <c r="D105" s="240">
        <f>IF(E105="","",INDEX(Groups!$C$7:$C$65,MATCH(E105,Groups!$D$7:$D$65,0)))</f>
        <v>14</v>
      </c>
      <c r="E105" s="239" t="str">
        <f>'World Cup'!$AV$50</f>
        <v>Senegal</v>
      </c>
      <c r="F105" s="241">
        <f>IF(AND('World Cup'!$AU$51&lt;&gt;"",'World Cup'!$AV$51&lt;&gt;""),'World Cup'!$AU$51,"")</f>
        <v>2</v>
      </c>
      <c r="G105" s="242">
        <f>IF(AND('World Cup'!$AU$51&lt;&gt;"",'World Cup'!$AV$51&lt;&gt;""),'World Cup'!$AV$51,"")</f>
        <v>0</v>
      </c>
      <c r="I105" s="238">
        <f t="shared" si="1482"/>
        <v>5</v>
      </c>
      <c r="J105" s="239" t="str">
        <f t="shared" si="1483"/>
        <v>Portugal</v>
      </c>
      <c r="K105" s="240">
        <f t="shared" si="1484"/>
        <v>14</v>
      </c>
      <c r="L105" s="239" t="str">
        <f t="shared" si="1485"/>
        <v>Senegal</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14</v>
      </c>
      <c r="Y105" s="239" t="str">
        <f t="shared" si="1490"/>
        <v>Senegal</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14</v>
      </c>
      <c r="AL105" s="239" t="str">
        <f t="shared" si="1495"/>
        <v>Senegal</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14</v>
      </c>
      <c r="AY105" s="239" t="str">
        <f t="shared" si="1500"/>
        <v>Senegal</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14</v>
      </c>
      <c r="BL105" s="239" t="str">
        <f t="shared" si="1505"/>
        <v>Senegal</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14</v>
      </c>
      <c r="BY105" s="239" t="str">
        <f t="shared" si="1510"/>
        <v>Senegal</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14</v>
      </c>
      <c r="CL105" s="239" t="str">
        <f t="shared" si="1515"/>
        <v>Senegal</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14</v>
      </c>
      <c r="CY105" s="239" t="str">
        <f t="shared" si="1520"/>
        <v>Senegal</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14</v>
      </c>
      <c r="DL105" s="239" t="str">
        <f t="shared" si="1525"/>
        <v>Senegal</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14</v>
      </c>
      <c r="DY105" s="239" t="str">
        <f t="shared" si="1530"/>
        <v>Senegal</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14</v>
      </c>
      <c r="EL105" s="239" t="str">
        <f t="shared" si="1535"/>
        <v>Senegal</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14</v>
      </c>
      <c r="EY105" s="239" t="str">
        <f t="shared" si="1540"/>
        <v>Senegal</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14</v>
      </c>
      <c r="FL105" s="239" t="str">
        <f t="shared" si="1545"/>
        <v>Senegal</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14</v>
      </c>
      <c r="FY105" s="239" t="str">
        <f t="shared" si="1550"/>
        <v>Senegal</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14</v>
      </c>
      <c r="GL105" s="239" t="str">
        <f t="shared" si="1555"/>
        <v>Senegal</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14</v>
      </c>
      <c r="GY105" s="239" t="str">
        <f t="shared" si="1560"/>
        <v>Senegal</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14</v>
      </c>
      <c r="HL105" s="239" t="str">
        <f t="shared" si="1565"/>
        <v>Senegal</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14</v>
      </c>
      <c r="HY105" s="239" t="str">
        <f t="shared" si="1570"/>
        <v>Senegal</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14</v>
      </c>
      <c r="IL105" s="239" t="str">
        <f t="shared" si="1575"/>
        <v>Senegal</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14</v>
      </c>
      <c r="IY105" s="239" t="str">
        <f t="shared" si="1580"/>
        <v>Senegal</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14</v>
      </c>
      <c r="JL105" s="239" t="str">
        <f t="shared" si="1585"/>
        <v>Senegal</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14</v>
      </c>
      <c r="JY105" s="239" t="str">
        <f t="shared" si="1590"/>
        <v>Senegal</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14</v>
      </c>
      <c r="KL105" s="239" t="str">
        <f t="shared" si="1595"/>
        <v>Senegal</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14</v>
      </c>
      <c r="KY105" s="239" t="str">
        <f t="shared" si="1600"/>
        <v>Senegal</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14</v>
      </c>
      <c r="LL105" s="239" t="str">
        <f t="shared" si="1605"/>
        <v>Senegal</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14</v>
      </c>
      <c r="LY105" s="239" t="str">
        <f t="shared" si="1610"/>
        <v>Senegal</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f>
        <v>2</v>
      </c>
      <c r="G107" s="242">
        <f>IF(AND('World Cup'!$B$61&lt;&gt;"",'World Cup'!$C$61&lt;&gt;""),'World Cup'!$C$61,"")</f>
        <v>3</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c r="A108" s="235"/>
      <c r="B108" s="238">
        <f>IF(C108="","",INDEX(Groups!$C$7:$C$65,MATCH(C108,Groups!$D$7:$D$65,0)))</f>
        <v>25</v>
      </c>
      <c r="C108" s="239" t="str">
        <f>'World Cup'!$E$60</f>
        <v>Rep. of Korea</v>
      </c>
      <c r="D108" s="240">
        <f>IF(E108="","",INDEX(Groups!$C$7:$C$65,MATCH(E108,Groups!$D$7:$D$65,0)))</f>
        <v>7</v>
      </c>
      <c r="E108" s="239" t="str">
        <f>'World Cup'!$F$60</f>
        <v>Netherlands</v>
      </c>
      <c r="F108" s="241">
        <f>IF(AND('World Cup'!$E$61&lt;&gt;"",'World Cup'!$F$61&lt;&gt;""),'World Cup'!$E$61,"")</f>
        <v>2</v>
      </c>
      <c r="G108" s="242">
        <f>IF(AND('World Cup'!$E$61&lt;&gt;"",'World Cup'!$F$61&lt;&gt;""),'World Cup'!$F$61,"")</f>
        <v>4</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c r="A109" s="235"/>
      <c r="B109" s="238">
        <f>IF(C109="","",INDEX(Groups!$C$7:$C$65,MATCH(C109,Groups!$D$7:$D$65,0)))</f>
        <v>13</v>
      </c>
      <c r="C109" s="239" t="str">
        <f>'World Cup'!$H$60</f>
        <v>Colombia</v>
      </c>
      <c r="D109" s="240">
        <f>IF(E109="","",INDEX(Groups!$C$7:$C$65,MATCH(E109,Groups!$D$7:$D$65,0)))</f>
        <v>2</v>
      </c>
      <c r="E109" s="239" t="str">
        <f>'World Cup'!$I$60</f>
        <v>Spain</v>
      </c>
      <c r="F109" s="241">
        <f>IF(AND('World Cup'!$H$61&lt;&gt;"",'World Cup'!$I$61&lt;&gt;""),'World Cup'!$H$61,"")</f>
        <v>1</v>
      </c>
      <c r="G109" s="242">
        <f>IF(AND('World Cup'!$H$61&lt;&gt;"",'World Cup'!$I$61&lt;&gt;""),'World Cup'!$I$61,"")</f>
        <v>3</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c r="A110" s="235"/>
      <c r="B110" s="238">
        <f>IF(C110="","",INDEX(Groups!$C$7:$C$65,MATCH(C110,Groups!$D$7:$D$65,0)))</f>
        <v>22</v>
      </c>
      <c r="C110" s="239" t="str">
        <f>'World Cup'!$K$60</f>
        <v>Turkey</v>
      </c>
      <c r="D110" s="240">
        <f>IF(E110="","",INDEX(Groups!$C$7:$C$65,MATCH(E110,Groups!$D$7:$D$65,0)))</f>
        <v>29</v>
      </c>
      <c r="E110" s="239" t="str">
        <f>'World Cup'!$L$60</f>
        <v>Egypt</v>
      </c>
      <c r="F110" s="241">
        <f>IF(AND('World Cup'!$K$61&lt;&gt;"",'World Cup'!$L$61&lt;&gt;""),'World Cup'!$K$61,"")</f>
        <v>2</v>
      </c>
      <c r="G110" s="242">
        <f>IF(AND('World Cup'!$K$61&lt;&gt;"",'World Cup'!$L$61&lt;&gt;""),'World Cup'!$L$61,"")</f>
        <v>1</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f>
        <v>4</v>
      </c>
      <c r="G111" s="242">
        <f>IF(AND('World Cup'!$N$61&lt;&gt;"",'World Cup'!$O$61&lt;&gt;""),'World Cup'!$O$61,"")</f>
        <v>2</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c r="A112" s="235"/>
      <c r="B112" s="238">
        <f>IF(C112="","",INDEX(Groups!$C$7:$C$65,MATCH(C112,Groups!$D$7:$D$65,0)))</f>
        <v>43</v>
      </c>
      <c r="C112" s="239" t="str">
        <f>'World Cup'!$Q$60</f>
        <v>Scotland</v>
      </c>
      <c r="D112" s="240">
        <f>IF(E112="","",INDEX(Groups!$C$7:$C$65,MATCH(E112,Groups!$D$7:$D$65,0)))</f>
        <v>4</v>
      </c>
      <c r="E112" s="239" t="str">
        <f>'World Cup'!$R$60</f>
        <v>England</v>
      </c>
      <c r="F112" s="241">
        <f>IF(AND('World Cup'!$Q$61&lt;&gt;"",'World Cup'!$R$61&lt;&gt;""),'World Cup'!$Q$61,"")</f>
        <v>1</v>
      </c>
      <c r="G112" s="242">
        <f>IF(AND('World Cup'!$Q$61&lt;&gt;"",'World Cup'!$R$61&lt;&gt;""),'World Cup'!$R$61,"")</f>
        <v>3</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c r="A113" s="235"/>
      <c r="B113" s="238">
        <f>IF(C113="","",INDEX(Groups!$C$7:$C$65,MATCH(C113,Groups!$D$7:$D$65,0)))</f>
        <v>3</v>
      </c>
      <c r="C113" s="239" t="str">
        <f>'World Cup'!$T$60</f>
        <v>Argentina</v>
      </c>
      <c r="D113" s="240">
        <f>IF(E113="","",INDEX(Groups!$C$7:$C$65,MATCH(E113,Groups!$D$7:$D$65,0)))</f>
        <v>27</v>
      </c>
      <c r="E113" s="239" t="str">
        <f>'World Cup'!$U$60</f>
        <v>Australia</v>
      </c>
      <c r="F113" s="241">
        <f>IF(AND('World Cup'!$T$61&lt;&gt;"",'World Cup'!$U$61&lt;&gt;""),'World Cup'!$T$61,"")</f>
        <v>3</v>
      </c>
      <c r="G113" s="242">
        <f>IF(AND('World Cup'!$T$61&lt;&gt;"",'World Cup'!$U$61&lt;&gt;""),'World Cup'!$U$61,"")</f>
        <v>0</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f>
        <v>3</v>
      </c>
      <c r="G114" s="242">
        <f>IF(AND('World Cup'!$W$61&lt;&gt;"",'World Cup'!$X$61&lt;&gt;""),'World Cup'!$X$61,"")</f>
        <v>3</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f>
        <v>3</v>
      </c>
      <c r="G116" s="242">
        <f>IF(AND('World Cup'!$C$71&lt;&gt;"",'World Cup'!$E$71&lt;&gt;""),'World Cup'!$E$71,"")</f>
        <v>1</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c r="A117" s="235"/>
      <c r="B117" s="238">
        <f>IF(C117="","",INDEX(Groups!$C$7:$C$65,MATCH(C117,Groups!$D$7:$D$65,0)))</f>
        <v>2</v>
      </c>
      <c r="C117" s="239" t="str">
        <f>'World Cup'!$I$70</f>
        <v>Spain</v>
      </c>
      <c r="D117" s="240">
        <f>IF(E117="","",INDEX(Groups!$C$7:$C$65,MATCH(E117,Groups!$D$7:$D$65,0)))</f>
        <v>22</v>
      </c>
      <c r="E117" s="239" t="str">
        <f>'World Cup'!$K$70</f>
        <v>Turkey</v>
      </c>
      <c r="F117" s="241">
        <f>IF(AND('World Cup'!$I$71&lt;&gt;"",'World Cup'!$K$71&lt;&gt;""),'World Cup'!$I$71,"")</f>
        <v>2</v>
      </c>
      <c r="G117" s="242">
        <f>IF(AND('World Cup'!$I$71&lt;&gt;"",'World Cup'!$K$71&lt;&gt;""),'World Cup'!$K$71,"")</f>
        <v>0</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2</v>
      </c>
      <c r="G118" s="242">
        <f>IF(AND('World Cup'!$O$71&lt;&gt;"",'World Cup'!$Q$71&lt;&gt;""),'World Cup'!$Q$71,"")</f>
        <v>1</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c r="B119" s="238">
        <f>IF(C119="","",INDEX(Groups!$C$7:$C$65,MATCH(C119,Groups!$D$7:$D$65,0)))</f>
        <v>3</v>
      </c>
      <c r="C119" s="239" t="str">
        <f>'World Cup'!$U$70</f>
        <v>Argentina</v>
      </c>
      <c r="D119" s="240">
        <f>IF(E119="","",INDEX(Groups!$C$7:$C$65,MATCH(E119,Groups!$D$7:$D$65,0)))</f>
        <v>19</v>
      </c>
      <c r="E119" s="239" t="str">
        <f>'World Cup'!$W$70</f>
        <v>Switzerland</v>
      </c>
      <c r="F119" s="241">
        <f>IF(AND('World Cup'!$U$71&lt;&gt;"",'World Cup'!$W$71&lt;&gt;""),'World Cup'!$U$71,"")</f>
        <v>3</v>
      </c>
      <c r="G119" s="242">
        <f>IF(AND('World Cup'!$U$71&lt;&gt;"",'World Cup'!$W$71&lt;&gt;""),'World Cup'!$W$71,"")</f>
        <v>3</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f>
        <v>2</v>
      </c>
      <c r="G121" s="242">
        <f>IF(AND('World Cup'!$F$81&lt;&gt;"",'World Cup'!$H$81&lt;&gt;""),'World Cup'!$H$81,"")</f>
        <v>1</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c r="B122" s="238">
        <f>IF(C122="","",INDEX(Groups!$C$7:$C$65,MATCH(C122,Groups!$D$7:$D$65,0)))</f>
        <v>6</v>
      </c>
      <c r="C122" s="239" t="str">
        <f>'World Cup'!$R$80</f>
        <v>Brazil</v>
      </c>
      <c r="D122" s="240">
        <f>IF(E122="","",INDEX(Groups!$C$7:$C$65,MATCH(E122,Groups!$D$7:$D$65,0)))</f>
        <v>3</v>
      </c>
      <c r="E122" s="239" t="str">
        <f>'World Cup'!$T$80</f>
        <v>Argentina</v>
      </c>
      <c r="F122" s="241">
        <f>IF(AND('World Cup'!$R$81&lt;&gt;"",'World Cup'!$T$81&lt;&gt;""),'World Cup'!$R$81,"")</f>
        <v>2</v>
      </c>
      <c r="G122" s="242">
        <f>IF(AND('World Cup'!$R$81&lt;&gt;"",'World Cup'!$T$81&lt;&gt;""),'World Cup'!$T$81,"")</f>
        <v>1</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c r="B124" s="238">
        <f>IF(C124="","",INDEX(Groups!$C$7:$C$65,MATCH(C124,Groups!$D$7:$D$65,0)))</f>
        <v>2</v>
      </c>
      <c r="C124" s="239" t="str">
        <f>'World Cup'!$L$88</f>
        <v>Spain</v>
      </c>
      <c r="D124" s="240">
        <f>IF(E124="","",INDEX(Groups!$C$7:$C$65,MATCH(E124,Groups!$D$7:$D$65,0)))</f>
        <v>3</v>
      </c>
      <c r="E124" s="239" t="str">
        <f>'World Cup'!$N$88</f>
        <v>Argentina</v>
      </c>
      <c r="F124" s="241">
        <f>IF(AND('World Cup'!$L$89&lt;&gt;"",'World Cup'!$N$89&lt;&gt;""),'World Cup'!$L$89+IF(AND('World Cup'!$L$91&lt;&gt;"",'World Cup'!$N$91&lt;&gt;"",'World Cup'!$L$89='World Cup'!$N$89),'World Cup'!$L$91,0),"")</f>
        <v>3</v>
      </c>
      <c r="G124" s="242">
        <f>IF(AND('World Cup'!$L$89&lt;&gt;"",'World Cup'!$N$89&lt;&gt;""),'World Cup'!$N$89+IF(AND('World Cup'!$L$91&lt;&gt;"",'World Cup'!$N$91&lt;&gt;"",'World Cup'!$L$89='World Cup'!$N$89),'World Cup'!$N$91,0),"")</f>
        <v>1</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6.5" thickBot="1">
      <c r="B126" s="243">
        <f>IF(C126="","",INDEX(Groups!$C$7:$C$65,MATCH(C126,Groups!$D$7:$D$65,0)))</f>
        <v>1</v>
      </c>
      <c r="C126" s="244" t="str">
        <f>'World Cup'!$L$98</f>
        <v>France</v>
      </c>
      <c r="D126" s="245">
        <f>IF(E126="","",INDEX(Groups!$C$7:$C$65,MATCH(E126,Groups!$D$7:$D$65,0)))</f>
        <v>6</v>
      </c>
      <c r="E126" s="246" t="str">
        <f>'World Cup'!$N$98</f>
        <v>Brazil</v>
      </c>
      <c r="F126" s="352">
        <f>IF(AND('World Cup'!$L$99&lt;&gt;"",'World Cup'!$N$99&lt;&gt;""),'World Cup'!$L$99+IF(AND('World Cup'!$L$101&lt;&gt;"",'World Cup'!$N$101&lt;&gt;"",'World Cup'!$L$99='World Cup'!$N$99),'World Cup'!$L$101,0),"")</f>
        <v>11</v>
      </c>
      <c r="G126" s="353">
        <f>IF(AND('World Cup'!$L$99&lt;&gt;"",'World Cup'!$N$99&lt;&gt;""),'World Cup'!$N$99+IF(AND('World Cup'!$L$101&lt;&gt;"",'World Cup'!$N$101&lt;&gt;"",'World Cup'!$L$99='World Cup'!$N$99),'World Cup'!$N$101,0),"")</f>
        <v>12</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6.5" thickBot="1">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row r="132" spans="2:345" ht="16.5" thickBot="1">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6.5" thickBot="1">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6.5" thickTop="1">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16">
    <cfRule type="expression" dxfId="843" priority="2821">
      <formula>O116&gt;1</formula>
    </cfRule>
  </conditionalFormatting>
  <conditionalFormatting sqref="L116">
    <cfRule type="expression" dxfId="842" priority="2820">
      <formula>O111&gt;1</formula>
    </cfRule>
  </conditionalFormatting>
  <conditionalFormatting sqref="L117">
    <cfRule type="expression" dxfId="841" priority="2819">
      <formula>O112&gt;1</formula>
    </cfRule>
  </conditionalFormatting>
  <conditionalFormatting sqref="L118">
    <cfRule type="expression" dxfId="840" priority="2818">
      <formula>O113&gt;1</formula>
    </cfRule>
  </conditionalFormatting>
  <conditionalFormatting sqref="L119">
    <cfRule type="expression" dxfId="839" priority="2817">
      <formula>O114&gt;1</formula>
    </cfRule>
  </conditionalFormatting>
  <conditionalFormatting sqref="J117">
    <cfRule type="expression" dxfId="838" priority="2816">
      <formula>O117&gt;1</formula>
    </cfRule>
  </conditionalFormatting>
  <conditionalFormatting sqref="J118">
    <cfRule type="expression" dxfId="837" priority="2815">
      <formula>O118&gt;1</formula>
    </cfRule>
  </conditionalFormatting>
  <conditionalFormatting sqref="J119">
    <cfRule type="expression" dxfId="836" priority="2814">
      <formula>O119&gt;1</formula>
    </cfRule>
  </conditionalFormatting>
  <conditionalFormatting sqref="J121">
    <cfRule type="expression" dxfId="835" priority="2813">
      <formula>O121&gt;1</formula>
    </cfRule>
  </conditionalFormatting>
  <conditionalFormatting sqref="J122">
    <cfRule type="expression" dxfId="834" priority="2812">
      <formula>O122&gt;1</formula>
    </cfRule>
  </conditionalFormatting>
  <conditionalFormatting sqref="L121">
    <cfRule type="expression" dxfId="833" priority="2811">
      <formula>O109&gt;1</formula>
    </cfRule>
  </conditionalFormatting>
  <conditionalFormatting sqref="L122">
    <cfRule type="expression" dxfId="832" priority="2810">
      <formula>O110&gt;1</formula>
    </cfRule>
  </conditionalFormatting>
  <conditionalFormatting sqref="J124">
    <cfRule type="expression" dxfId="831" priority="2807">
      <formula>P124&gt;1</formula>
    </cfRule>
  </conditionalFormatting>
  <conditionalFormatting sqref="L124">
    <cfRule type="expression" dxfId="830" priority="2806">
      <formula>O107&gt;1</formula>
    </cfRule>
  </conditionalFormatting>
  <conditionalFormatting sqref="J126">
    <cfRule type="expression" dxfId="829" priority="2805">
      <formula>P126&gt;1</formula>
    </cfRule>
  </conditionalFormatting>
  <conditionalFormatting sqref="L126">
    <cfRule type="expression" dxfId="828" priority="2804">
      <formula>O108&gt;1</formula>
    </cfRule>
  </conditionalFormatting>
  <conditionalFormatting sqref="J107">
    <cfRule type="expression" dxfId="827" priority="2801">
      <formula>$O$90&gt;1</formula>
    </cfRule>
  </conditionalFormatting>
  <conditionalFormatting sqref="L107">
    <cfRule type="expression" dxfId="826" priority="2800">
      <formula>$O$91&gt;1</formula>
    </cfRule>
  </conditionalFormatting>
  <conditionalFormatting sqref="J108">
    <cfRule type="expression" dxfId="825" priority="2799">
      <formula>$O$92&gt;1</formula>
    </cfRule>
  </conditionalFormatting>
  <conditionalFormatting sqref="J109">
    <cfRule type="expression" dxfId="824" priority="2798">
      <formula>$O$94&gt;1</formula>
    </cfRule>
  </conditionalFormatting>
  <conditionalFormatting sqref="J110">
    <cfRule type="expression" dxfId="823" priority="2797">
      <formula>$O$96&gt;1</formula>
    </cfRule>
  </conditionalFormatting>
  <conditionalFormatting sqref="J111">
    <cfRule type="expression" dxfId="822" priority="2796">
      <formula>$O$98&gt;1</formula>
    </cfRule>
  </conditionalFormatting>
  <conditionalFormatting sqref="J112">
    <cfRule type="expression" dxfId="821" priority="2795">
      <formula>$O$100&gt;1</formula>
    </cfRule>
  </conditionalFormatting>
  <conditionalFormatting sqref="J113">
    <cfRule type="expression" dxfId="820" priority="2794">
      <formula>$O$102&gt;1</formula>
    </cfRule>
  </conditionalFormatting>
  <conditionalFormatting sqref="J114">
    <cfRule type="expression" dxfId="819" priority="2793">
      <formula>$O$104&gt;1</formula>
    </cfRule>
  </conditionalFormatting>
  <conditionalFormatting sqref="L108">
    <cfRule type="expression" dxfId="818" priority="2792">
      <formula>$O$93&gt;1</formula>
    </cfRule>
  </conditionalFormatting>
  <conditionalFormatting sqref="L109">
    <cfRule type="expression" dxfId="817" priority="2791">
      <formula>$O$95&gt;1</formula>
    </cfRule>
  </conditionalFormatting>
  <conditionalFormatting sqref="L110">
    <cfRule type="expression" dxfId="816" priority="2790">
      <formula>$O$97&gt;1</formula>
    </cfRule>
  </conditionalFormatting>
  <conditionalFormatting sqref="L111">
    <cfRule type="expression" dxfId="815" priority="2789">
      <formula>$O$99&gt;1</formula>
    </cfRule>
  </conditionalFormatting>
  <conditionalFormatting sqref="L112">
    <cfRule type="expression" dxfId="814" priority="2788">
      <formula>$O$101&gt;1</formula>
    </cfRule>
  </conditionalFormatting>
  <conditionalFormatting sqref="L113">
    <cfRule type="expression" dxfId="813" priority="2787">
      <formula>$O$103&gt;1</formula>
    </cfRule>
  </conditionalFormatting>
  <conditionalFormatting sqref="L114">
    <cfRule type="expression" dxfId="812" priority="2786">
      <formula>$O$105&gt;1</formula>
    </cfRule>
  </conditionalFormatting>
  <conditionalFormatting sqref="W116">
    <cfRule type="expression" dxfId="811" priority="899">
      <formula>AB116&gt;1</formula>
    </cfRule>
  </conditionalFormatting>
  <conditionalFormatting sqref="Y116">
    <cfRule type="expression" dxfId="810" priority="898">
      <formula>AB111&gt;1</formula>
    </cfRule>
  </conditionalFormatting>
  <conditionalFormatting sqref="Y117">
    <cfRule type="expression" dxfId="809" priority="897">
      <formula>AB112&gt;1</formula>
    </cfRule>
  </conditionalFormatting>
  <conditionalFormatting sqref="Y118">
    <cfRule type="expression" dxfId="808" priority="896">
      <formula>AB113&gt;1</formula>
    </cfRule>
  </conditionalFormatting>
  <conditionalFormatting sqref="Y119">
    <cfRule type="expression" dxfId="807" priority="895">
      <formula>AB114&gt;1</formula>
    </cfRule>
  </conditionalFormatting>
  <conditionalFormatting sqref="W117">
    <cfRule type="expression" dxfId="806" priority="894">
      <formula>AB117&gt;1</formula>
    </cfRule>
  </conditionalFormatting>
  <conditionalFormatting sqref="W118">
    <cfRule type="expression" dxfId="805" priority="893">
      <formula>AB118&gt;1</formula>
    </cfRule>
  </conditionalFormatting>
  <conditionalFormatting sqref="W119">
    <cfRule type="expression" dxfId="804" priority="892">
      <formula>AB119&gt;1</formula>
    </cfRule>
  </conditionalFormatting>
  <conditionalFormatting sqref="W121">
    <cfRule type="expression" dxfId="803" priority="891">
      <formula>AB121&gt;1</formula>
    </cfRule>
  </conditionalFormatting>
  <conditionalFormatting sqref="W122">
    <cfRule type="expression" dxfId="802" priority="890">
      <formula>AB122&gt;1</formula>
    </cfRule>
  </conditionalFormatting>
  <conditionalFormatting sqref="Y121">
    <cfRule type="expression" dxfId="801" priority="889">
      <formula>AB109&gt;1</formula>
    </cfRule>
  </conditionalFormatting>
  <conditionalFormatting sqref="Y122">
    <cfRule type="expression" dxfId="800" priority="888">
      <formula>AB110&gt;1</formula>
    </cfRule>
  </conditionalFormatting>
  <conditionalFormatting sqref="W124">
    <cfRule type="expression" dxfId="799" priority="887">
      <formula>AC124&gt;1</formula>
    </cfRule>
  </conditionalFormatting>
  <conditionalFormatting sqref="Y124">
    <cfRule type="expression" dxfId="798" priority="886">
      <formula>AB107&gt;1</formula>
    </cfRule>
  </conditionalFormatting>
  <conditionalFormatting sqref="W126">
    <cfRule type="expression" dxfId="797" priority="885">
      <formula>AC126&gt;1</formula>
    </cfRule>
  </conditionalFormatting>
  <conditionalFormatting sqref="Y126">
    <cfRule type="expression" dxfId="796" priority="884">
      <formula>AB108&gt;1</formula>
    </cfRule>
  </conditionalFormatting>
  <conditionalFormatting sqref="W107">
    <cfRule type="expression" dxfId="795" priority="883">
      <formula>$O$90&gt;1</formula>
    </cfRule>
  </conditionalFormatting>
  <conditionalFormatting sqref="Y107">
    <cfRule type="expression" dxfId="794" priority="882">
      <formula>$O$91&gt;1</formula>
    </cfRule>
  </conditionalFormatting>
  <conditionalFormatting sqref="W108">
    <cfRule type="expression" dxfId="793" priority="881">
      <formula>$O$92&gt;1</formula>
    </cfRule>
  </conditionalFormatting>
  <conditionalFormatting sqref="W109">
    <cfRule type="expression" dxfId="792" priority="880">
      <formula>$O$94&gt;1</formula>
    </cfRule>
  </conditionalFormatting>
  <conditionalFormatting sqref="W110">
    <cfRule type="expression" dxfId="791" priority="879">
      <formula>$O$96&gt;1</formula>
    </cfRule>
  </conditionalFormatting>
  <conditionalFormatting sqref="W111">
    <cfRule type="expression" dxfId="790" priority="878">
      <formula>$O$98&gt;1</formula>
    </cfRule>
  </conditionalFormatting>
  <conditionalFormatting sqref="W112">
    <cfRule type="expression" dxfId="789" priority="877">
      <formula>$O$100&gt;1</formula>
    </cfRule>
  </conditionalFormatting>
  <conditionalFormatting sqref="W113">
    <cfRule type="expression" dxfId="788" priority="876">
      <formula>$O$102&gt;1</formula>
    </cfRule>
  </conditionalFormatting>
  <conditionalFormatting sqref="W114">
    <cfRule type="expression" dxfId="787" priority="875">
      <formula>$O$104&gt;1</formula>
    </cfRule>
  </conditionalFormatting>
  <conditionalFormatting sqref="Y108">
    <cfRule type="expression" dxfId="786" priority="874">
      <formula>$O$93&gt;1</formula>
    </cfRule>
  </conditionalFormatting>
  <conditionalFormatting sqref="Y109">
    <cfRule type="expression" dxfId="785" priority="873">
      <formula>$O$95&gt;1</formula>
    </cfRule>
  </conditionalFormatting>
  <conditionalFormatting sqref="Y110">
    <cfRule type="expression" dxfId="784" priority="872">
      <formula>$O$97&gt;1</formula>
    </cfRule>
  </conditionalFormatting>
  <conditionalFormatting sqref="Y111">
    <cfRule type="expression" dxfId="783" priority="871">
      <formula>$O$99&gt;1</formula>
    </cfRule>
  </conditionalFormatting>
  <conditionalFormatting sqref="Y112">
    <cfRule type="expression" dxfId="782" priority="870">
      <formula>$O$101&gt;1</formula>
    </cfRule>
  </conditionalFormatting>
  <conditionalFormatting sqref="Y113">
    <cfRule type="expression" dxfId="781" priority="869">
      <formula>$O$103&gt;1</formula>
    </cfRule>
  </conditionalFormatting>
  <conditionalFormatting sqref="Y114">
    <cfRule type="expression" dxfId="780" priority="868">
      <formula>$O$105&gt;1</formula>
    </cfRule>
  </conditionalFormatting>
  <conditionalFormatting sqref="AJ116">
    <cfRule type="expression" dxfId="779" priority="863">
      <formula>AO116&gt;1</formula>
    </cfRule>
  </conditionalFormatting>
  <conditionalFormatting sqref="AL116">
    <cfRule type="expression" dxfId="778" priority="862">
      <formula>AO111&gt;1</formula>
    </cfRule>
  </conditionalFormatting>
  <conditionalFormatting sqref="AL117">
    <cfRule type="expression" dxfId="777" priority="861">
      <formula>AO112&gt;1</formula>
    </cfRule>
  </conditionalFormatting>
  <conditionalFormatting sqref="AL118">
    <cfRule type="expression" dxfId="776" priority="860">
      <formula>AO113&gt;1</formula>
    </cfRule>
  </conditionalFormatting>
  <conditionalFormatting sqref="AL119">
    <cfRule type="expression" dxfId="775" priority="859">
      <formula>AO114&gt;1</formula>
    </cfRule>
  </conditionalFormatting>
  <conditionalFormatting sqref="AJ117">
    <cfRule type="expression" dxfId="774" priority="858">
      <formula>AO117&gt;1</formula>
    </cfRule>
  </conditionalFormatting>
  <conditionalFormatting sqref="AJ118">
    <cfRule type="expression" dxfId="773" priority="857">
      <formula>AO118&gt;1</formula>
    </cfRule>
  </conditionalFormatting>
  <conditionalFormatting sqref="AJ119">
    <cfRule type="expression" dxfId="772" priority="856">
      <formula>AO119&gt;1</formula>
    </cfRule>
  </conditionalFormatting>
  <conditionalFormatting sqref="AJ121">
    <cfRule type="expression" dxfId="771" priority="855">
      <formula>AO121&gt;1</formula>
    </cfRule>
  </conditionalFormatting>
  <conditionalFormatting sqref="AJ122">
    <cfRule type="expression" dxfId="770" priority="854">
      <formula>AO122&gt;1</formula>
    </cfRule>
  </conditionalFormatting>
  <conditionalFormatting sqref="AL121">
    <cfRule type="expression" dxfId="769" priority="853">
      <formula>AO109&gt;1</formula>
    </cfRule>
  </conditionalFormatting>
  <conditionalFormatting sqref="AL122">
    <cfRule type="expression" dxfId="768" priority="852">
      <formula>AO110&gt;1</formula>
    </cfRule>
  </conditionalFormatting>
  <conditionalFormatting sqref="AJ124">
    <cfRule type="expression" dxfId="767" priority="851">
      <formula>AP124&gt;1</formula>
    </cfRule>
  </conditionalFormatting>
  <conditionalFormatting sqref="AL124">
    <cfRule type="expression" dxfId="766" priority="850">
      <formula>AO107&gt;1</formula>
    </cfRule>
  </conditionalFormatting>
  <conditionalFormatting sqref="AJ126">
    <cfRule type="expression" dxfId="765" priority="849">
      <formula>AP126&gt;1</formula>
    </cfRule>
  </conditionalFormatting>
  <conditionalFormatting sqref="AL126">
    <cfRule type="expression" dxfId="764" priority="848">
      <formula>AO108&gt;1</formula>
    </cfRule>
  </conditionalFormatting>
  <conditionalFormatting sqref="AJ107">
    <cfRule type="expression" dxfId="763" priority="847">
      <formula>$O$90&gt;1</formula>
    </cfRule>
  </conditionalFormatting>
  <conditionalFormatting sqref="AL107">
    <cfRule type="expression" dxfId="762" priority="846">
      <formula>$O$91&gt;1</formula>
    </cfRule>
  </conditionalFormatting>
  <conditionalFormatting sqref="AJ108">
    <cfRule type="expression" dxfId="761" priority="845">
      <formula>$O$92&gt;1</formula>
    </cfRule>
  </conditionalFormatting>
  <conditionalFormatting sqref="AJ109">
    <cfRule type="expression" dxfId="760" priority="844">
      <formula>$O$94&gt;1</formula>
    </cfRule>
  </conditionalFormatting>
  <conditionalFormatting sqref="AJ110">
    <cfRule type="expression" dxfId="759" priority="843">
      <formula>$O$96&gt;1</formula>
    </cfRule>
  </conditionalFormatting>
  <conditionalFormatting sqref="AJ111">
    <cfRule type="expression" dxfId="758" priority="842">
      <formula>$O$98&gt;1</formula>
    </cfRule>
  </conditionalFormatting>
  <conditionalFormatting sqref="AJ112">
    <cfRule type="expression" dxfId="757" priority="841">
      <formula>$O$100&gt;1</formula>
    </cfRule>
  </conditionalFormatting>
  <conditionalFormatting sqref="AJ113">
    <cfRule type="expression" dxfId="756" priority="840">
      <formula>$O$102&gt;1</formula>
    </cfRule>
  </conditionalFormatting>
  <conditionalFormatting sqref="AJ114">
    <cfRule type="expression" dxfId="755" priority="839">
      <formula>$O$104&gt;1</formula>
    </cfRule>
  </conditionalFormatting>
  <conditionalFormatting sqref="AL108">
    <cfRule type="expression" dxfId="754" priority="838">
      <formula>$O$93&gt;1</formula>
    </cfRule>
  </conditionalFormatting>
  <conditionalFormatting sqref="AL109">
    <cfRule type="expression" dxfId="753" priority="837">
      <formula>$O$95&gt;1</formula>
    </cfRule>
  </conditionalFormatting>
  <conditionalFormatting sqref="AL110">
    <cfRule type="expression" dxfId="752" priority="836">
      <formula>$O$97&gt;1</formula>
    </cfRule>
  </conditionalFormatting>
  <conditionalFormatting sqref="AL111">
    <cfRule type="expression" dxfId="751" priority="835">
      <formula>$O$99&gt;1</formula>
    </cfRule>
  </conditionalFormatting>
  <conditionalFormatting sqref="AL112">
    <cfRule type="expression" dxfId="750" priority="834">
      <formula>$O$101&gt;1</formula>
    </cfRule>
  </conditionalFormatting>
  <conditionalFormatting sqref="AL113">
    <cfRule type="expression" dxfId="749" priority="833">
      <formula>$O$103&gt;1</formula>
    </cfRule>
  </conditionalFormatting>
  <conditionalFormatting sqref="AL114">
    <cfRule type="expression" dxfId="748" priority="832">
      <formula>$O$105&gt;1</formula>
    </cfRule>
  </conditionalFormatting>
  <conditionalFormatting sqref="AW116">
    <cfRule type="expression" dxfId="747" priority="827">
      <formula>BB116&gt;1</formula>
    </cfRule>
  </conditionalFormatting>
  <conditionalFormatting sqref="AY116">
    <cfRule type="expression" dxfId="746" priority="826">
      <formula>BB111&gt;1</formula>
    </cfRule>
  </conditionalFormatting>
  <conditionalFormatting sqref="AY117">
    <cfRule type="expression" dxfId="745" priority="825">
      <formula>BB112&gt;1</formula>
    </cfRule>
  </conditionalFormatting>
  <conditionalFormatting sqref="AY118">
    <cfRule type="expression" dxfId="744" priority="824">
      <formula>BB113&gt;1</formula>
    </cfRule>
  </conditionalFormatting>
  <conditionalFormatting sqref="AY119">
    <cfRule type="expression" dxfId="743" priority="823">
      <formula>BB114&gt;1</formula>
    </cfRule>
  </conditionalFormatting>
  <conditionalFormatting sqref="AW117">
    <cfRule type="expression" dxfId="742" priority="822">
      <formula>BB117&gt;1</formula>
    </cfRule>
  </conditionalFormatting>
  <conditionalFormatting sqref="AW118">
    <cfRule type="expression" dxfId="741" priority="821">
      <formula>BB118&gt;1</formula>
    </cfRule>
  </conditionalFormatting>
  <conditionalFormatting sqref="AW119">
    <cfRule type="expression" dxfId="740" priority="820">
      <formula>BB119&gt;1</formula>
    </cfRule>
  </conditionalFormatting>
  <conditionalFormatting sqref="AW121">
    <cfRule type="expression" dxfId="739" priority="819">
      <formula>BB121&gt;1</formula>
    </cfRule>
  </conditionalFormatting>
  <conditionalFormatting sqref="AW122">
    <cfRule type="expression" dxfId="738" priority="818">
      <formula>BB122&gt;1</formula>
    </cfRule>
  </conditionalFormatting>
  <conditionalFormatting sqref="AY121">
    <cfRule type="expression" dxfId="737" priority="817">
      <formula>BB109&gt;1</formula>
    </cfRule>
  </conditionalFormatting>
  <conditionalFormatting sqref="AY122">
    <cfRule type="expression" dxfId="736" priority="816">
      <formula>BB110&gt;1</formula>
    </cfRule>
  </conditionalFormatting>
  <conditionalFormatting sqref="AW124">
    <cfRule type="expression" dxfId="735" priority="815">
      <formula>BC124&gt;1</formula>
    </cfRule>
  </conditionalFormatting>
  <conditionalFormatting sqref="AY124">
    <cfRule type="expression" dxfId="734" priority="814">
      <formula>BB107&gt;1</formula>
    </cfRule>
  </conditionalFormatting>
  <conditionalFormatting sqref="AW126">
    <cfRule type="expression" dxfId="733" priority="813">
      <formula>BC126&gt;1</formula>
    </cfRule>
  </conditionalFormatting>
  <conditionalFormatting sqref="AY126">
    <cfRule type="expression" dxfId="732" priority="812">
      <formula>BB108&gt;1</formula>
    </cfRule>
  </conditionalFormatting>
  <conditionalFormatting sqref="AW107">
    <cfRule type="expression" dxfId="731" priority="811">
      <formula>$O$90&gt;1</formula>
    </cfRule>
  </conditionalFormatting>
  <conditionalFormatting sqref="AY107">
    <cfRule type="expression" dxfId="730" priority="810">
      <formula>$O$91&gt;1</formula>
    </cfRule>
  </conditionalFormatting>
  <conditionalFormatting sqref="AW108">
    <cfRule type="expression" dxfId="729" priority="809">
      <formula>$O$92&gt;1</formula>
    </cfRule>
  </conditionalFormatting>
  <conditionalFormatting sqref="AW109">
    <cfRule type="expression" dxfId="728" priority="808">
      <formula>$O$94&gt;1</formula>
    </cfRule>
  </conditionalFormatting>
  <conditionalFormatting sqref="AW110">
    <cfRule type="expression" dxfId="727" priority="807">
      <formula>$O$96&gt;1</formula>
    </cfRule>
  </conditionalFormatting>
  <conditionalFormatting sqref="AW111">
    <cfRule type="expression" dxfId="726" priority="806">
      <formula>$O$98&gt;1</formula>
    </cfRule>
  </conditionalFormatting>
  <conditionalFormatting sqref="AW112">
    <cfRule type="expression" dxfId="725" priority="805">
      <formula>$O$100&gt;1</formula>
    </cfRule>
  </conditionalFormatting>
  <conditionalFormatting sqref="AW113">
    <cfRule type="expression" dxfId="724" priority="804">
      <formula>$O$102&gt;1</formula>
    </cfRule>
  </conditionalFormatting>
  <conditionalFormatting sqref="AW114">
    <cfRule type="expression" dxfId="723" priority="803">
      <formula>$O$104&gt;1</formula>
    </cfRule>
  </conditionalFormatting>
  <conditionalFormatting sqref="AY108">
    <cfRule type="expression" dxfId="722" priority="802">
      <formula>$O$93&gt;1</formula>
    </cfRule>
  </conditionalFormatting>
  <conditionalFormatting sqref="AY109">
    <cfRule type="expression" dxfId="721" priority="801">
      <formula>$O$95&gt;1</formula>
    </cfRule>
  </conditionalFormatting>
  <conditionalFormatting sqref="AY110">
    <cfRule type="expression" dxfId="720" priority="800">
      <formula>$O$97&gt;1</formula>
    </cfRule>
  </conditionalFormatting>
  <conditionalFormatting sqref="AY111">
    <cfRule type="expression" dxfId="719" priority="799">
      <formula>$O$99&gt;1</formula>
    </cfRule>
  </conditionalFormatting>
  <conditionalFormatting sqref="AY112">
    <cfRule type="expression" dxfId="718" priority="798">
      <formula>$O$101&gt;1</formula>
    </cfRule>
  </conditionalFormatting>
  <conditionalFormatting sqref="AY113">
    <cfRule type="expression" dxfId="717" priority="797">
      <formula>$O$103&gt;1</formula>
    </cfRule>
  </conditionalFormatting>
  <conditionalFormatting sqref="AY114">
    <cfRule type="expression" dxfId="716" priority="796">
      <formula>$O$105&gt;1</formula>
    </cfRule>
  </conditionalFormatting>
  <conditionalFormatting sqref="BJ116">
    <cfRule type="expression" dxfId="715" priority="791">
      <formula>BO116&gt;1</formula>
    </cfRule>
  </conditionalFormatting>
  <conditionalFormatting sqref="BL116">
    <cfRule type="expression" dxfId="714" priority="790">
      <formula>BO111&gt;1</formula>
    </cfRule>
  </conditionalFormatting>
  <conditionalFormatting sqref="BL117">
    <cfRule type="expression" dxfId="713" priority="789">
      <formula>BO112&gt;1</formula>
    </cfRule>
  </conditionalFormatting>
  <conditionalFormatting sqref="BL118">
    <cfRule type="expression" dxfId="712" priority="788">
      <formula>BO113&gt;1</formula>
    </cfRule>
  </conditionalFormatting>
  <conditionalFormatting sqref="BL119">
    <cfRule type="expression" dxfId="711" priority="787">
      <formula>BO114&gt;1</formula>
    </cfRule>
  </conditionalFormatting>
  <conditionalFormatting sqref="BJ117">
    <cfRule type="expression" dxfId="710" priority="786">
      <formula>BO117&gt;1</formula>
    </cfRule>
  </conditionalFormatting>
  <conditionalFormatting sqref="BJ118">
    <cfRule type="expression" dxfId="709" priority="785">
      <formula>BO118&gt;1</formula>
    </cfRule>
  </conditionalFormatting>
  <conditionalFormatting sqref="BJ119">
    <cfRule type="expression" dxfId="708" priority="784">
      <formula>BO119&gt;1</formula>
    </cfRule>
  </conditionalFormatting>
  <conditionalFormatting sqref="BJ121">
    <cfRule type="expression" dxfId="707" priority="783">
      <formula>BO121&gt;1</formula>
    </cfRule>
  </conditionalFormatting>
  <conditionalFormatting sqref="BJ122">
    <cfRule type="expression" dxfId="706" priority="782">
      <formula>BO122&gt;1</formula>
    </cfRule>
  </conditionalFormatting>
  <conditionalFormatting sqref="BL121">
    <cfRule type="expression" dxfId="705" priority="781">
      <formula>BO109&gt;1</formula>
    </cfRule>
  </conditionalFormatting>
  <conditionalFormatting sqref="BL122">
    <cfRule type="expression" dxfId="704" priority="780">
      <formula>BO110&gt;1</formula>
    </cfRule>
  </conditionalFormatting>
  <conditionalFormatting sqref="BJ124">
    <cfRule type="expression" dxfId="703" priority="779">
      <formula>BP124&gt;1</formula>
    </cfRule>
  </conditionalFormatting>
  <conditionalFormatting sqref="BL124">
    <cfRule type="expression" dxfId="702" priority="778">
      <formula>BO107&gt;1</formula>
    </cfRule>
  </conditionalFormatting>
  <conditionalFormatting sqref="BJ126">
    <cfRule type="expression" dxfId="701" priority="777">
      <formula>BP126&gt;1</formula>
    </cfRule>
  </conditionalFormatting>
  <conditionalFormatting sqref="BL126">
    <cfRule type="expression" dxfId="700" priority="776">
      <formula>BO108&gt;1</formula>
    </cfRule>
  </conditionalFormatting>
  <conditionalFormatting sqref="BJ107">
    <cfRule type="expression" dxfId="699" priority="775">
      <formula>$O$90&gt;1</formula>
    </cfRule>
  </conditionalFormatting>
  <conditionalFormatting sqref="BL107">
    <cfRule type="expression" dxfId="698" priority="774">
      <formula>$O$91&gt;1</formula>
    </cfRule>
  </conditionalFormatting>
  <conditionalFormatting sqref="BJ108">
    <cfRule type="expression" dxfId="697" priority="773">
      <formula>$O$92&gt;1</formula>
    </cfRule>
  </conditionalFormatting>
  <conditionalFormatting sqref="BJ109">
    <cfRule type="expression" dxfId="696" priority="772">
      <formula>$O$94&gt;1</formula>
    </cfRule>
  </conditionalFormatting>
  <conditionalFormatting sqref="BJ110">
    <cfRule type="expression" dxfId="695" priority="771">
      <formula>$O$96&gt;1</formula>
    </cfRule>
  </conditionalFormatting>
  <conditionalFormatting sqref="BJ111">
    <cfRule type="expression" dxfId="694" priority="770">
      <formula>$O$98&gt;1</formula>
    </cfRule>
  </conditionalFormatting>
  <conditionalFormatting sqref="BJ112">
    <cfRule type="expression" dxfId="693" priority="769">
      <formula>$O$100&gt;1</formula>
    </cfRule>
  </conditionalFormatting>
  <conditionalFormatting sqref="BJ113">
    <cfRule type="expression" dxfId="692" priority="768">
      <formula>$O$102&gt;1</formula>
    </cfRule>
  </conditionalFormatting>
  <conditionalFormatting sqref="BJ114">
    <cfRule type="expression" dxfId="691" priority="767">
      <formula>$O$104&gt;1</formula>
    </cfRule>
  </conditionalFormatting>
  <conditionalFormatting sqref="BL108">
    <cfRule type="expression" dxfId="690" priority="766">
      <formula>$O$93&gt;1</formula>
    </cfRule>
  </conditionalFormatting>
  <conditionalFormatting sqref="BL109">
    <cfRule type="expression" dxfId="689" priority="765">
      <formula>$O$95&gt;1</formula>
    </cfRule>
  </conditionalFormatting>
  <conditionalFormatting sqref="BL110">
    <cfRule type="expression" dxfId="688" priority="764">
      <formula>$O$97&gt;1</formula>
    </cfRule>
  </conditionalFormatting>
  <conditionalFormatting sqref="BL111">
    <cfRule type="expression" dxfId="687" priority="763">
      <formula>$O$99&gt;1</formula>
    </cfRule>
  </conditionalFormatting>
  <conditionalFormatting sqref="BL112">
    <cfRule type="expression" dxfId="686" priority="762">
      <formula>$O$101&gt;1</formula>
    </cfRule>
  </conditionalFormatting>
  <conditionalFormatting sqref="BL113">
    <cfRule type="expression" dxfId="685" priority="761">
      <formula>$O$103&gt;1</formula>
    </cfRule>
  </conditionalFormatting>
  <conditionalFormatting sqref="BL114">
    <cfRule type="expression" dxfId="684" priority="760">
      <formula>$O$105&gt;1</formula>
    </cfRule>
  </conditionalFormatting>
  <conditionalFormatting sqref="BW116">
    <cfRule type="expression" dxfId="683" priority="755">
      <formula>CB116&gt;1</formula>
    </cfRule>
  </conditionalFormatting>
  <conditionalFormatting sqref="BY116">
    <cfRule type="expression" dxfId="682" priority="754">
      <formula>CB111&gt;1</formula>
    </cfRule>
  </conditionalFormatting>
  <conditionalFormatting sqref="BY117">
    <cfRule type="expression" dxfId="681" priority="753">
      <formula>CB112&gt;1</formula>
    </cfRule>
  </conditionalFormatting>
  <conditionalFormatting sqref="BY118">
    <cfRule type="expression" dxfId="680" priority="752">
      <formula>CB113&gt;1</formula>
    </cfRule>
  </conditionalFormatting>
  <conditionalFormatting sqref="BY119">
    <cfRule type="expression" dxfId="679" priority="751">
      <formula>CB114&gt;1</formula>
    </cfRule>
  </conditionalFormatting>
  <conditionalFormatting sqref="BW117">
    <cfRule type="expression" dxfId="678" priority="750">
      <formula>CB117&gt;1</formula>
    </cfRule>
  </conditionalFormatting>
  <conditionalFormatting sqref="BW118">
    <cfRule type="expression" dxfId="677" priority="749">
      <formula>CB118&gt;1</formula>
    </cfRule>
  </conditionalFormatting>
  <conditionalFormatting sqref="BW119">
    <cfRule type="expression" dxfId="676" priority="748">
      <formula>CB119&gt;1</formula>
    </cfRule>
  </conditionalFormatting>
  <conditionalFormatting sqref="BW121">
    <cfRule type="expression" dxfId="675" priority="747">
      <formula>CB121&gt;1</formula>
    </cfRule>
  </conditionalFormatting>
  <conditionalFormatting sqref="BW122">
    <cfRule type="expression" dxfId="674" priority="746">
      <formula>CB122&gt;1</formula>
    </cfRule>
  </conditionalFormatting>
  <conditionalFormatting sqref="BY121">
    <cfRule type="expression" dxfId="673" priority="745">
      <formula>CB109&gt;1</formula>
    </cfRule>
  </conditionalFormatting>
  <conditionalFormatting sqref="BY122">
    <cfRule type="expression" dxfId="672" priority="744">
      <formula>CB110&gt;1</formula>
    </cfRule>
  </conditionalFormatting>
  <conditionalFormatting sqref="BW124">
    <cfRule type="expression" dxfId="671" priority="743">
      <formula>CC124&gt;1</formula>
    </cfRule>
  </conditionalFormatting>
  <conditionalFormatting sqref="BY124">
    <cfRule type="expression" dxfId="670" priority="742">
      <formula>CB107&gt;1</formula>
    </cfRule>
  </conditionalFormatting>
  <conditionalFormatting sqref="BW126">
    <cfRule type="expression" dxfId="669" priority="741">
      <formula>CC126&gt;1</formula>
    </cfRule>
  </conditionalFormatting>
  <conditionalFormatting sqref="BY126">
    <cfRule type="expression" dxfId="668" priority="740">
      <formula>CB108&gt;1</formula>
    </cfRule>
  </conditionalFormatting>
  <conditionalFormatting sqref="BW107">
    <cfRule type="expression" dxfId="667" priority="739">
      <formula>$O$90&gt;1</formula>
    </cfRule>
  </conditionalFormatting>
  <conditionalFormatting sqref="BY107">
    <cfRule type="expression" dxfId="666" priority="738">
      <formula>$O$91&gt;1</formula>
    </cfRule>
  </conditionalFormatting>
  <conditionalFormatting sqref="BW108">
    <cfRule type="expression" dxfId="665" priority="737">
      <formula>$O$92&gt;1</formula>
    </cfRule>
  </conditionalFormatting>
  <conditionalFormatting sqref="BW109">
    <cfRule type="expression" dxfId="664" priority="736">
      <formula>$O$94&gt;1</formula>
    </cfRule>
  </conditionalFormatting>
  <conditionalFormatting sqref="BW110">
    <cfRule type="expression" dxfId="663" priority="735">
      <formula>$O$96&gt;1</formula>
    </cfRule>
  </conditionalFormatting>
  <conditionalFormatting sqref="BW111">
    <cfRule type="expression" dxfId="662" priority="734">
      <formula>$O$98&gt;1</formula>
    </cfRule>
  </conditionalFormatting>
  <conditionalFormatting sqref="BW112">
    <cfRule type="expression" dxfId="661" priority="733">
      <formula>$O$100&gt;1</formula>
    </cfRule>
  </conditionalFormatting>
  <conditionalFormatting sqref="BW113">
    <cfRule type="expression" dxfId="660" priority="732">
      <formula>$O$102&gt;1</formula>
    </cfRule>
  </conditionalFormatting>
  <conditionalFormatting sqref="BW114">
    <cfRule type="expression" dxfId="659" priority="731">
      <formula>$O$104&gt;1</formula>
    </cfRule>
  </conditionalFormatting>
  <conditionalFormatting sqref="BY108">
    <cfRule type="expression" dxfId="658" priority="730">
      <formula>$O$93&gt;1</formula>
    </cfRule>
  </conditionalFormatting>
  <conditionalFormatting sqref="BY109">
    <cfRule type="expression" dxfId="657" priority="729">
      <formula>$O$95&gt;1</formula>
    </cfRule>
  </conditionalFormatting>
  <conditionalFormatting sqref="BY110">
    <cfRule type="expression" dxfId="656" priority="728">
      <formula>$O$97&gt;1</formula>
    </cfRule>
  </conditionalFormatting>
  <conditionalFormatting sqref="BY111">
    <cfRule type="expression" dxfId="655" priority="727">
      <formula>$O$99&gt;1</formula>
    </cfRule>
  </conditionalFormatting>
  <conditionalFormatting sqref="BY112">
    <cfRule type="expression" dxfId="654" priority="726">
      <formula>$O$101&gt;1</formula>
    </cfRule>
  </conditionalFormatting>
  <conditionalFormatting sqref="BY113">
    <cfRule type="expression" dxfId="653" priority="725">
      <formula>$O$103&gt;1</formula>
    </cfRule>
  </conditionalFormatting>
  <conditionalFormatting sqref="BY114">
    <cfRule type="expression" dxfId="652" priority="724">
      <formula>$O$105&gt;1</formula>
    </cfRule>
  </conditionalFormatting>
  <conditionalFormatting sqref="CJ116">
    <cfRule type="expression" dxfId="651" priority="719">
      <formula>CO116&gt;1</formula>
    </cfRule>
  </conditionalFormatting>
  <conditionalFormatting sqref="CL116">
    <cfRule type="expression" dxfId="650" priority="718">
      <formula>CO111&gt;1</formula>
    </cfRule>
  </conditionalFormatting>
  <conditionalFormatting sqref="CL117">
    <cfRule type="expression" dxfId="649" priority="717">
      <formula>CO112&gt;1</formula>
    </cfRule>
  </conditionalFormatting>
  <conditionalFormatting sqref="CL118">
    <cfRule type="expression" dxfId="648" priority="716">
      <formula>CO113&gt;1</formula>
    </cfRule>
  </conditionalFormatting>
  <conditionalFormatting sqref="CL119">
    <cfRule type="expression" dxfId="647" priority="715">
      <formula>CO114&gt;1</formula>
    </cfRule>
  </conditionalFormatting>
  <conditionalFormatting sqref="CJ117">
    <cfRule type="expression" dxfId="646" priority="714">
      <formula>CO117&gt;1</formula>
    </cfRule>
  </conditionalFormatting>
  <conditionalFormatting sqref="CJ118">
    <cfRule type="expression" dxfId="645" priority="713">
      <formula>CO118&gt;1</formula>
    </cfRule>
  </conditionalFormatting>
  <conditionalFormatting sqref="CJ119">
    <cfRule type="expression" dxfId="644" priority="712">
      <formula>CO119&gt;1</formula>
    </cfRule>
  </conditionalFormatting>
  <conditionalFormatting sqref="CJ121">
    <cfRule type="expression" dxfId="643" priority="711">
      <formula>CO121&gt;1</formula>
    </cfRule>
  </conditionalFormatting>
  <conditionalFormatting sqref="CJ122">
    <cfRule type="expression" dxfId="642" priority="710">
      <formula>CO122&gt;1</formula>
    </cfRule>
  </conditionalFormatting>
  <conditionalFormatting sqref="CL121">
    <cfRule type="expression" dxfId="641" priority="709">
      <formula>CO109&gt;1</formula>
    </cfRule>
  </conditionalFormatting>
  <conditionalFormatting sqref="CL122">
    <cfRule type="expression" dxfId="640" priority="708">
      <formula>CO110&gt;1</formula>
    </cfRule>
  </conditionalFormatting>
  <conditionalFormatting sqref="CJ124">
    <cfRule type="expression" dxfId="639" priority="707">
      <formula>CP124&gt;1</formula>
    </cfRule>
  </conditionalFormatting>
  <conditionalFormatting sqref="CL124">
    <cfRule type="expression" dxfId="638" priority="706">
      <formula>CO107&gt;1</formula>
    </cfRule>
  </conditionalFormatting>
  <conditionalFormatting sqref="CJ126">
    <cfRule type="expression" dxfId="637" priority="705">
      <formula>CP126&gt;1</formula>
    </cfRule>
  </conditionalFormatting>
  <conditionalFormatting sqref="CL126">
    <cfRule type="expression" dxfId="636" priority="704">
      <formula>CO108&gt;1</formula>
    </cfRule>
  </conditionalFormatting>
  <conditionalFormatting sqref="CJ107">
    <cfRule type="expression" dxfId="635" priority="703">
      <formula>$O$90&gt;1</formula>
    </cfRule>
  </conditionalFormatting>
  <conditionalFormatting sqref="CL107">
    <cfRule type="expression" dxfId="634" priority="702">
      <formula>$O$91&gt;1</formula>
    </cfRule>
  </conditionalFormatting>
  <conditionalFormatting sqref="CJ108">
    <cfRule type="expression" dxfId="633" priority="701">
      <formula>$O$92&gt;1</formula>
    </cfRule>
  </conditionalFormatting>
  <conditionalFormatting sqref="CJ109">
    <cfRule type="expression" dxfId="632" priority="700">
      <formula>$O$94&gt;1</formula>
    </cfRule>
  </conditionalFormatting>
  <conditionalFormatting sqref="CJ110">
    <cfRule type="expression" dxfId="631" priority="699">
      <formula>$O$96&gt;1</formula>
    </cfRule>
  </conditionalFormatting>
  <conditionalFormatting sqref="CJ111">
    <cfRule type="expression" dxfId="630" priority="698">
      <formula>$O$98&gt;1</formula>
    </cfRule>
  </conditionalFormatting>
  <conditionalFormatting sqref="CJ112">
    <cfRule type="expression" dxfId="629" priority="697">
      <formula>$O$100&gt;1</formula>
    </cfRule>
  </conditionalFormatting>
  <conditionalFormatting sqref="CJ113">
    <cfRule type="expression" dxfId="628" priority="696">
      <formula>$O$102&gt;1</formula>
    </cfRule>
  </conditionalFormatting>
  <conditionalFormatting sqref="CJ114">
    <cfRule type="expression" dxfId="627" priority="695">
      <formula>$O$104&gt;1</formula>
    </cfRule>
  </conditionalFormatting>
  <conditionalFormatting sqref="CL108">
    <cfRule type="expression" dxfId="626" priority="694">
      <formula>$O$93&gt;1</formula>
    </cfRule>
  </conditionalFormatting>
  <conditionalFormatting sqref="CL109">
    <cfRule type="expression" dxfId="625" priority="693">
      <formula>$O$95&gt;1</formula>
    </cfRule>
  </conditionalFormatting>
  <conditionalFormatting sqref="CL110">
    <cfRule type="expression" dxfId="624" priority="692">
      <formula>$O$97&gt;1</formula>
    </cfRule>
  </conditionalFormatting>
  <conditionalFormatting sqref="CL111">
    <cfRule type="expression" dxfId="623" priority="691">
      <formula>$O$99&gt;1</formula>
    </cfRule>
  </conditionalFormatting>
  <conditionalFormatting sqref="CL112">
    <cfRule type="expression" dxfId="622" priority="690">
      <formula>$O$101&gt;1</formula>
    </cfRule>
  </conditionalFormatting>
  <conditionalFormatting sqref="CL113">
    <cfRule type="expression" dxfId="621" priority="689">
      <formula>$O$103&gt;1</formula>
    </cfRule>
  </conditionalFormatting>
  <conditionalFormatting sqref="CL114">
    <cfRule type="expression" dxfId="620" priority="688">
      <formula>$O$105&gt;1</formula>
    </cfRule>
  </conditionalFormatting>
  <conditionalFormatting sqref="CW116">
    <cfRule type="expression" dxfId="619" priority="683">
      <formula>DB116&gt;1</formula>
    </cfRule>
  </conditionalFormatting>
  <conditionalFormatting sqref="CY116">
    <cfRule type="expression" dxfId="618" priority="682">
      <formula>DB111&gt;1</formula>
    </cfRule>
  </conditionalFormatting>
  <conditionalFormatting sqref="CY117">
    <cfRule type="expression" dxfId="617" priority="681">
      <formula>DB112&gt;1</formula>
    </cfRule>
  </conditionalFormatting>
  <conditionalFormatting sqref="CY118">
    <cfRule type="expression" dxfId="616" priority="680">
      <formula>DB113&gt;1</formula>
    </cfRule>
  </conditionalFormatting>
  <conditionalFormatting sqref="CY119">
    <cfRule type="expression" dxfId="615" priority="679">
      <formula>DB114&gt;1</formula>
    </cfRule>
  </conditionalFormatting>
  <conditionalFormatting sqref="CW117">
    <cfRule type="expression" dxfId="614" priority="678">
      <formula>DB117&gt;1</formula>
    </cfRule>
  </conditionalFormatting>
  <conditionalFormatting sqref="CW118">
    <cfRule type="expression" dxfId="613" priority="677">
      <formula>DB118&gt;1</formula>
    </cfRule>
  </conditionalFormatting>
  <conditionalFormatting sqref="CW119">
    <cfRule type="expression" dxfId="612" priority="676">
      <formula>DB119&gt;1</formula>
    </cfRule>
  </conditionalFormatting>
  <conditionalFormatting sqref="CW121">
    <cfRule type="expression" dxfId="611" priority="675">
      <formula>DB121&gt;1</formula>
    </cfRule>
  </conditionalFormatting>
  <conditionalFormatting sqref="CW122">
    <cfRule type="expression" dxfId="610" priority="674">
      <formula>DB122&gt;1</formula>
    </cfRule>
  </conditionalFormatting>
  <conditionalFormatting sqref="CY121">
    <cfRule type="expression" dxfId="609" priority="673">
      <formula>DB109&gt;1</formula>
    </cfRule>
  </conditionalFormatting>
  <conditionalFormatting sqref="CY122">
    <cfRule type="expression" dxfId="608" priority="672">
      <formula>DB110&gt;1</formula>
    </cfRule>
  </conditionalFormatting>
  <conditionalFormatting sqref="CW124">
    <cfRule type="expression" dxfId="607" priority="671">
      <formula>DC124&gt;1</formula>
    </cfRule>
  </conditionalFormatting>
  <conditionalFormatting sqref="CY124">
    <cfRule type="expression" dxfId="606" priority="670">
      <formula>DB107&gt;1</formula>
    </cfRule>
  </conditionalFormatting>
  <conditionalFormatting sqref="CW126">
    <cfRule type="expression" dxfId="605" priority="669">
      <formula>DC126&gt;1</formula>
    </cfRule>
  </conditionalFormatting>
  <conditionalFormatting sqref="CY126">
    <cfRule type="expression" dxfId="604" priority="668">
      <formula>DB108&gt;1</formula>
    </cfRule>
  </conditionalFormatting>
  <conditionalFormatting sqref="CW107">
    <cfRule type="expression" dxfId="603" priority="667">
      <formula>$O$90&gt;1</formula>
    </cfRule>
  </conditionalFormatting>
  <conditionalFormatting sqref="CY107">
    <cfRule type="expression" dxfId="602" priority="666">
      <formula>$O$91&gt;1</formula>
    </cfRule>
  </conditionalFormatting>
  <conditionalFormatting sqref="CW108">
    <cfRule type="expression" dxfId="601" priority="665">
      <formula>$O$92&gt;1</formula>
    </cfRule>
  </conditionalFormatting>
  <conditionalFormatting sqref="CW109">
    <cfRule type="expression" dxfId="600" priority="664">
      <formula>$O$94&gt;1</formula>
    </cfRule>
  </conditionalFormatting>
  <conditionalFormatting sqref="CW110">
    <cfRule type="expression" dxfId="599" priority="663">
      <formula>$O$96&gt;1</formula>
    </cfRule>
  </conditionalFormatting>
  <conditionalFormatting sqref="CW111">
    <cfRule type="expression" dxfId="598" priority="662">
      <formula>$O$98&gt;1</formula>
    </cfRule>
  </conditionalFormatting>
  <conditionalFormatting sqref="CW112">
    <cfRule type="expression" dxfId="597" priority="661">
      <formula>$O$100&gt;1</formula>
    </cfRule>
  </conditionalFormatting>
  <conditionalFormatting sqref="CW113">
    <cfRule type="expression" dxfId="596" priority="660">
      <formula>$O$102&gt;1</formula>
    </cfRule>
  </conditionalFormatting>
  <conditionalFormatting sqref="CW114">
    <cfRule type="expression" dxfId="595" priority="659">
      <formula>$O$104&gt;1</formula>
    </cfRule>
  </conditionalFormatting>
  <conditionalFormatting sqref="CY108">
    <cfRule type="expression" dxfId="594" priority="658">
      <formula>$O$93&gt;1</formula>
    </cfRule>
  </conditionalFormatting>
  <conditionalFormatting sqref="CY109">
    <cfRule type="expression" dxfId="593" priority="657">
      <formula>$O$95&gt;1</formula>
    </cfRule>
  </conditionalFormatting>
  <conditionalFormatting sqref="CY110">
    <cfRule type="expression" dxfId="592" priority="656">
      <formula>$O$97&gt;1</formula>
    </cfRule>
  </conditionalFormatting>
  <conditionalFormatting sqref="CY111">
    <cfRule type="expression" dxfId="591" priority="655">
      <formula>$O$99&gt;1</formula>
    </cfRule>
  </conditionalFormatting>
  <conditionalFormatting sqref="CY112">
    <cfRule type="expression" dxfId="590" priority="654">
      <formula>$O$101&gt;1</formula>
    </cfRule>
  </conditionalFormatting>
  <conditionalFormatting sqref="CY113">
    <cfRule type="expression" dxfId="589" priority="653">
      <formula>$O$103&gt;1</formula>
    </cfRule>
  </conditionalFormatting>
  <conditionalFormatting sqref="CY114">
    <cfRule type="expression" dxfId="588" priority="652">
      <formula>$O$105&gt;1</formula>
    </cfRule>
  </conditionalFormatting>
  <conditionalFormatting sqref="DJ116">
    <cfRule type="expression" dxfId="587" priority="647">
      <formula>DO116&gt;1</formula>
    </cfRule>
  </conditionalFormatting>
  <conditionalFormatting sqref="DL116">
    <cfRule type="expression" dxfId="586" priority="646">
      <formula>DO111&gt;1</formula>
    </cfRule>
  </conditionalFormatting>
  <conditionalFormatting sqref="DL117">
    <cfRule type="expression" dxfId="585" priority="645">
      <formula>DO112&gt;1</formula>
    </cfRule>
  </conditionalFormatting>
  <conditionalFormatting sqref="DL118">
    <cfRule type="expression" dxfId="584" priority="644">
      <formula>DO113&gt;1</formula>
    </cfRule>
  </conditionalFormatting>
  <conditionalFormatting sqref="DL119">
    <cfRule type="expression" dxfId="583" priority="643">
      <formula>DO114&gt;1</formula>
    </cfRule>
  </conditionalFormatting>
  <conditionalFormatting sqref="DJ117">
    <cfRule type="expression" dxfId="582" priority="642">
      <formula>DO117&gt;1</formula>
    </cfRule>
  </conditionalFormatting>
  <conditionalFormatting sqref="DJ118">
    <cfRule type="expression" dxfId="581" priority="641">
      <formula>DO118&gt;1</formula>
    </cfRule>
  </conditionalFormatting>
  <conditionalFormatting sqref="DJ119">
    <cfRule type="expression" dxfId="580" priority="640">
      <formula>DO119&gt;1</formula>
    </cfRule>
  </conditionalFormatting>
  <conditionalFormatting sqref="DJ121">
    <cfRule type="expression" dxfId="579" priority="639">
      <formula>DO121&gt;1</formula>
    </cfRule>
  </conditionalFormatting>
  <conditionalFormatting sqref="DJ122">
    <cfRule type="expression" dxfId="578" priority="638">
      <formula>DO122&gt;1</formula>
    </cfRule>
  </conditionalFormatting>
  <conditionalFormatting sqref="DL121">
    <cfRule type="expression" dxfId="577" priority="637">
      <formula>DO109&gt;1</formula>
    </cfRule>
  </conditionalFormatting>
  <conditionalFormatting sqref="DL122">
    <cfRule type="expression" dxfId="576" priority="636">
      <formula>DO110&gt;1</formula>
    </cfRule>
  </conditionalFormatting>
  <conditionalFormatting sqref="DJ124">
    <cfRule type="expression" dxfId="575" priority="635">
      <formula>DP124&gt;1</formula>
    </cfRule>
  </conditionalFormatting>
  <conditionalFormatting sqref="DL124">
    <cfRule type="expression" dxfId="574" priority="634">
      <formula>DO107&gt;1</formula>
    </cfRule>
  </conditionalFormatting>
  <conditionalFormatting sqref="DJ126">
    <cfRule type="expression" dxfId="573" priority="633">
      <formula>DP126&gt;1</formula>
    </cfRule>
  </conditionalFormatting>
  <conditionalFormatting sqref="DL126">
    <cfRule type="expression" dxfId="572" priority="632">
      <formula>DO108&gt;1</formula>
    </cfRule>
  </conditionalFormatting>
  <conditionalFormatting sqref="DJ107">
    <cfRule type="expression" dxfId="571" priority="631">
      <formula>$O$90&gt;1</formula>
    </cfRule>
  </conditionalFormatting>
  <conditionalFormatting sqref="DL107">
    <cfRule type="expression" dxfId="570" priority="630">
      <formula>$O$91&gt;1</formula>
    </cfRule>
  </conditionalFormatting>
  <conditionalFormatting sqref="DJ108">
    <cfRule type="expression" dxfId="569" priority="629">
      <formula>$O$92&gt;1</formula>
    </cfRule>
  </conditionalFormatting>
  <conditionalFormatting sqref="DJ109">
    <cfRule type="expression" dxfId="568" priority="628">
      <formula>$O$94&gt;1</formula>
    </cfRule>
  </conditionalFormatting>
  <conditionalFormatting sqref="DJ110">
    <cfRule type="expression" dxfId="567" priority="627">
      <formula>$O$96&gt;1</formula>
    </cfRule>
  </conditionalFormatting>
  <conditionalFormatting sqref="DJ111">
    <cfRule type="expression" dxfId="566" priority="626">
      <formula>$O$98&gt;1</formula>
    </cfRule>
  </conditionalFormatting>
  <conditionalFormatting sqref="DJ112">
    <cfRule type="expression" dxfId="565" priority="625">
      <formula>$O$100&gt;1</formula>
    </cfRule>
  </conditionalFormatting>
  <conditionalFormatting sqref="DJ113">
    <cfRule type="expression" dxfId="564" priority="624">
      <formula>$O$102&gt;1</formula>
    </cfRule>
  </conditionalFormatting>
  <conditionalFormatting sqref="DJ114">
    <cfRule type="expression" dxfId="563" priority="623">
      <formula>$O$104&gt;1</formula>
    </cfRule>
  </conditionalFormatting>
  <conditionalFormatting sqref="DL108">
    <cfRule type="expression" dxfId="562" priority="622">
      <formula>$O$93&gt;1</formula>
    </cfRule>
  </conditionalFormatting>
  <conditionalFormatting sqref="DL109">
    <cfRule type="expression" dxfId="561" priority="621">
      <formula>$O$95&gt;1</formula>
    </cfRule>
  </conditionalFormatting>
  <conditionalFormatting sqref="DL110">
    <cfRule type="expression" dxfId="560" priority="620">
      <formula>$O$97&gt;1</formula>
    </cfRule>
  </conditionalFormatting>
  <conditionalFormatting sqref="DL111">
    <cfRule type="expression" dxfId="559" priority="619">
      <formula>$O$99&gt;1</formula>
    </cfRule>
  </conditionalFormatting>
  <conditionalFormatting sqref="DL112">
    <cfRule type="expression" dxfId="558" priority="618">
      <formula>$O$101&gt;1</formula>
    </cfRule>
  </conditionalFormatting>
  <conditionalFormatting sqref="DL113">
    <cfRule type="expression" dxfId="557" priority="617">
      <formula>$O$103&gt;1</formula>
    </cfRule>
  </conditionalFormatting>
  <conditionalFormatting sqref="DL114">
    <cfRule type="expression" dxfId="556" priority="616">
      <formula>$O$105&gt;1</formula>
    </cfRule>
  </conditionalFormatting>
  <conditionalFormatting sqref="DW116">
    <cfRule type="expression" dxfId="555" priority="611">
      <formula>EB116&gt;1</formula>
    </cfRule>
  </conditionalFormatting>
  <conditionalFormatting sqref="DY116">
    <cfRule type="expression" dxfId="554" priority="610">
      <formula>EB111&gt;1</formula>
    </cfRule>
  </conditionalFormatting>
  <conditionalFormatting sqref="DY117">
    <cfRule type="expression" dxfId="553" priority="609">
      <formula>EB112&gt;1</formula>
    </cfRule>
  </conditionalFormatting>
  <conditionalFormatting sqref="DY118">
    <cfRule type="expression" dxfId="552" priority="608">
      <formula>EB113&gt;1</formula>
    </cfRule>
  </conditionalFormatting>
  <conditionalFormatting sqref="DY119">
    <cfRule type="expression" dxfId="551" priority="607">
      <formula>EB114&gt;1</formula>
    </cfRule>
  </conditionalFormatting>
  <conditionalFormatting sqref="DW117">
    <cfRule type="expression" dxfId="550" priority="606">
      <formula>EB117&gt;1</formula>
    </cfRule>
  </conditionalFormatting>
  <conditionalFormatting sqref="DW118">
    <cfRule type="expression" dxfId="549" priority="605">
      <formula>EB118&gt;1</formula>
    </cfRule>
  </conditionalFormatting>
  <conditionalFormatting sqref="DW119">
    <cfRule type="expression" dxfId="548" priority="604">
      <formula>EB119&gt;1</formula>
    </cfRule>
  </conditionalFormatting>
  <conditionalFormatting sqref="DW121">
    <cfRule type="expression" dxfId="547" priority="603">
      <formula>EB121&gt;1</formula>
    </cfRule>
  </conditionalFormatting>
  <conditionalFormatting sqref="DW122">
    <cfRule type="expression" dxfId="546" priority="602">
      <formula>EB122&gt;1</formula>
    </cfRule>
  </conditionalFormatting>
  <conditionalFormatting sqref="DY121">
    <cfRule type="expression" dxfId="545" priority="601">
      <formula>EB109&gt;1</formula>
    </cfRule>
  </conditionalFormatting>
  <conditionalFormatting sqref="DY122">
    <cfRule type="expression" dxfId="544" priority="600">
      <formula>EB110&gt;1</formula>
    </cfRule>
  </conditionalFormatting>
  <conditionalFormatting sqref="DW124">
    <cfRule type="expression" dxfId="543" priority="599">
      <formula>EC124&gt;1</formula>
    </cfRule>
  </conditionalFormatting>
  <conditionalFormatting sqref="DY124">
    <cfRule type="expression" dxfId="542" priority="598">
      <formula>EB107&gt;1</formula>
    </cfRule>
  </conditionalFormatting>
  <conditionalFormatting sqref="DW126">
    <cfRule type="expression" dxfId="541" priority="597">
      <formula>EC126&gt;1</formula>
    </cfRule>
  </conditionalFormatting>
  <conditionalFormatting sqref="DY126">
    <cfRule type="expression" dxfId="540" priority="596">
      <formula>EB108&gt;1</formula>
    </cfRule>
  </conditionalFormatting>
  <conditionalFormatting sqref="DW107">
    <cfRule type="expression" dxfId="539" priority="595">
      <formula>$O$90&gt;1</formula>
    </cfRule>
  </conditionalFormatting>
  <conditionalFormatting sqref="DY107">
    <cfRule type="expression" dxfId="538" priority="594">
      <formula>$O$91&gt;1</formula>
    </cfRule>
  </conditionalFormatting>
  <conditionalFormatting sqref="DW108">
    <cfRule type="expression" dxfId="537" priority="593">
      <formula>$O$92&gt;1</formula>
    </cfRule>
  </conditionalFormatting>
  <conditionalFormatting sqref="DW109">
    <cfRule type="expression" dxfId="536" priority="592">
      <formula>$O$94&gt;1</formula>
    </cfRule>
  </conditionalFormatting>
  <conditionalFormatting sqref="DW110">
    <cfRule type="expression" dxfId="535" priority="591">
      <formula>$O$96&gt;1</formula>
    </cfRule>
  </conditionalFormatting>
  <conditionalFormatting sqref="DW111">
    <cfRule type="expression" dxfId="534" priority="590">
      <formula>$O$98&gt;1</formula>
    </cfRule>
  </conditionalFormatting>
  <conditionalFormatting sqref="DW112">
    <cfRule type="expression" dxfId="533" priority="589">
      <formula>$O$100&gt;1</formula>
    </cfRule>
  </conditionalFormatting>
  <conditionalFormatting sqref="DW113">
    <cfRule type="expression" dxfId="532" priority="588">
      <formula>$O$102&gt;1</formula>
    </cfRule>
  </conditionalFormatting>
  <conditionalFormatting sqref="DW114">
    <cfRule type="expression" dxfId="531" priority="587">
      <formula>$O$104&gt;1</formula>
    </cfRule>
  </conditionalFormatting>
  <conditionalFormatting sqref="DY108">
    <cfRule type="expression" dxfId="530" priority="586">
      <formula>$O$93&gt;1</formula>
    </cfRule>
  </conditionalFormatting>
  <conditionalFormatting sqref="DY109">
    <cfRule type="expression" dxfId="529" priority="585">
      <formula>$O$95&gt;1</formula>
    </cfRule>
  </conditionalFormatting>
  <conditionalFormatting sqref="DY110">
    <cfRule type="expression" dxfId="528" priority="584">
      <formula>$O$97&gt;1</formula>
    </cfRule>
  </conditionalFormatting>
  <conditionalFormatting sqref="DY111">
    <cfRule type="expression" dxfId="527" priority="583">
      <formula>$O$99&gt;1</formula>
    </cfRule>
  </conditionalFormatting>
  <conditionalFormatting sqref="DY112">
    <cfRule type="expression" dxfId="526" priority="582">
      <formula>$O$101&gt;1</formula>
    </cfRule>
  </conditionalFormatting>
  <conditionalFormatting sqref="DY113">
    <cfRule type="expression" dxfId="525" priority="581">
      <formula>$O$103&gt;1</formula>
    </cfRule>
  </conditionalFormatting>
  <conditionalFormatting sqref="DY114">
    <cfRule type="expression" dxfId="524" priority="580">
      <formula>$O$105&gt;1</formula>
    </cfRule>
  </conditionalFormatting>
  <conditionalFormatting sqref="EJ116">
    <cfRule type="expression" dxfId="523" priority="575">
      <formula>EO116&gt;1</formula>
    </cfRule>
  </conditionalFormatting>
  <conditionalFormatting sqref="EL116">
    <cfRule type="expression" dxfId="522" priority="574">
      <formula>EO111&gt;1</formula>
    </cfRule>
  </conditionalFormatting>
  <conditionalFormatting sqref="EL117">
    <cfRule type="expression" dxfId="521" priority="573">
      <formula>EO112&gt;1</formula>
    </cfRule>
  </conditionalFormatting>
  <conditionalFormatting sqref="EL118">
    <cfRule type="expression" dxfId="520" priority="572">
      <formula>EO113&gt;1</formula>
    </cfRule>
  </conditionalFormatting>
  <conditionalFormatting sqref="EL119">
    <cfRule type="expression" dxfId="519" priority="571">
      <formula>EO114&gt;1</formula>
    </cfRule>
  </conditionalFormatting>
  <conditionalFormatting sqref="EJ117">
    <cfRule type="expression" dxfId="518" priority="570">
      <formula>EO117&gt;1</formula>
    </cfRule>
  </conditionalFormatting>
  <conditionalFormatting sqref="EJ118">
    <cfRule type="expression" dxfId="517" priority="569">
      <formula>EO118&gt;1</formula>
    </cfRule>
  </conditionalFormatting>
  <conditionalFormatting sqref="EJ119">
    <cfRule type="expression" dxfId="516" priority="568">
      <formula>EO119&gt;1</formula>
    </cfRule>
  </conditionalFormatting>
  <conditionalFormatting sqref="EJ121">
    <cfRule type="expression" dxfId="515" priority="567">
      <formula>EO121&gt;1</formula>
    </cfRule>
  </conditionalFormatting>
  <conditionalFormatting sqref="EJ122">
    <cfRule type="expression" dxfId="514" priority="566">
      <formula>EO122&gt;1</formula>
    </cfRule>
  </conditionalFormatting>
  <conditionalFormatting sqref="EL121">
    <cfRule type="expression" dxfId="513" priority="565">
      <formula>EO109&gt;1</formula>
    </cfRule>
  </conditionalFormatting>
  <conditionalFormatting sqref="EL122">
    <cfRule type="expression" dxfId="512" priority="564">
      <formula>EO110&gt;1</formula>
    </cfRule>
  </conditionalFormatting>
  <conditionalFormatting sqref="EJ124">
    <cfRule type="expression" dxfId="511" priority="563">
      <formula>EP124&gt;1</formula>
    </cfRule>
  </conditionalFormatting>
  <conditionalFormatting sqref="EL124">
    <cfRule type="expression" dxfId="510" priority="562">
      <formula>EO107&gt;1</formula>
    </cfRule>
  </conditionalFormatting>
  <conditionalFormatting sqref="EJ126">
    <cfRule type="expression" dxfId="509" priority="561">
      <formula>EP126&gt;1</formula>
    </cfRule>
  </conditionalFormatting>
  <conditionalFormatting sqref="EL126">
    <cfRule type="expression" dxfId="508" priority="560">
      <formula>EO108&gt;1</formula>
    </cfRule>
  </conditionalFormatting>
  <conditionalFormatting sqref="EJ107">
    <cfRule type="expression" dxfId="507" priority="559">
      <formula>$O$90&gt;1</formula>
    </cfRule>
  </conditionalFormatting>
  <conditionalFormatting sqref="EL107">
    <cfRule type="expression" dxfId="506" priority="558">
      <formula>$O$91&gt;1</formula>
    </cfRule>
  </conditionalFormatting>
  <conditionalFormatting sqref="EJ108">
    <cfRule type="expression" dxfId="505" priority="557">
      <formula>$O$92&gt;1</formula>
    </cfRule>
  </conditionalFormatting>
  <conditionalFormatting sqref="EJ109">
    <cfRule type="expression" dxfId="504" priority="556">
      <formula>$O$94&gt;1</formula>
    </cfRule>
  </conditionalFormatting>
  <conditionalFormatting sqref="EJ110">
    <cfRule type="expression" dxfId="503" priority="555">
      <formula>$O$96&gt;1</formula>
    </cfRule>
  </conditionalFormatting>
  <conditionalFormatting sqref="EJ111">
    <cfRule type="expression" dxfId="502" priority="554">
      <formula>$O$98&gt;1</formula>
    </cfRule>
  </conditionalFormatting>
  <conditionalFormatting sqref="EJ112">
    <cfRule type="expression" dxfId="501" priority="553">
      <formula>$O$100&gt;1</formula>
    </cfRule>
  </conditionalFormatting>
  <conditionalFormatting sqref="EJ113">
    <cfRule type="expression" dxfId="500" priority="552">
      <formula>$O$102&gt;1</formula>
    </cfRule>
  </conditionalFormatting>
  <conditionalFormatting sqref="EJ114">
    <cfRule type="expression" dxfId="499" priority="551">
      <formula>$O$104&gt;1</formula>
    </cfRule>
  </conditionalFormatting>
  <conditionalFormatting sqref="EL108">
    <cfRule type="expression" dxfId="498" priority="550">
      <formula>$O$93&gt;1</formula>
    </cfRule>
  </conditionalFormatting>
  <conditionalFormatting sqref="EL109">
    <cfRule type="expression" dxfId="497" priority="549">
      <formula>$O$95&gt;1</formula>
    </cfRule>
  </conditionalFormatting>
  <conditionalFormatting sqref="EL110">
    <cfRule type="expression" dxfId="496" priority="548">
      <formula>$O$97&gt;1</formula>
    </cfRule>
  </conditionalFormatting>
  <conditionalFormatting sqref="EL111">
    <cfRule type="expression" dxfId="495" priority="547">
      <formula>$O$99&gt;1</formula>
    </cfRule>
  </conditionalFormatting>
  <conditionalFormatting sqref="EL112">
    <cfRule type="expression" dxfId="494" priority="546">
      <formula>$O$101&gt;1</formula>
    </cfRule>
  </conditionalFormatting>
  <conditionalFormatting sqref="EL113">
    <cfRule type="expression" dxfId="493" priority="545">
      <formula>$O$103&gt;1</formula>
    </cfRule>
  </conditionalFormatting>
  <conditionalFormatting sqref="EL114">
    <cfRule type="expression" dxfId="492" priority="544">
      <formula>$O$105&gt;1</formula>
    </cfRule>
  </conditionalFormatting>
  <conditionalFormatting sqref="EW116">
    <cfRule type="expression" dxfId="491" priority="539">
      <formula>FB116&gt;1</formula>
    </cfRule>
  </conditionalFormatting>
  <conditionalFormatting sqref="EY116">
    <cfRule type="expression" dxfId="490" priority="538">
      <formula>FB111&gt;1</formula>
    </cfRule>
  </conditionalFormatting>
  <conditionalFormatting sqref="EY117">
    <cfRule type="expression" dxfId="489" priority="537">
      <formula>FB112&gt;1</formula>
    </cfRule>
  </conditionalFormatting>
  <conditionalFormatting sqref="EY118">
    <cfRule type="expression" dxfId="488" priority="536">
      <formula>FB113&gt;1</formula>
    </cfRule>
  </conditionalFormatting>
  <conditionalFormatting sqref="EY119">
    <cfRule type="expression" dxfId="487" priority="535">
      <formula>FB114&gt;1</formula>
    </cfRule>
  </conditionalFormatting>
  <conditionalFormatting sqref="EW117">
    <cfRule type="expression" dxfId="486" priority="534">
      <formula>FB117&gt;1</formula>
    </cfRule>
  </conditionalFormatting>
  <conditionalFormatting sqref="EW118">
    <cfRule type="expression" dxfId="485" priority="533">
      <formula>FB118&gt;1</formula>
    </cfRule>
  </conditionalFormatting>
  <conditionalFormatting sqref="EW119">
    <cfRule type="expression" dxfId="484" priority="532">
      <formula>FB119&gt;1</formula>
    </cfRule>
  </conditionalFormatting>
  <conditionalFormatting sqref="EW121">
    <cfRule type="expression" dxfId="483" priority="531">
      <formula>FB121&gt;1</formula>
    </cfRule>
  </conditionalFormatting>
  <conditionalFormatting sqref="EW122">
    <cfRule type="expression" dxfId="482" priority="530">
      <formula>FB122&gt;1</formula>
    </cfRule>
  </conditionalFormatting>
  <conditionalFormatting sqref="EY121">
    <cfRule type="expression" dxfId="481" priority="529">
      <formula>FB109&gt;1</formula>
    </cfRule>
  </conditionalFormatting>
  <conditionalFormatting sqref="EY122">
    <cfRule type="expression" dxfId="480" priority="528">
      <formula>FB110&gt;1</formula>
    </cfRule>
  </conditionalFormatting>
  <conditionalFormatting sqref="EW124">
    <cfRule type="expression" dxfId="479" priority="527">
      <formula>FC124&gt;1</formula>
    </cfRule>
  </conditionalFormatting>
  <conditionalFormatting sqref="EY124">
    <cfRule type="expression" dxfId="478" priority="526">
      <formula>FB107&gt;1</formula>
    </cfRule>
  </conditionalFormatting>
  <conditionalFormatting sqref="EW126">
    <cfRule type="expression" dxfId="477" priority="525">
      <formula>FC126&gt;1</formula>
    </cfRule>
  </conditionalFormatting>
  <conditionalFormatting sqref="EY126">
    <cfRule type="expression" dxfId="476" priority="524">
      <formula>FB108&gt;1</formula>
    </cfRule>
  </conditionalFormatting>
  <conditionalFormatting sqref="EW107">
    <cfRule type="expression" dxfId="475" priority="523">
      <formula>$O$90&gt;1</formula>
    </cfRule>
  </conditionalFormatting>
  <conditionalFormatting sqref="EY107">
    <cfRule type="expression" dxfId="474" priority="522">
      <formula>$O$91&gt;1</formula>
    </cfRule>
  </conditionalFormatting>
  <conditionalFormatting sqref="EW108">
    <cfRule type="expression" dxfId="473" priority="521">
      <formula>$O$92&gt;1</formula>
    </cfRule>
  </conditionalFormatting>
  <conditionalFormatting sqref="EW109">
    <cfRule type="expression" dxfId="472" priority="520">
      <formula>$O$94&gt;1</formula>
    </cfRule>
  </conditionalFormatting>
  <conditionalFormatting sqref="EW110">
    <cfRule type="expression" dxfId="471" priority="519">
      <formula>$O$96&gt;1</formula>
    </cfRule>
  </conditionalFormatting>
  <conditionalFormatting sqref="EW111">
    <cfRule type="expression" dxfId="470" priority="518">
      <formula>$O$98&gt;1</formula>
    </cfRule>
  </conditionalFormatting>
  <conditionalFormatting sqref="EW112">
    <cfRule type="expression" dxfId="469" priority="517">
      <formula>$O$100&gt;1</formula>
    </cfRule>
  </conditionalFormatting>
  <conditionalFormatting sqref="EW113">
    <cfRule type="expression" dxfId="468" priority="516">
      <formula>$O$102&gt;1</formula>
    </cfRule>
  </conditionalFormatting>
  <conditionalFormatting sqref="EW114">
    <cfRule type="expression" dxfId="467" priority="515">
      <formula>$O$104&gt;1</formula>
    </cfRule>
  </conditionalFormatting>
  <conditionalFormatting sqref="EY108">
    <cfRule type="expression" dxfId="466" priority="514">
      <formula>$O$93&gt;1</formula>
    </cfRule>
  </conditionalFormatting>
  <conditionalFormatting sqref="EY109">
    <cfRule type="expression" dxfId="465" priority="513">
      <formula>$O$95&gt;1</formula>
    </cfRule>
  </conditionalFormatting>
  <conditionalFormatting sqref="EY110">
    <cfRule type="expression" dxfId="464" priority="512">
      <formula>$O$97&gt;1</formula>
    </cfRule>
  </conditionalFormatting>
  <conditionalFormatting sqref="EY111">
    <cfRule type="expression" dxfId="463" priority="511">
      <formula>$O$99&gt;1</formula>
    </cfRule>
  </conditionalFormatting>
  <conditionalFormatting sqref="EY112">
    <cfRule type="expression" dxfId="462" priority="510">
      <formula>$O$101&gt;1</formula>
    </cfRule>
  </conditionalFormatting>
  <conditionalFormatting sqref="EY113">
    <cfRule type="expression" dxfId="461" priority="509">
      <formula>$O$103&gt;1</formula>
    </cfRule>
  </conditionalFormatting>
  <conditionalFormatting sqref="EY114">
    <cfRule type="expression" dxfId="460" priority="508">
      <formula>$O$105&gt;1</formula>
    </cfRule>
  </conditionalFormatting>
  <conditionalFormatting sqref="FJ116">
    <cfRule type="expression" dxfId="459" priority="503">
      <formula>FO116&gt;1</formula>
    </cfRule>
  </conditionalFormatting>
  <conditionalFormatting sqref="FL116">
    <cfRule type="expression" dxfId="458" priority="502">
      <formula>FO111&gt;1</formula>
    </cfRule>
  </conditionalFormatting>
  <conditionalFormatting sqref="FL117">
    <cfRule type="expression" dxfId="457" priority="501">
      <formula>FO112&gt;1</formula>
    </cfRule>
  </conditionalFormatting>
  <conditionalFormatting sqref="FL118">
    <cfRule type="expression" dxfId="456" priority="500">
      <formula>FO113&gt;1</formula>
    </cfRule>
  </conditionalFormatting>
  <conditionalFormatting sqref="FL119">
    <cfRule type="expression" dxfId="455" priority="499">
      <formula>FO114&gt;1</formula>
    </cfRule>
  </conditionalFormatting>
  <conditionalFormatting sqref="FJ117">
    <cfRule type="expression" dxfId="454" priority="498">
      <formula>FO117&gt;1</formula>
    </cfRule>
  </conditionalFormatting>
  <conditionalFormatting sqref="FJ118">
    <cfRule type="expression" dxfId="453" priority="497">
      <formula>FO118&gt;1</formula>
    </cfRule>
  </conditionalFormatting>
  <conditionalFormatting sqref="FJ119">
    <cfRule type="expression" dxfId="452" priority="496">
      <formula>FO119&gt;1</formula>
    </cfRule>
  </conditionalFormatting>
  <conditionalFormatting sqref="FJ121">
    <cfRule type="expression" dxfId="451" priority="495">
      <formula>FO121&gt;1</formula>
    </cfRule>
  </conditionalFormatting>
  <conditionalFormatting sqref="FJ122">
    <cfRule type="expression" dxfId="450" priority="494">
      <formula>FO122&gt;1</formula>
    </cfRule>
  </conditionalFormatting>
  <conditionalFormatting sqref="FL121">
    <cfRule type="expression" dxfId="449" priority="493">
      <formula>FO109&gt;1</formula>
    </cfRule>
  </conditionalFormatting>
  <conditionalFormatting sqref="FL122">
    <cfRule type="expression" dxfId="448" priority="492">
      <formula>FO110&gt;1</formula>
    </cfRule>
  </conditionalFormatting>
  <conditionalFormatting sqref="FJ124">
    <cfRule type="expression" dxfId="447" priority="491">
      <formula>FP124&gt;1</formula>
    </cfRule>
  </conditionalFormatting>
  <conditionalFormatting sqref="FL124">
    <cfRule type="expression" dxfId="446" priority="490">
      <formula>FO107&gt;1</formula>
    </cfRule>
  </conditionalFormatting>
  <conditionalFormatting sqref="FJ126">
    <cfRule type="expression" dxfId="445" priority="489">
      <formula>FP126&gt;1</formula>
    </cfRule>
  </conditionalFormatting>
  <conditionalFormatting sqref="FL126">
    <cfRule type="expression" dxfId="444" priority="488">
      <formula>FO108&gt;1</formula>
    </cfRule>
  </conditionalFormatting>
  <conditionalFormatting sqref="FJ107">
    <cfRule type="expression" dxfId="443" priority="487">
      <formula>$O$90&gt;1</formula>
    </cfRule>
  </conditionalFormatting>
  <conditionalFormatting sqref="FL107">
    <cfRule type="expression" dxfId="442" priority="486">
      <formula>$O$91&gt;1</formula>
    </cfRule>
  </conditionalFormatting>
  <conditionalFormatting sqref="FJ108">
    <cfRule type="expression" dxfId="441" priority="485">
      <formula>$O$92&gt;1</formula>
    </cfRule>
  </conditionalFormatting>
  <conditionalFormatting sqref="FJ109">
    <cfRule type="expression" dxfId="440" priority="484">
      <formula>$O$94&gt;1</formula>
    </cfRule>
  </conditionalFormatting>
  <conditionalFormatting sqref="FJ110">
    <cfRule type="expression" dxfId="439" priority="483">
      <formula>$O$96&gt;1</formula>
    </cfRule>
  </conditionalFormatting>
  <conditionalFormatting sqref="FJ111">
    <cfRule type="expression" dxfId="438" priority="482">
      <formula>$O$98&gt;1</formula>
    </cfRule>
  </conditionalFormatting>
  <conditionalFormatting sqref="FJ112">
    <cfRule type="expression" dxfId="437" priority="481">
      <formula>$O$100&gt;1</formula>
    </cfRule>
  </conditionalFormatting>
  <conditionalFormatting sqref="FJ113">
    <cfRule type="expression" dxfId="436" priority="480">
      <formula>$O$102&gt;1</formula>
    </cfRule>
  </conditionalFormatting>
  <conditionalFormatting sqref="FJ114">
    <cfRule type="expression" dxfId="435" priority="479">
      <formula>$O$104&gt;1</formula>
    </cfRule>
  </conditionalFormatting>
  <conditionalFormatting sqref="FL108">
    <cfRule type="expression" dxfId="434" priority="478">
      <formula>$O$93&gt;1</formula>
    </cfRule>
  </conditionalFormatting>
  <conditionalFormatting sqref="FL109">
    <cfRule type="expression" dxfId="433" priority="477">
      <formula>$O$95&gt;1</formula>
    </cfRule>
  </conditionalFormatting>
  <conditionalFormatting sqref="FL110">
    <cfRule type="expression" dxfId="432" priority="476">
      <formula>$O$97&gt;1</formula>
    </cfRule>
  </conditionalFormatting>
  <conditionalFormatting sqref="FL111">
    <cfRule type="expression" dxfId="431" priority="475">
      <formula>$O$99&gt;1</formula>
    </cfRule>
  </conditionalFormatting>
  <conditionalFormatting sqref="FL112">
    <cfRule type="expression" dxfId="430" priority="474">
      <formula>$O$101&gt;1</formula>
    </cfRule>
  </conditionalFormatting>
  <conditionalFormatting sqref="FL113">
    <cfRule type="expression" dxfId="429" priority="473">
      <formula>$O$103&gt;1</formula>
    </cfRule>
  </conditionalFormatting>
  <conditionalFormatting sqref="FL114">
    <cfRule type="expression" dxfId="428" priority="472">
      <formula>$O$105&gt;1</formula>
    </cfRule>
  </conditionalFormatting>
  <conditionalFormatting sqref="FW116">
    <cfRule type="expression" dxfId="427" priority="467">
      <formula>GB116&gt;1</formula>
    </cfRule>
  </conditionalFormatting>
  <conditionalFormatting sqref="FY116">
    <cfRule type="expression" dxfId="426" priority="466">
      <formula>GB111&gt;1</formula>
    </cfRule>
  </conditionalFormatting>
  <conditionalFormatting sqref="FY117">
    <cfRule type="expression" dxfId="425" priority="465">
      <formula>GB112&gt;1</formula>
    </cfRule>
  </conditionalFormatting>
  <conditionalFormatting sqref="FY118">
    <cfRule type="expression" dxfId="424" priority="464">
      <formula>GB113&gt;1</formula>
    </cfRule>
  </conditionalFormatting>
  <conditionalFormatting sqref="FY119">
    <cfRule type="expression" dxfId="423" priority="463">
      <formula>GB114&gt;1</formula>
    </cfRule>
  </conditionalFormatting>
  <conditionalFormatting sqref="FW117">
    <cfRule type="expression" dxfId="422" priority="462">
      <formula>GB117&gt;1</formula>
    </cfRule>
  </conditionalFormatting>
  <conditionalFormatting sqref="FW118">
    <cfRule type="expression" dxfId="421" priority="461">
      <formula>GB118&gt;1</formula>
    </cfRule>
  </conditionalFormatting>
  <conditionalFormatting sqref="FW119">
    <cfRule type="expression" dxfId="420" priority="460">
      <formula>GB119&gt;1</formula>
    </cfRule>
  </conditionalFormatting>
  <conditionalFormatting sqref="FW121">
    <cfRule type="expression" dxfId="419" priority="459">
      <formula>GB121&gt;1</formula>
    </cfRule>
  </conditionalFormatting>
  <conditionalFormatting sqref="FW122">
    <cfRule type="expression" dxfId="418" priority="458">
      <formula>GB122&gt;1</formula>
    </cfRule>
  </conditionalFormatting>
  <conditionalFormatting sqref="FY121">
    <cfRule type="expression" dxfId="417" priority="457">
      <formula>GB109&gt;1</formula>
    </cfRule>
  </conditionalFormatting>
  <conditionalFormatting sqref="FY122">
    <cfRule type="expression" dxfId="416" priority="456">
      <formula>GB110&gt;1</formula>
    </cfRule>
  </conditionalFormatting>
  <conditionalFormatting sqref="FW124">
    <cfRule type="expression" dxfId="415" priority="455">
      <formula>GC124&gt;1</formula>
    </cfRule>
  </conditionalFormatting>
  <conditionalFormatting sqref="FY124">
    <cfRule type="expression" dxfId="414" priority="454">
      <formula>GB107&gt;1</formula>
    </cfRule>
  </conditionalFormatting>
  <conditionalFormatting sqref="FW126">
    <cfRule type="expression" dxfId="413" priority="453">
      <formula>GC126&gt;1</formula>
    </cfRule>
  </conditionalFormatting>
  <conditionalFormatting sqref="FY126">
    <cfRule type="expression" dxfId="412" priority="452">
      <formula>GB108&gt;1</formula>
    </cfRule>
  </conditionalFormatting>
  <conditionalFormatting sqref="FW107">
    <cfRule type="expression" dxfId="411" priority="451">
      <formula>$O$90&gt;1</formula>
    </cfRule>
  </conditionalFormatting>
  <conditionalFormatting sqref="FY107">
    <cfRule type="expression" dxfId="410" priority="450">
      <formula>$O$91&gt;1</formula>
    </cfRule>
  </conditionalFormatting>
  <conditionalFormatting sqref="FW108">
    <cfRule type="expression" dxfId="409" priority="449">
      <formula>$O$92&gt;1</formula>
    </cfRule>
  </conditionalFormatting>
  <conditionalFormatting sqref="FW109">
    <cfRule type="expression" dxfId="408" priority="448">
      <formula>$O$94&gt;1</formula>
    </cfRule>
  </conditionalFormatting>
  <conditionalFormatting sqref="FW110">
    <cfRule type="expression" dxfId="407" priority="447">
      <formula>$O$96&gt;1</formula>
    </cfRule>
  </conditionalFormatting>
  <conditionalFormatting sqref="FW111">
    <cfRule type="expression" dxfId="406" priority="446">
      <formula>$O$98&gt;1</formula>
    </cfRule>
  </conditionalFormatting>
  <conditionalFormatting sqref="FW112">
    <cfRule type="expression" dxfId="405" priority="445">
      <formula>$O$100&gt;1</formula>
    </cfRule>
  </conditionalFormatting>
  <conditionalFormatting sqref="FW113">
    <cfRule type="expression" dxfId="404" priority="444">
      <formula>$O$102&gt;1</formula>
    </cfRule>
  </conditionalFormatting>
  <conditionalFormatting sqref="FW114">
    <cfRule type="expression" dxfId="403" priority="443">
      <formula>$O$104&gt;1</formula>
    </cfRule>
  </conditionalFormatting>
  <conditionalFormatting sqref="FY108">
    <cfRule type="expression" dxfId="402" priority="442">
      <formula>$O$93&gt;1</formula>
    </cfRule>
  </conditionalFormatting>
  <conditionalFormatting sqref="FY109">
    <cfRule type="expression" dxfId="401" priority="441">
      <formula>$O$95&gt;1</formula>
    </cfRule>
  </conditionalFormatting>
  <conditionalFormatting sqref="FY110">
    <cfRule type="expression" dxfId="400" priority="440">
      <formula>$O$97&gt;1</formula>
    </cfRule>
  </conditionalFormatting>
  <conditionalFormatting sqref="FY111">
    <cfRule type="expression" dxfId="399" priority="439">
      <formula>$O$99&gt;1</formula>
    </cfRule>
  </conditionalFormatting>
  <conditionalFormatting sqref="FY112">
    <cfRule type="expression" dxfId="398" priority="438">
      <formula>$O$101&gt;1</formula>
    </cfRule>
  </conditionalFormatting>
  <conditionalFormatting sqref="FY113">
    <cfRule type="expression" dxfId="397" priority="437">
      <formula>$O$103&gt;1</formula>
    </cfRule>
  </conditionalFormatting>
  <conditionalFormatting sqref="FY114">
    <cfRule type="expression" dxfId="396" priority="436">
      <formula>$O$105&gt;1</formula>
    </cfRule>
  </conditionalFormatting>
  <conditionalFormatting sqref="GJ116">
    <cfRule type="expression" dxfId="395" priority="431">
      <formula>GO116&gt;1</formula>
    </cfRule>
  </conditionalFormatting>
  <conditionalFormatting sqref="GL116">
    <cfRule type="expression" dxfId="394" priority="430">
      <formula>GO111&gt;1</formula>
    </cfRule>
  </conditionalFormatting>
  <conditionalFormatting sqref="GL117">
    <cfRule type="expression" dxfId="393" priority="429">
      <formula>GO112&gt;1</formula>
    </cfRule>
  </conditionalFormatting>
  <conditionalFormatting sqref="GL118">
    <cfRule type="expression" dxfId="392" priority="428">
      <formula>GO113&gt;1</formula>
    </cfRule>
  </conditionalFormatting>
  <conditionalFormatting sqref="GL119">
    <cfRule type="expression" dxfId="391" priority="427">
      <formula>GO114&gt;1</formula>
    </cfRule>
  </conditionalFormatting>
  <conditionalFormatting sqref="GJ117">
    <cfRule type="expression" dxfId="390" priority="426">
      <formula>GO117&gt;1</formula>
    </cfRule>
  </conditionalFormatting>
  <conditionalFormatting sqref="GJ118">
    <cfRule type="expression" dxfId="389" priority="425">
      <formula>GO118&gt;1</formula>
    </cfRule>
  </conditionalFormatting>
  <conditionalFormatting sqref="GJ119">
    <cfRule type="expression" dxfId="388" priority="424">
      <formula>GO119&gt;1</formula>
    </cfRule>
  </conditionalFormatting>
  <conditionalFormatting sqref="GJ121">
    <cfRule type="expression" dxfId="387" priority="423">
      <formula>GO121&gt;1</formula>
    </cfRule>
  </conditionalFormatting>
  <conditionalFormatting sqref="GJ122">
    <cfRule type="expression" dxfId="386" priority="422">
      <formula>GO122&gt;1</formula>
    </cfRule>
  </conditionalFormatting>
  <conditionalFormatting sqref="GL121">
    <cfRule type="expression" dxfId="385" priority="421">
      <formula>GO109&gt;1</formula>
    </cfRule>
  </conditionalFormatting>
  <conditionalFormatting sqref="GL122">
    <cfRule type="expression" dxfId="384" priority="420">
      <formula>GO110&gt;1</formula>
    </cfRule>
  </conditionalFormatting>
  <conditionalFormatting sqref="GJ124">
    <cfRule type="expression" dxfId="383" priority="419">
      <formula>GP124&gt;1</formula>
    </cfRule>
  </conditionalFormatting>
  <conditionalFormatting sqref="GL124">
    <cfRule type="expression" dxfId="382" priority="418">
      <formula>GO107&gt;1</formula>
    </cfRule>
  </conditionalFormatting>
  <conditionalFormatting sqref="GJ126">
    <cfRule type="expression" dxfId="381" priority="417">
      <formula>GP126&gt;1</formula>
    </cfRule>
  </conditionalFormatting>
  <conditionalFormatting sqref="GL126">
    <cfRule type="expression" dxfId="380" priority="416">
      <formula>GO108&gt;1</formula>
    </cfRule>
  </conditionalFormatting>
  <conditionalFormatting sqref="GJ107">
    <cfRule type="expression" dxfId="379" priority="415">
      <formula>$O$90&gt;1</formula>
    </cfRule>
  </conditionalFormatting>
  <conditionalFormatting sqref="GL107">
    <cfRule type="expression" dxfId="378" priority="414">
      <formula>$O$91&gt;1</formula>
    </cfRule>
  </conditionalFormatting>
  <conditionalFormatting sqref="GJ108">
    <cfRule type="expression" dxfId="377" priority="413">
      <formula>$O$92&gt;1</formula>
    </cfRule>
  </conditionalFormatting>
  <conditionalFormatting sqref="GJ109">
    <cfRule type="expression" dxfId="376" priority="412">
      <formula>$O$94&gt;1</formula>
    </cfRule>
  </conditionalFormatting>
  <conditionalFormatting sqref="GJ110">
    <cfRule type="expression" dxfId="375" priority="411">
      <formula>$O$96&gt;1</formula>
    </cfRule>
  </conditionalFormatting>
  <conditionalFormatting sqref="GJ111">
    <cfRule type="expression" dxfId="374" priority="410">
      <formula>$O$98&gt;1</formula>
    </cfRule>
  </conditionalFormatting>
  <conditionalFormatting sqref="GJ112">
    <cfRule type="expression" dxfId="373" priority="409">
      <formula>$O$100&gt;1</formula>
    </cfRule>
  </conditionalFormatting>
  <conditionalFormatting sqref="GJ113">
    <cfRule type="expression" dxfId="372" priority="408">
      <formula>$O$102&gt;1</formula>
    </cfRule>
  </conditionalFormatting>
  <conditionalFormatting sqref="GJ114">
    <cfRule type="expression" dxfId="371" priority="407">
      <formula>$O$104&gt;1</formula>
    </cfRule>
  </conditionalFormatting>
  <conditionalFormatting sqref="GL108">
    <cfRule type="expression" dxfId="370" priority="406">
      <formula>$O$93&gt;1</formula>
    </cfRule>
  </conditionalFormatting>
  <conditionalFormatting sqref="GL109">
    <cfRule type="expression" dxfId="369" priority="405">
      <formula>$O$95&gt;1</formula>
    </cfRule>
  </conditionalFormatting>
  <conditionalFormatting sqref="GL110">
    <cfRule type="expression" dxfId="368" priority="404">
      <formula>$O$97&gt;1</formula>
    </cfRule>
  </conditionalFormatting>
  <conditionalFormatting sqref="GL111">
    <cfRule type="expression" dxfId="367" priority="403">
      <formula>$O$99&gt;1</formula>
    </cfRule>
  </conditionalFormatting>
  <conditionalFormatting sqref="GL112">
    <cfRule type="expression" dxfId="366" priority="402">
      <formula>$O$101&gt;1</formula>
    </cfRule>
  </conditionalFormatting>
  <conditionalFormatting sqref="GL113">
    <cfRule type="expression" dxfId="365" priority="401">
      <formula>$O$103&gt;1</formula>
    </cfRule>
  </conditionalFormatting>
  <conditionalFormatting sqref="GL114">
    <cfRule type="expression" dxfId="364" priority="400">
      <formula>$O$105&gt;1</formula>
    </cfRule>
  </conditionalFormatting>
  <conditionalFormatting sqref="GW116">
    <cfRule type="expression" dxfId="363" priority="395">
      <formula>HB116&gt;1</formula>
    </cfRule>
  </conditionalFormatting>
  <conditionalFormatting sqref="GY116">
    <cfRule type="expression" dxfId="362" priority="394">
      <formula>HB111&gt;1</formula>
    </cfRule>
  </conditionalFormatting>
  <conditionalFormatting sqref="GY117">
    <cfRule type="expression" dxfId="361" priority="393">
      <formula>HB112&gt;1</formula>
    </cfRule>
  </conditionalFormatting>
  <conditionalFormatting sqref="GY118">
    <cfRule type="expression" dxfId="360" priority="392">
      <formula>HB113&gt;1</formula>
    </cfRule>
  </conditionalFormatting>
  <conditionalFormatting sqref="GY119">
    <cfRule type="expression" dxfId="359" priority="391">
      <formula>HB114&gt;1</formula>
    </cfRule>
  </conditionalFormatting>
  <conditionalFormatting sqref="GW117">
    <cfRule type="expression" dxfId="358" priority="390">
      <formula>HB117&gt;1</formula>
    </cfRule>
  </conditionalFormatting>
  <conditionalFormatting sqref="GW118">
    <cfRule type="expression" dxfId="357" priority="389">
      <formula>HB118&gt;1</formula>
    </cfRule>
  </conditionalFormatting>
  <conditionalFormatting sqref="GW119">
    <cfRule type="expression" dxfId="356" priority="388">
      <formula>HB119&gt;1</formula>
    </cfRule>
  </conditionalFormatting>
  <conditionalFormatting sqref="GW121">
    <cfRule type="expression" dxfId="355" priority="387">
      <formula>HB121&gt;1</formula>
    </cfRule>
  </conditionalFormatting>
  <conditionalFormatting sqref="GW122">
    <cfRule type="expression" dxfId="354" priority="386">
      <formula>HB122&gt;1</formula>
    </cfRule>
  </conditionalFormatting>
  <conditionalFormatting sqref="GY121">
    <cfRule type="expression" dxfId="353" priority="385">
      <formula>HB109&gt;1</formula>
    </cfRule>
  </conditionalFormatting>
  <conditionalFormatting sqref="GY122">
    <cfRule type="expression" dxfId="352" priority="384">
      <formula>HB110&gt;1</formula>
    </cfRule>
  </conditionalFormatting>
  <conditionalFormatting sqref="GW124">
    <cfRule type="expression" dxfId="351" priority="383">
      <formula>HC124&gt;1</formula>
    </cfRule>
  </conditionalFormatting>
  <conditionalFormatting sqref="GY124">
    <cfRule type="expression" dxfId="350" priority="382">
      <formula>HB107&gt;1</formula>
    </cfRule>
  </conditionalFormatting>
  <conditionalFormatting sqref="GW126">
    <cfRule type="expression" dxfId="349" priority="381">
      <formula>HC126&gt;1</formula>
    </cfRule>
  </conditionalFormatting>
  <conditionalFormatting sqref="GY126">
    <cfRule type="expression" dxfId="348" priority="380">
      <formula>HB108&gt;1</formula>
    </cfRule>
  </conditionalFormatting>
  <conditionalFormatting sqref="GW107">
    <cfRule type="expression" dxfId="347" priority="379">
      <formula>$O$90&gt;1</formula>
    </cfRule>
  </conditionalFormatting>
  <conditionalFormatting sqref="GY107">
    <cfRule type="expression" dxfId="346" priority="378">
      <formula>$O$91&gt;1</formula>
    </cfRule>
  </conditionalFormatting>
  <conditionalFormatting sqref="GW108">
    <cfRule type="expression" dxfId="345" priority="377">
      <formula>$O$92&gt;1</formula>
    </cfRule>
  </conditionalFormatting>
  <conditionalFormatting sqref="GW109">
    <cfRule type="expression" dxfId="344" priority="376">
      <formula>$O$94&gt;1</formula>
    </cfRule>
  </conditionalFormatting>
  <conditionalFormatting sqref="GW110">
    <cfRule type="expression" dxfId="343" priority="375">
      <formula>$O$96&gt;1</formula>
    </cfRule>
  </conditionalFormatting>
  <conditionalFormatting sqref="GW111">
    <cfRule type="expression" dxfId="342" priority="374">
      <formula>$O$98&gt;1</formula>
    </cfRule>
  </conditionalFormatting>
  <conditionalFormatting sqref="GW112">
    <cfRule type="expression" dxfId="341" priority="373">
      <formula>$O$100&gt;1</formula>
    </cfRule>
  </conditionalFormatting>
  <conditionalFormatting sqref="GW113">
    <cfRule type="expression" dxfId="340" priority="372">
      <formula>$O$102&gt;1</formula>
    </cfRule>
  </conditionalFormatting>
  <conditionalFormatting sqref="GW114">
    <cfRule type="expression" dxfId="339" priority="371">
      <formula>$O$104&gt;1</formula>
    </cfRule>
  </conditionalFormatting>
  <conditionalFormatting sqref="GY108">
    <cfRule type="expression" dxfId="338" priority="370">
      <formula>$O$93&gt;1</formula>
    </cfRule>
  </conditionalFormatting>
  <conditionalFormatting sqref="GY109">
    <cfRule type="expression" dxfId="337" priority="369">
      <formula>$O$95&gt;1</formula>
    </cfRule>
  </conditionalFormatting>
  <conditionalFormatting sqref="GY110">
    <cfRule type="expression" dxfId="336" priority="368">
      <formula>$O$97&gt;1</formula>
    </cfRule>
  </conditionalFormatting>
  <conditionalFormatting sqref="GY111">
    <cfRule type="expression" dxfId="335" priority="367">
      <formula>$O$99&gt;1</formula>
    </cfRule>
  </conditionalFormatting>
  <conditionalFormatting sqref="GY112">
    <cfRule type="expression" dxfId="334" priority="366">
      <formula>$O$101&gt;1</formula>
    </cfRule>
  </conditionalFormatting>
  <conditionalFormatting sqref="GY113">
    <cfRule type="expression" dxfId="333" priority="365">
      <formula>$O$103&gt;1</formula>
    </cfRule>
  </conditionalFormatting>
  <conditionalFormatting sqref="GY114">
    <cfRule type="expression" dxfId="332" priority="364">
      <formula>$O$105&gt;1</formula>
    </cfRule>
  </conditionalFormatting>
  <conditionalFormatting sqref="HJ116">
    <cfRule type="expression" dxfId="331" priority="359">
      <formula>HO116&gt;1</formula>
    </cfRule>
  </conditionalFormatting>
  <conditionalFormatting sqref="HL116">
    <cfRule type="expression" dxfId="330" priority="358">
      <formula>HO111&gt;1</formula>
    </cfRule>
  </conditionalFormatting>
  <conditionalFormatting sqref="HL117">
    <cfRule type="expression" dxfId="329" priority="357">
      <formula>HO112&gt;1</formula>
    </cfRule>
  </conditionalFormatting>
  <conditionalFormatting sqref="HL118">
    <cfRule type="expression" dxfId="328" priority="356">
      <formula>HO113&gt;1</formula>
    </cfRule>
  </conditionalFormatting>
  <conditionalFormatting sqref="HL119">
    <cfRule type="expression" dxfId="327" priority="355">
      <formula>HO114&gt;1</formula>
    </cfRule>
  </conditionalFormatting>
  <conditionalFormatting sqref="HJ117">
    <cfRule type="expression" dxfId="326" priority="354">
      <formula>HO117&gt;1</formula>
    </cfRule>
  </conditionalFormatting>
  <conditionalFormatting sqref="HJ118">
    <cfRule type="expression" dxfId="325" priority="353">
      <formula>HO118&gt;1</formula>
    </cfRule>
  </conditionalFormatting>
  <conditionalFormatting sqref="HJ119">
    <cfRule type="expression" dxfId="324" priority="352">
      <formula>HO119&gt;1</formula>
    </cfRule>
  </conditionalFormatting>
  <conditionalFormatting sqref="HJ121">
    <cfRule type="expression" dxfId="323" priority="351">
      <formula>HO121&gt;1</formula>
    </cfRule>
  </conditionalFormatting>
  <conditionalFormatting sqref="HJ122">
    <cfRule type="expression" dxfId="322" priority="350">
      <formula>HO122&gt;1</formula>
    </cfRule>
  </conditionalFormatting>
  <conditionalFormatting sqref="HL121">
    <cfRule type="expression" dxfId="321" priority="349">
      <formula>HO109&gt;1</formula>
    </cfRule>
  </conditionalFormatting>
  <conditionalFormatting sqref="HL122">
    <cfRule type="expression" dxfId="320" priority="348">
      <formula>HO110&gt;1</formula>
    </cfRule>
  </conditionalFormatting>
  <conditionalFormatting sqref="HJ124">
    <cfRule type="expression" dxfId="319" priority="347">
      <formula>HP124&gt;1</formula>
    </cfRule>
  </conditionalFormatting>
  <conditionalFormatting sqref="HL124">
    <cfRule type="expression" dxfId="318" priority="346">
      <formula>HO107&gt;1</formula>
    </cfRule>
  </conditionalFormatting>
  <conditionalFormatting sqref="HJ126">
    <cfRule type="expression" dxfId="317" priority="345">
      <formula>HP126&gt;1</formula>
    </cfRule>
  </conditionalFormatting>
  <conditionalFormatting sqref="HL126">
    <cfRule type="expression" dxfId="316" priority="344">
      <formula>HO108&gt;1</formula>
    </cfRule>
  </conditionalFormatting>
  <conditionalFormatting sqref="HJ107">
    <cfRule type="expression" dxfId="315" priority="343">
      <formula>$O$90&gt;1</formula>
    </cfRule>
  </conditionalFormatting>
  <conditionalFormatting sqref="HL107">
    <cfRule type="expression" dxfId="314" priority="342">
      <formula>$O$91&gt;1</formula>
    </cfRule>
  </conditionalFormatting>
  <conditionalFormatting sqref="HJ108">
    <cfRule type="expression" dxfId="313" priority="341">
      <formula>$O$92&gt;1</formula>
    </cfRule>
  </conditionalFormatting>
  <conditionalFormatting sqref="HJ109">
    <cfRule type="expression" dxfId="312" priority="340">
      <formula>$O$94&gt;1</formula>
    </cfRule>
  </conditionalFormatting>
  <conditionalFormatting sqref="HJ110">
    <cfRule type="expression" dxfId="311" priority="339">
      <formula>$O$96&gt;1</formula>
    </cfRule>
  </conditionalFormatting>
  <conditionalFormatting sqref="HJ111">
    <cfRule type="expression" dxfId="310" priority="338">
      <formula>$O$98&gt;1</formula>
    </cfRule>
  </conditionalFormatting>
  <conditionalFormatting sqref="HJ112">
    <cfRule type="expression" dxfId="309" priority="337">
      <formula>$O$100&gt;1</formula>
    </cfRule>
  </conditionalFormatting>
  <conditionalFormatting sqref="HJ113">
    <cfRule type="expression" dxfId="308" priority="336">
      <formula>$O$102&gt;1</formula>
    </cfRule>
  </conditionalFormatting>
  <conditionalFormatting sqref="HJ114">
    <cfRule type="expression" dxfId="307" priority="335">
      <formula>$O$104&gt;1</formula>
    </cfRule>
  </conditionalFormatting>
  <conditionalFormatting sqref="HL108">
    <cfRule type="expression" dxfId="306" priority="334">
      <formula>$O$93&gt;1</formula>
    </cfRule>
  </conditionalFormatting>
  <conditionalFormatting sqref="HL109">
    <cfRule type="expression" dxfId="305" priority="333">
      <formula>$O$95&gt;1</formula>
    </cfRule>
  </conditionalFormatting>
  <conditionalFormatting sqref="HL110">
    <cfRule type="expression" dxfId="304" priority="332">
      <formula>$O$97&gt;1</formula>
    </cfRule>
  </conditionalFormatting>
  <conditionalFormatting sqref="HL111">
    <cfRule type="expression" dxfId="303" priority="331">
      <formula>$O$99&gt;1</formula>
    </cfRule>
  </conditionalFormatting>
  <conditionalFormatting sqref="HL112">
    <cfRule type="expression" dxfId="302" priority="330">
      <formula>$O$101&gt;1</formula>
    </cfRule>
  </conditionalFormatting>
  <conditionalFormatting sqref="HL113">
    <cfRule type="expression" dxfId="301" priority="329">
      <formula>$O$103&gt;1</formula>
    </cfRule>
  </conditionalFormatting>
  <conditionalFormatting sqref="HL114">
    <cfRule type="expression" dxfId="300" priority="328">
      <formula>$O$105&gt;1</formula>
    </cfRule>
  </conditionalFormatting>
  <conditionalFormatting sqref="HW116">
    <cfRule type="expression" dxfId="299" priority="323">
      <formula>IB116&gt;1</formula>
    </cfRule>
  </conditionalFormatting>
  <conditionalFormatting sqref="HY116">
    <cfRule type="expression" dxfId="298" priority="322">
      <formula>IB111&gt;1</formula>
    </cfRule>
  </conditionalFormatting>
  <conditionalFormatting sqref="HY117">
    <cfRule type="expression" dxfId="297" priority="321">
      <formula>IB112&gt;1</formula>
    </cfRule>
  </conditionalFormatting>
  <conditionalFormatting sqref="HY118">
    <cfRule type="expression" dxfId="296" priority="320">
      <formula>IB113&gt;1</formula>
    </cfRule>
  </conditionalFormatting>
  <conditionalFormatting sqref="HY119">
    <cfRule type="expression" dxfId="295" priority="319">
      <formula>IB114&gt;1</formula>
    </cfRule>
  </conditionalFormatting>
  <conditionalFormatting sqref="HW117">
    <cfRule type="expression" dxfId="294" priority="318">
      <formula>IB117&gt;1</formula>
    </cfRule>
  </conditionalFormatting>
  <conditionalFormatting sqref="HW118">
    <cfRule type="expression" dxfId="293" priority="317">
      <formula>IB118&gt;1</formula>
    </cfRule>
  </conditionalFormatting>
  <conditionalFormatting sqref="HW119">
    <cfRule type="expression" dxfId="292" priority="316">
      <formula>IB119&gt;1</formula>
    </cfRule>
  </conditionalFormatting>
  <conditionalFormatting sqref="HW121">
    <cfRule type="expression" dxfId="291" priority="315">
      <formula>IB121&gt;1</formula>
    </cfRule>
  </conditionalFormatting>
  <conditionalFormatting sqref="HW122">
    <cfRule type="expression" dxfId="290" priority="314">
      <formula>IB122&gt;1</formula>
    </cfRule>
  </conditionalFormatting>
  <conditionalFormatting sqref="HY121">
    <cfRule type="expression" dxfId="289" priority="313">
      <formula>IB109&gt;1</formula>
    </cfRule>
  </conditionalFormatting>
  <conditionalFormatting sqref="HY122">
    <cfRule type="expression" dxfId="288" priority="312">
      <formula>IB110&gt;1</formula>
    </cfRule>
  </conditionalFormatting>
  <conditionalFormatting sqref="HW124">
    <cfRule type="expression" dxfId="287" priority="311">
      <formula>IC124&gt;1</formula>
    </cfRule>
  </conditionalFormatting>
  <conditionalFormatting sqref="HY124">
    <cfRule type="expression" dxfId="286" priority="310">
      <formula>IB107&gt;1</formula>
    </cfRule>
  </conditionalFormatting>
  <conditionalFormatting sqref="HW126">
    <cfRule type="expression" dxfId="285" priority="309">
      <formula>IC126&gt;1</formula>
    </cfRule>
  </conditionalFormatting>
  <conditionalFormatting sqref="HY126">
    <cfRule type="expression" dxfId="284" priority="308">
      <formula>IB108&gt;1</formula>
    </cfRule>
  </conditionalFormatting>
  <conditionalFormatting sqref="HW107">
    <cfRule type="expression" dxfId="283" priority="307">
      <formula>$O$90&gt;1</formula>
    </cfRule>
  </conditionalFormatting>
  <conditionalFormatting sqref="HY107">
    <cfRule type="expression" dxfId="282" priority="306">
      <formula>$O$91&gt;1</formula>
    </cfRule>
  </conditionalFormatting>
  <conditionalFormatting sqref="HW108">
    <cfRule type="expression" dxfId="281" priority="305">
      <formula>$O$92&gt;1</formula>
    </cfRule>
  </conditionalFormatting>
  <conditionalFormatting sqref="HW109">
    <cfRule type="expression" dxfId="280" priority="304">
      <formula>$O$94&gt;1</formula>
    </cfRule>
  </conditionalFormatting>
  <conditionalFormatting sqref="HW110">
    <cfRule type="expression" dxfId="279" priority="303">
      <formula>$O$96&gt;1</formula>
    </cfRule>
  </conditionalFormatting>
  <conditionalFormatting sqref="HW111">
    <cfRule type="expression" dxfId="278" priority="302">
      <formula>$O$98&gt;1</formula>
    </cfRule>
  </conditionalFormatting>
  <conditionalFormatting sqref="HW112">
    <cfRule type="expression" dxfId="277" priority="301">
      <formula>$O$100&gt;1</formula>
    </cfRule>
  </conditionalFormatting>
  <conditionalFormatting sqref="HW113">
    <cfRule type="expression" dxfId="276" priority="300">
      <formula>$O$102&gt;1</formula>
    </cfRule>
  </conditionalFormatting>
  <conditionalFormatting sqref="HW114">
    <cfRule type="expression" dxfId="275" priority="299">
      <formula>$O$104&gt;1</formula>
    </cfRule>
  </conditionalFormatting>
  <conditionalFormatting sqref="HY108">
    <cfRule type="expression" dxfId="274" priority="298">
      <formula>$O$93&gt;1</formula>
    </cfRule>
  </conditionalFormatting>
  <conditionalFormatting sqref="HY109">
    <cfRule type="expression" dxfId="273" priority="297">
      <formula>$O$95&gt;1</formula>
    </cfRule>
  </conditionalFormatting>
  <conditionalFormatting sqref="HY110">
    <cfRule type="expression" dxfId="272" priority="296">
      <formula>$O$97&gt;1</formula>
    </cfRule>
  </conditionalFormatting>
  <conditionalFormatting sqref="HY111">
    <cfRule type="expression" dxfId="271" priority="295">
      <formula>$O$99&gt;1</formula>
    </cfRule>
  </conditionalFormatting>
  <conditionalFormatting sqref="HY112">
    <cfRule type="expression" dxfId="270" priority="294">
      <formula>$O$101&gt;1</formula>
    </cfRule>
  </conditionalFormatting>
  <conditionalFormatting sqref="HY113">
    <cfRule type="expression" dxfId="269" priority="293">
      <formula>$O$103&gt;1</formula>
    </cfRule>
  </conditionalFormatting>
  <conditionalFormatting sqref="HY114">
    <cfRule type="expression" dxfId="268" priority="292">
      <formula>$O$105&gt;1</formula>
    </cfRule>
  </conditionalFormatting>
  <conditionalFormatting sqref="IJ116">
    <cfRule type="expression" dxfId="267" priority="287">
      <formula>IO116&gt;1</formula>
    </cfRule>
  </conditionalFormatting>
  <conditionalFormatting sqref="IL116">
    <cfRule type="expression" dxfId="266" priority="286">
      <formula>IO111&gt;1</formula>
    </cfRule>
  </conditionalFormatting>
  <conditionalFormatting sqref="IL117">
    <cfRule type="expression" dxfId="265" priority="285">
      <formula>IO112&gt;1</formula>
    </cfRule>
  </conditionalFormatting>
  <conditionalFormatting sqref="IL118">
    <cfRule type="expression" dxfId="264" priority="284">
      <formula>IO113&gt;1</formula>
    </cfRule>
  </conditionalFormatting>
  <conditionalFormatting sqref="IL119">
    <cfRule type="expression" dxfId="263" priority="283">
      <formula>IO114&gt;1</formula>
    </cfRule>
  </conditionalFormatting>
  <conditionalFormatting sqref="IJ117">
    <cfRule type="expression" dxfId="262" priority="282">
      <formula>IO117&gt;1</formula>
    </cfRule>
  </conditionalFormatting>
  <conditionalFormatting sqref="IJ118">
    <cfRule type="expression" dxfId="261" priority="281">
      <formula>IO118&gt;1</formula>
    </cfRule>
  </conditionalFormatting>
  <conditionalFormatting sqref="IJ119">
    <cfRule type="expression" dxfId="260" priority="280">
      <formula>IO119&gt;1</formula>
    </cfRule>
  </conditionalFormatting>
  <conditionalFormatting sqref="IJ121">
    <cfRule type="expression" dxfId="259" priority="279">
      <formula>IO121&gt;1</formula>
    </cfRule>
  </conditionalFormatting>
  <conditionalFormatting sqref="IJ122">
    <cfRule type="expression" dxfId="258" priority="278">
      <formula>IO122&gt;1</formula>
    </cfRule>
  </conditionalFormatting>
  <conditionalFormatting sqref="IL121">
    <cfRule type="expression" dxfId="257" priority="277">
      <formula>IO109&gt;1</formula>
    </cfRule>
  </conditionalFormatting>
  <conditionalFormatting sqref="IL122">
    <cfRule type="expression" dxfId="256" priority="276">
      <formula>IO110&gt;1</formula>
    </cfRule>
  </conditionalFormatting>
  <conditionalFormatting sqref="IJ124">
    <cfRule type="expression" dxfId="255" priority="275">
      <formula>IP124&gt;1</formula>
    </cfRule>
  </conditionalFormatting>
  <conditionalFormatting sqref="IL124">
    <cfRule type="expression" dxfId="254" priority="274">
      <formula>IO107&gt;1</formula>
    </cfRule>
  </conditionalFormatting>
  <conditionalFormatting sqref="IJ126">
    <cfRule type="expression" dxfId="253" priority="273">
      <formula>IP126&gt;1</formula>
    </cfRule>
  </conditionalFormatting>
  <conditionalFormatting sqref="IL126">
    <cfRule type="expression" dxfId="252" priority="272">
      <formula>IO108&gt;1</formula>
    </cfRule>
  </conditionalFormatting>
  <conditionalFormatting sqref="IJ107">
    <cfRule type="expression" dxfId="251" priority="271">
      <formula>$O$90&gt;1</formula>
    </cfRule>
  </conditionalFormatting>
  <conditionalFormatting sqref="IL107">
    <cfRule type="expression" dxfId="250" priority="270">
      <formula>$O$91&gt;1</formula>
    </cfRule>
  </conditionalFormatting>
  <conditionalFormatting sqref="IJ108">
    <cfRule type="expression" dxfId="249" priority="269">
      <formula>$O$92&gt;1</formula>
    </cfRule>
  </conditionalFormatting>
  <conditionalFormatting sqref="IJ109">
    <cfRule type="expression" dxfId="248" priority="268">
      <formula>$O$94&gt;1</formula>
    </cfRule>
  </conditionalFormatting>
  <conditionalFormatting sqref="IJ110">
    <cfRule type="expression" dxfId="247" priority="267">
      <formula>$O$96&gt;1</formula>
    </cfRule>
  </conditionalFormatting>
  <conditionalFormatting sqref="IJ111">
    <cfRule type="expression" dxfId="246" priority="266">
      <formula>$O$98&gt;1</formula>
    </cfRule>
  </conditionalFormatting>
  <conditionalFormatting sqref="IJ112">
    <cfRule type="expression" dxfId="245" priority="265">
      <formula>$O$100&gt;1</formula>
    </cfRule>
  </conditionalFormatting>
  <conditionalFormatting sqref="IJ113">
    <cfRule type="expression" dxfId="244" priority="264">
      <formula>$O$102&gt;1</formula>
    </cfRule>
  </conditionalFormatting>
  <conditionalFormatting sqref="IJ114">
    <cfRule type="expression" dxfId="243" priority="263">
      <formula>$O$104&gt;1</formula>
    </cfRule>
  </conditionalFormatting>
  <conditionalFormatting sqref="IL108">
    <cfRule type="expression" dxfId="242" priority="262">
      <formula>$O$93&gt;1</formula>
    </cfRule>
  </conditionalFormatting>
  <conditionalFormatting sqref="IL109">
    <cfRule type="expression" dxfId="241" priority="261">
      <formula>$O$95&gt;1</formula>
    </cfRule>
  </conditionalFormatting>
  <conditionalFormatting sqref="IL110">
    <cfRule type="expression" dxfId="240" priority="260">
      <formula>$O$97&gt;1</formula>
    </cfRule>
  </conditionalFormatting>
  <conditionalFormatting sqref="IL111">
    <cfRule type="expression" dxfId="239" priority="259">
      <formula>$O$99&gt;1</formula>
    </cfRule>
  </conditionalFormatting>
  <conditionalFormatting sqref="IL112">
    <cfRule type="expression" dxfId="238" priority="258">
      <formula>$O$101&gt;1</formula>
    </cfRule>
  </conditionalFormatting>
  <conditionalFormatting sqref="IL113">
    <cfRule type="expression" dxfId="237" priority="257">
      <formula>$O$103&gt;1</formula>
    </cfRule>
  </conditionalFormatting>
  <conditionalFormatting sqref="IL114">
    <cfRule type="expression" dxfId="236" priority="256">
      <formula>$O$105&gt;1</formula>
    </cfRule>
  </conditionalFormatting>
  <conditionalFormatting sqref="IW116">
    <cfRule type="expression" dxfId="235" priority="251">
      <formula>JB116&gt;1</formula>
    </cfRule>
  </conditionalFormatting>
  <conditionalFormatting sqref="IY116">
    <cfRule type="expression" dxfId="234" priority="250">
      <formula>JB111&gt;1</formula>
    </cfRule>
  </conditionalFormatting>
  <conditionalFormatting sqref="IY117">
    <cfRule type="expression" dxfId="233" priority="249">
      <formula>JB112&gt;1</formula>
    </cfRule>
  </conditionalFormatting>
  <conditionalFormatting sqref="IY118">
    <cfRule type="expression" dxfId="232" priority="248">
      <formula>JB113&gt;1</formula>
    </cfRule>
  </conditionalFormatting>
  <conditionalFormatting sqref="IY119">
    <cfRule type="expression" dxfId="231" priority="247">
      <formula>JB114&gt;1</formula>
    </cfRule>
  </conditionalFormatting>
  <conditionalFormatting sqref="IW117">
    <cfRule type="expression" dxfId="230" priority="246">
      <formula>JB117&gt;1</formula>
    </cfRule>
  </conditionalFormatting>
  <conditionalFormatting sqref="IW118">
    <cfRule type="expression" dxfId="229" priority="245">
      <formula>JB118&gt;1</formula>
    </cfRule>
  </conditionalFormatting>
  <conditionalFormatting sqref="IW119">
    <cfRule type="expression" dxfId="228" priority="244">
      <formula>JB119&gt;1</formula>
    </cfRule>
  </conditionalFormatting>
  <conditionalFormatting sqref="IW121">
    <cfRule type="expression" dxfId="227" priority="243">
      <formula>JB121&gt;1</formula>
    </cfRule>
  </conditionalFormatting>
  <conditionalFormatting sqref="IW122">
    <cfRule type="expression" dxfId="226" priority="242">
      <formula>JB122&gt;1</formula>
    </cfRule>
  </conditionalFormatting>
  <conditionalFormatting sqref="IY121">
    <cfRule type="expression" dxfId="225" priority="241">
      <formula>JB109&gt;1</formula>
    </cfRule>
  </conditionalFormatting>
  <conditionalFormatting sqref="IY122">
    <cfRule type="expression" dxfId="224" priority="240">
      <formula>JB110&gt;1</formula>
    </cfRule>
  </conditionalFormatting>
  <conditionalFormatting sqref="IW124">
    <cfRule type="expression" dxfId="223" priority="239">
      <formula>JC124&gt;1</formula>
    </cfRule>
  </conditionalFormatting>
  <conditionalFormatting sqref="IY124">
    <cfRule type="expression" dxfId="222" priority="238">
      <formula>JB107&gt;1</formula>
    </cfRule>
  </conditionalFormatting>
  <conditionalFormatting sqref="IW126">
    <cfRule type="expression" dxfId="221" priority="237">
      <formula>JC126&gt;1</formula>
    </cfRule>
  </conditionalFormatting>
  <conditionalFormatting sqref="IY126">
    <cfRule type="expression" dxfId="220" priority="236">
      <formula>JB108&gt;1</formula>
    </cfRule>
  </conditionalFormatting>
  <conditionalFormatting sqref="IW107">
    <cfRule type="expression" dxfId="219" priority="235">
      <formula>$O$90&gt;1</formula>
    </cfRule>
  </conditionalFormatting>
  <conditionalFormatting sqref="IY107">
    <cfRule type="expression" dxfId="218" priority="234">
      <formula>$O$91&gt;1</formula>
    </cfRule>
  </conditionalFormatting>
  <conditionalFormatting sqref="IW108">
    <cfRule type="expression" dxfId="217" priority="233">
      <formula>$O$92&gt;1</formula>
    </cfRule>
  </conditionalFormatting>
  <conditionalFormatting sqref="IW109">
    <cfRule type="expression" dxfId="216" priority="232">
      <formula>$O$94&gt;1</formula>
    </cfRule>
  </conditionalFormatting>
  <conditionalFormatting sqref="IW110">
    <cfRule type="expression" dxfId="215" priority="231">
      <formula>$O$96&gt;1</formula>
    </cfRule>
  </conditionalFormatting>
  <conditionalFormatting sqref="IW111">
    <cfRule type="expression" dxfId="214" priority="230">
      <formula>$O$98&gt;1</formula>
    </cfRule>
  </conditionalFormatting>
  <conditionalFormatting sqref="IW112">
    <cfRule type="expression" dxfId="213" priority="229">
      <formula>$O$100&gt;1</formula>
    </cfRule>
  </conditionalFormatting>
  <conditionalFormatting sqref="IW113">
    <cfRule type="expression" dxfId="212" priority="228">
      <formula>$O$102&gt;1</formula>
    </cfRule>
  </conditionalFormatting>
  <conditionalFormatting sqref="IW114">
    <cfRule type="expression" dxfId="211" priority="227">
      <formula>$O$104&gt;1</formula>
    </cfRule>
  </conditionalFormatting>
  <conditionalFormatting sqref="IY108">
    <cfRule type="expression" dxfId="210" priority="226">
      <formula>$O$93&gt;1</formula>
    </cfRule>
  </conditionalFormatting>
  <conditionalFormatting sqref="IY109">
    <cfRule type="expression" dxfId="209" priority="225">
      <formula>$O$95&gt;1</formula>
    </cfRule>
  </conditionalFormatting>
  <conditionalFormatting sqref="IY110">
    <cfRule type="expression" dxfId="208" priority="224">
      <formula>$O$97&gt;1</formula>
    </cfRule>
  </conditionalFormatting>
  <conditionalFormatting sqref="IY111">
    <cfRule type="expression" dxfId="207" priority="223">
      <formula>$O$99&gt;1</formula>
    </cfRule>
  </conditionalFormatting>
  <conditionalFormatting sqref="IY112">
    <cfRule type="expression" dxfId="206" priority="222">
      <formula>$O$101&gt;1</formula>
    </cfRule>
  </conditionalFormatting>
  <conditionalFormatting sqref="IY113">
    <cfRule type="expression" dxfId="205" priority="221">
      <formula>$O$103&gt;1</formula>
    </cfRule>
  </conditionalFormatting>
  <conditionalFormatting sqref="IY114">
    <cfRule type="expression" dxfId="204" priority="220">
      <formula>$O$105&gt;1</formula>
    </cfRule>
  </conditionalFormatting>
  <conditionalFormatting sqref="JJ116">
    <cfRule type="expression" dxfId="203" priority="215">
      <formula>JO116&gt;1</formula>
    </cfRule>
  </conditionalFormatting>
  <conditionalFormatting sqref="JL116">
    <cfRule type="expression" dxfId="202" priority="214">
      <formula>JO111&gt;1</formula>
    </cfRule>
  </conditionalFormatting>
  <conditionalFormatting sqref="JL117">
    <cfRule type="expression" dxfId="201" priority="213">
      <formula>JO112&gt;1</formula>
    </cfRule>
  </conditionalFormatting>
  <conditionalFormatting sqref="JL118">
    <cfRule type="expression" dxfId="200" priority="212">
      <formula>JO113&gt;1</formula>
    </cfRule>
  </conditionalFormatting>
  <conditionalFormatting sqref="JL119">
    <cfRule type="expression" dxfId="199" priority="211">
      <formula>JO114&gt;1</formula>
    </cfRule>
  </conditionalFormatting>
  <conditionalFormatting sqref="JJ117">
    <cfRule type="expression" dxfId="198" priority="210">
      <formula>JO117&gt;1</formula>
    </cfRule>
  </conditionalFormatting>
  <conditionalFormatting sqref="JJ118">
    <cfRule type="expression" dxfId="197" priority="209">
      <formula>JO118&gt;1</formula>
    </cfRule>
  </conditionalFormatting>
  <conditionalFormatting sqref="JJ119">
    <cfRule type="expression" dxfId="196" priority="208">
      <formula>JO119&gt;1</formula>
    </cfRule>
  </conditionalFormatting>
  <conditionalFormatting sqref="JJ121">
    <cfRule type="expression" dxfId="195" priority="207">
      <formula>JO121&gt;1</formula>
    </cfRule>
  </conditionalFormatting>
  <conditionalFormatting sqref="JJ122">
    <cfRule type="expression" dxfId="194" priority="206">
      <formula>JO122&gt;1</formula>
    </cfRule>
  </conditionalFormatting>
  <conditionalFormatting sqref="JL121">
    <cfRule type="expression" dxfId="193" priority="205">
      <formula>JO109&gt;1</formula>
    </cfRule>
  </conditionalFormatting>
  <conditionalFormatting sqref="JL122">
    <cfRule type="expression" dxfId="192" priority="204">
      <formula>JO110&gt;1</formula>
    </cfRule>
  </conditionalFormatting>
  <conditionalFormatting sqref="JJ124">
    <cfRule type="expression" dxfId="191" priority="203">
      <formula>JP124&gt;1</formula>
    </cfRule>
  </conditionalFormatting>
  <conditionalFormatting sqref="JL124">
    <cfRule type="expression" dxfId="190" priority="202">
      <formula>JO107&gt;1</formula>
    </cfRule>
  </conditionalFormatting>
  <conditionalFormatting sqref="JJ126">
    <cfRule type="expression" dxfId="189" priority="201">
      <formula>JP126&gt;1</formula>
    </cfRule>
  </conditionalFormatting>
  <conditionalFormatting sqref="JL126">
    <cfRule type="expression" dxfId="188" priority="200">
      <formula>JO108&gt;1</formula>
    </cfRule>
  </conditionalFormatting>
  <conditionalFormatting sqref="JJ107">
    <cfRule type="expression" dxfId="187" priority="199">
      <formula>$O$90&gt;1</formula>
    </cfRule>
  </conditionalFormatting>
  <conditionalFormatting sqref="JL107">
    <cfRule type="expression" dxfId="186" priority="198">
      <formula>$O$91&gt;1</formula>
    </cfRule>
  </conditionalFormatting>
  <conditionalFormatting sqref="JJ108">
    <cfRule type="expression" dxfId="185" priority="197">
      <formula>$O$92&gt;1</formula>
    </cfRule>
  </conditionalFormatting>
  <conditionalFormatting sqref="JJ109">
    <cfRule type="expression" dxfId="184" priority="196">
      <formula>$O$94&gt;1</formula>
    </cfRule>
  </conditionalFormatting>
  <conditionalFormatting sqref="JJ110">
    <cfRule type="expression" dxfId="183" priority="195">
      <formula>$O$96&gt;1</formula>
    </cfRule>
  </conditionalFormatting>
  <conditionalFormatting sqref="JJ111">
    <cfRule type="expression" dxfId="182" priority="194">
      <formula>$O$98&gt;1</formula>
    </cfRule>
  </conditionalFormatting>
  <conditionalFormatting sqref="JJ112">
    <cfRule type="expression" dxfId="181" priority="193">
      <formula>$O$100&gt;1</formula>
    </cfRule>
  </conditionalFormatting>
  <conditionalFormatting sqref="JJ113">
    <cfRule type="expression" dxfId="180" priority="192">
      <formula>$O$102&gt;1</formula>
    </cfRule>
  </conditionalFormatting>
  <conditionalFormatting sqref="JJ114">
    <cfRule type="expression" dxfId="179" priority="191">
      <formula>$O$104&gt;1</formula>
    </cfRule>
  </conditionalFormatting>
  <conditionalFormatting sqref="JL108">
    <cfRule type="expression" dxfId="178" priority="190">
      <formula>$O$93&gt;1</formula>
    </cfRule>
  </conditionalFormatting>
  <conditionalFormatting sqref="JL109">
    <cfRule type="expression" dxfId="177" priority="189">
      <formula>$O$95&gt;1</formula>
    </cfRule>
  </conditionalFormatting>
  <conditionalFormatting sqref="JL110">
    <cfRule type="expression" dxfId="176" priority="188">
      <formula>$O$97&gt;1</formula>
    </cfRule>
  </conditionalFormatting>
  <conditionalFormatting sqref="JL111">
    <cfRule type="expression" dxfId="175" priority="187">
      <formula>$O$99&gt;1</formula>
    </cfRule>
  </conditionalFormatting>
  <conditionalFormatting sqref="JL112">
    <cfRule type="expression" dxfId="174" priority="186">
      <formula>$O$101&gt;1</formula>
    </cfRule>
  </conditionalFormatting>
  <conditionalFormatting sqref="JL113">
    <cfRule type="expression" dxfId="173" priority="185">
      <formula>$O$103&gt;1</formula>
    </cfRule>
  </conditionalFormatting>
  <conditionalFormatting sqref="JL114">
    <cfRule type="expression" dxfId="172" priority="184">
      <formula>$O$105&gt;1</formula>
    </cfRule>
  </conditionalFormatting>
  <conditionalFormatting sqref="JW116">
    <cfRule type="expression" dxfId="171" priority="179">
      <formula>KB116&gt;1</formula>
    </cfRule>
  </conditionalFormatting>
  <conditionalFormatting sqref="JY116">
    <cfRule type="expression" dxfId="170" priority="178">
      <formula>KB111&gt;1</formula>
    </cfRule>
  </conditionalFormatting>
  <conditionalFormatting sqref="JY117">
    <cfRule type="expression" dxfId="169" priority="177">
      <formula>KB112&gt;1</formula>
    </cfRule>
  </conditionalFormatting>
  <conditionalFormatting sqref="JY118">
    <cfRule type="expression" dxfId="168" priority="176">
      <formula>KB113&gt;1</formula>
    </cfRule>
  </conditionalFormatting>
  <conditionalFormatting sqref="JY119">
    <cfRule type="expression" dxfId="167" priority="175">
      <formula>KB114&gt;1</formula>
    </cfRule>
  </conditionalFormatting>
  <conditionalFormatting sqref="JW117">
    <cfRule type="expression" dxfId="166" priority="174">
      <formula>KB117&gt;1</formula>
    </cfRule>
  </conditionalFormatting>
  <conditionalFormatting sqref="JW118">
    <cfRule type="expression" dxfId="165" priority="173">
      <formula>KB118&gt;1</formula>
    </cfRule>
  </conditionalFormatting>
  <conditionalFormatting sqref="JW119">
    <cfRule type="expression" dxfId="164" priority="172">
      <formula>KB119&gt;1</formula>
    </cfRule>
  </conditionalFormatting>
  <conditionalFormatting sqref="JW121">
    <cfRule type="expression" dxfId="163" priority="171">
      <formula>KB121&gt;1</formula>
    </cfRule>
  </conditionalFormatting>
  <conditionalFormatting sqref="JW122">
    <cfRule type="expression" dxfId="162" priority="170">
      <formula>KB122&gt;1</formula>
    </cfRule>
  </conditionalFormatting>
  <conditionalFormatting sqref="JY121">
    <cfRule type="expression" dxfId="161" priority="169">
      <formula>KB109&gt;1</formula>
    </cfRule>
  </conditionalFormatting>
  <conditionalFormatting sqref="JY122">
    <cfRule type="expression" dxfId="160" priority="168">
      <formula>KB110&gt;1</formula>
    </cfRule>
  </conditionalFormatting>
  <conditionalFormatting sqref="JW124">
    <cfRule type="expression" dxfId="159" priority="167">
      <formula>KC124&gt;1</formula>
    </cfRule>
  </conditionalFormatting>
  <conditionalFormatting sqref="JY124">
    <cfRule type="expression" dxfId="158" priority="166">
      <formula>KB107&gt;1</formula>
    </cfRule>
  </conditionalFormatting>
  <conditionalFormatting sqref="JW126">
    <cfRule type="expression" dxfId="157" priority="165">
      <formula>KC126&gt;1</formula>
    </cfRule>
  </conditionalFormatting>
  <conditionalFormatting sqref="JY126">
    <cfRule type="expression" dxfId="156" priority="164">
      <formula>KB108&gt;1</formula>
    </cfRule>
  </conditionalFormatting>
  <conditionalFormatting sqref="JW107">
    <cfRule type="expression" dxfId="155" priority="163">
      <formula>$O$90&gt;1</formula>
    </cfRule>
  </conditionalFormatting>
  <conditionalFormatting sqref="JY107">
    <cfRule type="expression" dxfId="154" priority="162">
      <formula>$O$91&gt;1</formula>
    </cfRule>
  </conditionalFormatting>
  <conditionalFormatting sqref="JW108">
    <cfRule type="expression" dxfId="153" priority="161">
      <formula>$O$92&gt;1</formula>
    </cfRule>
  </conditionalFormatting>
  <conditionalFormatting sqref="JW109">
    <cfRule type="expression" dxfId="152" priority="160">
      <formula>$O$94&gt;1</formula>
    </cfRule>
  </conditionalFormatting>
  <conditionalFormatting sqref="JW110">
    <cfRule type="expression" dxfId="151" priority="159">
      <formula>$O$96&gt;1</formula>
    </cfRule>
  </conditionalFormatting>
  <conditionalFormatting sqref="JW111">
    <cfRule type="expression" dxfId="150" priority="158">
      <formula>$O$98&gt;1</formula>
    </cfRule>
  </conditionalFormatting>
  <conditionalFormatting sqref="JW112">
    <cfRule type="expression" dxfId="149" priority="157">
      <formula>$O$100&gt;1</formula>
    </cfRule>
  </conditionalFormatting>
  <conditionalFormatting sqref="JW113">
    <cfRule type="expression" dxfId="148" priority="156">
      <formula>$O$102&gt;1</formula>
    </cfRule>
  </conditionalFormatting>
  <conditionalFormatting sqref="JW114">
    <cfRule type="expression" dxfId="147" priority="155">
      <formula>$O$104&gt;1</formula>
    </cfRule>
  </conditionalFormatting>
  <conditionalFormatting sqref="JY108">
    <cfRule type="expression" dxfId="146" priority="154">
      <formula>$O$93&gt;1</formula>
    </cfRule>
  </conditionalFormatting>
  <conditionalFormatting sqref="JY109">
    <cfRule type="expression" dxfId="145" priority="153">
      <formula>$O$95&gt;1</formula>
    </cfRule>
  </conditionalFormatting>
  <conditionalFormatting sqref="JY110">
    <cfRule type="expression" dxfId="144" priority="152">
      <formula>$O$97&gt;1</formula>
    </cfRule>
  </conditionalFormatting>
  <conditionalFormatting sqref="JY111">
    <cfRule type="expression" dxfId="143" priority="151">
      <formula>$O$99&gt;1</formula>
    </cfRule>
  </conditionalFormatting>
  <conditionalFormatting sqref="JY112">
    <cfRule type="expression" dxfId="142" priority="150">
      <formula>$O$101&gt;1</formula>
    </cfRule>
  </conditionalFormatting>
  <conditionalFormatting sqref="JY113">
    <cfRule type="expression" dxfId="141" priority="149">
      <formula>$O$103&gt;1</formula>
    </cfRule>
  </conditionalFormatting>
  <conditionalFormatting sqref="JY114">
    <cfRule type="expression" dxfId="140" priority="148">
      <formula>$O$105&gt;1</formula>
    </cfRule>
  </conditionalFormatting>
  <conditionalFormatting sqref="KJ116">
    <cfRule type="expression" dxfId="139" priority="143">
      <formula>KO116&gt;1</formula>
    </cfRule>
  </conditionalFormatting>
  <conditionalFormatting sqref="KL116">
    <cfRule type="expression" dxfId="138" priority="142">
      <formula>KO111&gt;1</formula>
    </cfRule>
  </conditionalFormatting>
  <conditionalFormatting sqref="KL117">
    <cfRule type="expression" dxfId="137" priority="141">
      <formula>KO112&gt;1</formula>
    </cfRule>
  </conditionalFormatting>
  <conditionalFormatting sqref="KL118">
    <cfRule type="expression" dxfId="136" priority="140">
      <formula>KO113&gt;1</formula>
    </cfRule>
  </conditionalFormatting>
  <conditionalFormatting sqref="KL119">
    <cfRule type="expression" dxfId="135" priority="139">
      <formula>KO114&gt;1</formula>
    </cfRule>
  </conditionalFormatting>
  <conditionalFormatting sqref="KJ117">
    <cfRule type="expression" dxfId="134" priority="138">
      <formula>KO117&gt;1</formula>
    </cfRule>
  </conditionalFormatting>
  <conditionalFormatting sqref="KJ118">
    <cfRule type="expression" dxfId="133" priority="137">
      <formula>KO118&gt;1</formula>
    </cfRule>
  </conditionalFormatting>
  <conditionalFormatting sqref="KJ119">
    <cfRule type="expression" dxfId="132" priority="136">
      <formula>KO119&gt;1</formula>
    </cfRule>
  </conditionalFormatting>
  <conditionalFormatting sqref="KJ121">
    <cfRule type="expression" dxfId="131" priority="135">
      <formula>KO121&gt;1</formula>
    </cfRule>
  </conditionalFormatting>
  <conditionalFormatting sqref="KJ122">
    <cfRule type="expression" dxfId="130" priority="134">
      <formula>KO122&gt;1</formula>
    </cfRule>
  </conditionalFormatting>
  <conditionalFormatting sqref="KL121">
    <cfRule type="expression" dxfId="129" priority="133">
      <formula>KO109&gt;1</formula>
    </cfRule>
  </conditionalFormatting>
  <conditionalFormatting sqref="KL122">
    <cfRule type="expression" dxfId="128" priority="132">
      <formula>KO110&gt;1</formula>
    </cfRule>
  </conditionalFormatting>
  <conditionalFormatting sqref="KJ124">
    <cfRule type="expression" dxfId="127" priority="131">
      <formula>KP124&gt;1</formula>
    </cfRule>
  </conditionalFormatting>
  <conditionalFormatting sqref="KL124">
    <cfRule type="expression" dxfId="126" priority="130">
      <formula>KO107&gt;1</formula>
    </cfRule>
  </conditionalFormatting>
  <conditionalFormatting sqref="KJ126">
    <cfRule type="expression" dxfId="125" priority="129">
      <formula>KP126&gt;1</formula>
    </cfRule>
  </conditionalFormatting>
  <conditionalFormatting sqref="KL126">
    <cfRule type="expression" dxfId="124" priority="128">
      <formula>KO108&gt;1</formula>
    </cfRule>
  </conditionalFormatting>
  <conditionalFormatting sqref="KJ107">
    <cfRule type="expression" dxfId="123" priority="127">
      <formula>$O$90&gt;1</formula>
    </cfRule>
  </conditionalFormatting>
  <conditionalFormatting sqref="KL107">
    <cfRule type="expression" dxfId="122" priority="126">
      <formula>$O$91&gt;1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L108">
    <cfRule type="expression" dxfId="114" priority="118">
      <formula>$O$93&gt;1</formula>
    </cfRule>
  </conditionalFormatting>
  <conditionalFormatting sqref="KL109">
    <cfRule type="expression" dxfId="113" priority="117">
      <formula>$O$95&gt;1</formula>
    </cfRule>
  </conditionalFormatting>
  <conditionalFormatting sqref="KL110">
    <cfRule type="expression" dxfId="112" priority="116">
      <formula>$O$97&gt;1</formula>
    </cfRule>
  </conditionalFormatting>
  <conditionalFormatting sqref="KL111">
    <cfRule type="expression" dxfId="111" priority="115">
      <formula>$O$99&gt;1</formula>
    </cfRule>
  </conditionalFormatting>
  <conditionalFormatting sqref="KL112">
    <cfRule type="expression" dxfId="110" priority="114">
      <formula>$O$101&gt;1</formula>
    </cfRule>
  </conditionalFormatting>
  <conditionalFormatting sqref="KL113">
    <cfRule type="expression" dxfId="109" priority="113">
      <formula>$O$103&gt;1</formula>
    </cfRule>
  </conditionalFormatting>
  <conditionalFormatting sqref="KL114">
    <cfRule type="expression" dxfId="108" priority="112">
      <formula>$O$105&gt;1</formula>
    </cfRule>
  </conditionalFormatting>
  <conditionalFormatting sqref="KW116">
    <cfRule type="expression" dxfId="107" priority="107">
      <formula>LB116&gt;1</formula>
    </cfRule>
  </conditionalFormatting>
  <conditionalFormatting sqref="KY116">
    <cfRule type="expression" dxfId="106" priority="106">
      <formula>LB111&gt;1</formula>
    </cfRule>
  </conditionalFormatting>
  <conditionalFormatting sqref="KY117">
    <cfRule type="expression" dxfId="105" priority="105">
      <formula>LB112&gt;1</formula>
    </cfRule>
  </conditionalFormatting>
  <conditionalFormatting sqref="KY118">
    <cfRule type="expression" dxfId="104" priority="104">
      <formula>LB113&gt;1</formula>
    </cfRule>
  </conditionalFormatting>
  <conditionalFormatting sqref="KY119">
    <cfRule type="expression" dxfId="103" priority="103">
      <formula>LB114&gt;1</formula>
    </cfRule>
  </conditionalFormatting>
  <conditionalFormatting sqref="KW117">
    <cfRule type="expression" dxfId="102" priority="102">
      <formula>LB117&gt;1</formula>
    </cfRule>
  </conditionalFormatting>
  <conditionalFormatting sqref="KW118">
    <cfRule type="expression" dxfId="101" priority="101">
      <formula>LB118&gt;1</formula>
    </cfRule>
  </conditionalFormatting>
  <conditionalFormatting sqref="KW119">
    <cfRule type="expression" dxfId="100" priority="100">
      <formula>LB119&gt;1</formula>
    </cfRule>
  </conditionalFormatting>
  <conditionalFormatting sqref="KW121">
    <cfRule type="expression" dxfId="99" priority="99">
      <formula>LB121&gt;1</formula>
    </cfRule>
  </conditionalFormatting>
  <conditionalFormatting sqref="KW122">
    <cfRule type="expression" dxfId="98" priority="98">
      <formula>LB122&gt;1</formula>
    </cfRule>
  </conditionalFormatting>
  <conditionalFormatting sqref="KY121">
    <cfRule type="expression" dxfId="97" priority="97">
      <formula>LB109&gt;1</formula>
    </cfRule>
  </conditionalFormatting>
  <conditionalFormatting sqref="KY122">
    <cfRule type="expression" dxfId="96" priority="96">
      <formula>LB110&gt;1</formula>
    </cfRule>
  </conditionalFormatting>
  <conditionalFormatting sqref="KW124">
    <cfRule type="expression" dxfId="95" priority="95">
      <formula>LC124&gt;1</formula>
    </cfRule>
  </conditionalFormatting>
  <conditionalFormatting sqref="KY124">
    <cfRule type="expression" dxfId="94" priority="94">
      <formula>LB107&gt;1</formula>
    </cfRule>
  </conditionalFormatting>
  <conditionalFormatting sqref="KW126">
    <cfRule type="expression" dxfId="93" priority="93">
      <formula>LC126&gt;1</formula>
    </cfRule>
  </conditionalFormatting>
  <conditionalFormatting sqref="KY126">
    <cfRule type="expression" dxfId="92" priority="92">
      <formula>LB108&gt;1</formula>
    </cfRule>
  </conditionalFormatting>
  <conditionalFormatting sqref="KW107">
    <cfRule type="expression" dxfId="91" priority="91">
      <formula>$O$90&gt;1</formula>
    </cfRule>
  </conditionalFormatting>
  <conditionalFormatting sqref="KY107">
    <cfRule type="expression" dxfId="90" priority="90">
      <formula>$O$91&gt;1</formula>
    </cfRule>
  </conditionalFormatting>
  <conditionalFormatting sqref="KW108">
    <cfRule type="expression" dxfId="89" priority="89">
      <formula>$O$92&gt;1</formula>
    </cfRule>
  </conditionalFormatting>
  <conditionalFormatting sqref="KW109">
    <cfRule type="expression" dxfId="88" priority="88">
      <formula>$O$94&gt;1</formula>
    </cfRule>
  </conditionalFormatting>
  <conditionalFormatting sqref="KW110">
    <cfRule type="expression" dxfId="87" priority="87">
      <formula>$O$96&gt;1</formula>
    </cfRule>
  </conditionalFormatting>
  <conditionalFormatting sqref="KW111">
    <cfRule type="expression" dxfId="86" priority="86">
      <formula>$O$98&gt;1</formula>
    </cfRule>
  </conditionalFormatting>
  <conditionalFormatting sqref="KW112">
    <cfRule type="expression" dxfId="85" priority="85">
      <formula>$O$100&gt;1</formula>
    </cfRule>
  </conditionalFormatting>
  <conditionalFormatting sqref="KW113">
    <cfRule type="expression" dxfId="84" priority="84">
      <formula>$O$102&gt;1</formula>
    </cfRule>
  </conditionalFormatting>
  <conditionalFormatting sqref="KW114">
    <cfRule type="expression" dxfId="83" priority="83">
      <formula>$O$104&gt;1</formula>
    </cfRule>
  </conditionalFormatting>
  <conditionalFormatting sqref="KY108">
    <cfRule type="expression" dxfId="82" priority="82">
      <formula>$O$93&gt;1</formula>
    </cfRule>
  </conditionalFormatting>
  <conditionalFormatting sqref="KY109">
    <cfRule type="expression" dxfId="81" priority="81">
      <formula>$O$95&gt;1</formula>
    </cfRule>
  </conditionalFormatting>
  <conditionalFormatting sqref="KY110">
    <cfRule type="expression" dxfId="80" priority="80">
      <formula>$O$97&gt;1</formula>
    </cfRule>
  </conditionalFormatting>
  <conditionalFormatting sqref="KY111">
    <cfRule type="expression" dxfId="79" priority="79">
      <formula>$O$99&gt;1</formula>
    </cfRule>
  </conditionalFormatting>
  <conditionalFormatting sqref="KY112">
    <cfRule type="expression" dxfId="78" priority="78">
      <formula>$O$101&gt;1</formula>
    </cfRule>
  </conditionalFormatting>
  <conditionalFormatting sqref="KY113">
    <cfRule type="expression" dxfId="77" priority="77">
      <formula>$O$103&gt;1</formula>
    </cfRule>
  </conditionalFormatting>
  <conditionalFormatting sqref="KY114">
    <cfRule type="expression" dxfId="76" priority="76">
      <formula>$O$105&gt;1</formula>
    </cfRule>
  </conditionalFormatting>
  <conditionalFormatting sqref="LJ116">
    <cfRule type="expression" dxfId="75" priority="71">
      <formula>LO116&gt;1</formula>
    </cfRule>
  </conditionalFormatting>
  <conditionalFormatting sqref="LL116">
    <cfRule type="expression" dxfId="74" priority="70">
      <formula>LO111&gt;1</formula>
    </cfRule>
  </conditionalFormatting>
  <conditionalFormatting sqref="LL117">
    <cfRule type="expression" dxfId="73" priority="69">
      <formula>LO112&gt;1</formula>
    </cfRule>
  </conditionalFormatting>
  <conditionalFormatting sqref="LL118">
    <cfRule type="expression" dxfId="72" priority="68">
      <formula>LO113&gt;1</formula>
    </cfRule>
  </conditionalFormatting>
  <conditionalFormatting sqref="LL119">
    <cfRule type="expression" dxfId="71" priority="67">
      <formula>LO114&gt;1</formula>
    </cfRule>
  </conditionalFormatting>
  <conditionalFormatting sqref="LJ117">
    <cfRule type="expression" dxfId="70" priority="66">
      <formula>LO117&gt;1</formula>
    </cfRule>
  </conditionalFormatting>
  <conditionalFormatting sqref="LJ118">
    <cfRule type="expression" dxfId="69" priority="65">
      <formula>LO118&gt;1</formula>
    </cfRule>
  </conditionalFormatting>
  <conditionalFormatting sqref="LJ119">
    <cfRule type="expression" dxfId="68" priority="64">
      <formula>LO119&gt;1</formula>
    </cfRule>
  </conditionalFormatting>
  <conditionalFormatting sqref="LJ121">
    <cfRule type="expression" dxfId="67" priority="63">
      <formula>LO121&gt;1</formula>
    </cfRule>
  </conditionalFormatting>
  <conditionalFormatting sqref="LJ122">
    <cfRule type="expression" dxfId="66" priority="62">
      <formula>LO122&gt;1</formula>
    </cfRule>
  </conditionalFormatting>
  <conditionalFormatting sqref="LL121">
    <cfRule type="expression" dxfId="65" priority="61">
      <formula>LO109&gt;1</formula>
    </cfRule>
  </conditionalFormatting>
  <conditionalFormatting sqref="LL122">
    <cfRule type="expression" dxfId="64" priority="60">
      <formula>LO110&gt;1</formula>
    </cfRule>
  </conditionalFormatting>
  <conditionalFormatting sqref="LJ124">
    <cfRule type="expression" dxfId="63" priority="59">
      <formula>LP124&gt;1</formula>
    </cfRule>
  </conditionalFormatting>
  <conditionalFormatting sqref="LL124">
    <cfRule type="expression" dxfId="62" priority="58">
      <formula>LO107&gt;1</formula>
    </cfRule>
  </conditionalFormatting>
  <conditionalFormatting sqref="LJ126">
    <cfRule type="expression" dxfId="61" priority="57">
      <formula>LP126&gt;1</formula>
    </cfRule>
  </conditionalFormatting>
  <conditionalFormatting sqref="LL126">
    <cfRule type="expression" dxfId="60" priority="56">
      <formula>LO108&gt;1</formula>
    </cfRule>
  </conditionalFormatting>
  <conditionalFormatting sqref="LJ107">
    <cfRule type="expression" dxfId="59" priority="55">
      <formula>$O$90&gt;1</formula>
    </cfRule>
  </conditionalFormatting>
  <conditionalFormatting sqref="LL107">
    <cfRule type="expression" dxfId="58" priority="54">
      <formula>$O$91&gt;1</formula>
    </cfRule>
  </conditionalFormatting>
  <conditionalFormatting sqref="LJ108">
    <cfRule type="expression" dxfId="57" priority="53">
      <formula>$O$92&gt;1</formula>
    </cfRule>
  </conditionalFormatting>
  <conditionalFormatting sqref="LJ109">
    <cfRule type="expression" dxfId="56" priority="52">
      <formula>$O$94&gt;1</formula>
    </cfRule>
  </conditionalFormatting>
  <conditionalFormatting sqref="LJ110">
    <cfRule type="expression" dxfId="55" priority="51">
      <formula>$O$96&gt;1</formula>
    </cfRule>
  </conditionalFormatting>
  <conditionalFormatting sqref="LJ111">
    <cfRule type="expression" dxfId="54" priority="50">
      <formula>$O$98&gt;1</formula>
    </cfRule>
  </conditionalFormatting>
  <conditionalFormatting sqref="LJ112">
    <cfRule type="expression" dxfId="53" priority="49">
      <formula>$O$100&gt;1</formula>
    </cfRule>
  </conditionalFormatting>
  <conditionalFormatting sqref="LJ113">
    <cfRule type="expression" dxfId="52" priority="48">
      <formula>$O$102&gt;1</formula>
    </cfRule>
  </conditionalFormatting>
  <conditionalFormatting sqref="LJ114">
    <cfRule type="expression" dxfId="51" priority="47">
      <formula>$O$104&gt;1</formula>
    </cfRule>
  </conditionalFormatting>
  <conditionalFormatting sqref="LL108">
    <cfRule type="expression" dxfId="50" priority="46">
      <formula>$O$93&gt;1</formula>
    </cfRule>
  </conditionalFormatting>
  <conditionalFormatting sqref="LL109">
    <cfRule type="expression" dxfId="49" priority="45">
      <formula>$O$95&gt;1</formula>
    </cfRule>
  </conditionalFormatting>
  <conditionalFormatting sqref="LL110">
    <cfRule type="expression" dxfId="48" priority="44">
      <formula>$O$97&gt;1</formula>
    </cfRule>
  </conditionalFormatting>
  <conditionalFormatting sqref="LL111">
    <cfRule type="expression" dxfId="47" priority="43">
      <formula>$O$99&gt;1</formula>
    </cfRule>
  </conditionalFormatting>
  <conditionalFormatting sqref="LL112">
    <cfRule type="expression" dxfId="46" priority="42">
      <formula>$O$101&gt;1</formula>
    </cfRule>
  </conditionalFormatting>
  <conditionalFormatting sqref="LL113">
    <cfRule type="expression" dxfId="45" priority="41">
      <formula>$O$103&gt;1</formula>
    </cfRule>
  </conditionalFormatting>
  <conditionalFormatting sqref="LL114">
    <cfRule type="expression" dxfId="44" priority="40">
      <formula>$O$105&gt;1</formula>
    </cfRule>
  </conditionalFormatting>
  <conditionalFormatting sqref="LW116">
    <cfRule type="expression" dxfId="43" priority="35">
      <formula>MB116&gt;1</formula>
    </cfRule>
  </conditionalFormatting>
  <conditionalFormatting sqref="LY116">
    <cfRule type="expression" dxfId="42" priority="34">
      <formula>MB111&gt;1</formula>
    </cfRule>
  </conditionalFormatting>
  <conditionalFormatting sqref="LY117">
    <cfRule type="expression" dxfId="41" priority="33">
      <formula>MB112&gt;1</formula>
    </cfRule>
  </conditionalFormatting>
  <conditionalFormatting sqref="LY118">
    <cfRule type="expression" dxfId="40" priority="32">
      <formula>MB113&gt;1</formula>
    </cfRule>
  </conditionalFormatting>
  <conditionalFormatting sqref="LY119">
    <cfRule type="expression" dxfId="39" priority="31">
      <formula>MB114&gt;1</formula>
    </cfRule>
  </conditionalFormatting>
  <conditionalFormatting sqref="LW117">
    <cfRule type="expression" dxfId="38" priority="30">
      <formula>MB117&gt;1</formula>
    </cfRule>
  </conditionalFormatting>
  <conditionalFormatting sqref="LW118">
    <cfRule type="expression" dxfId="37" priority="29">
      <formula>MB118&gt;1</formula>
    </cfRule>
  </conditionalFormatting>
  <conditionalFormatting sqref="LW119">
    <cfRule type="expression" dxfId="36" priority="28">
      <formula>MB119&gt;1</formula>
    </cfRule>
  </conditionalFormatting>
  <conditionalFormatting sqref="LW121">
    <cfRule type="expression" dxfId="35" priority="27">
      <formula>MB121&gt;1</formula>
    </cfRule>
  </conditionalFormatting>
  <conditionalFormatting sqref="LW122">
    <cfRule type="expression" dxfId="34" priority="26">
      <formula>MB122&gt;1</formula>
    </cfRule>
  </conditionalFormatting>
  <conditionalFormatting sqref="LY121">
    <cfRule type="expression" dxfId="33" priority="25">
      <formula>MB109&gt;1</formula>
    </cfRule>
  </conditionalFormatting>
  <conditionalFormatting sqref="LY122">
    <cfRule type="expression" dxfId="32" priority="24">
      <formula>MB110&gt;1</formula>
    </cfRule>
  </conditionalFormatting>
  <conditionalFormatting sqref="LW124">
    <cfRule type="expression" dxfId="31" priority="23">
      <formula>MC124&gt;1</formula>
    </cfRule>
  </conditionalFormatting>
  <conditionalFormatting sqref="LY124">
    <cfRule type="expression" dxfId="30" priority="22">
      <formula>MB107&gt;1</formula>
    </cfRule>
  </conditionalFormatting>
  <conditionalFormatting sqref="LW126">
    <cfRule type="expression" dxfId="29" priority="21">
      <formula>MC126&gt;1</formula>
    </cfRule>
  </conditionalFormatting>
  <conditionalFormatting sqref="LY126">
    <cfRule type="expression" dxfId="28" priority="20">
      <formula>MB108&gt;1</formula>
    </cfRule>
  </conditionalFormatting>
  <conditionalFormatting sqref="LW107">
    <cfRule type="expression" dxfId="27" priority="19">
      <formula>$O$90&gt;1</formula>
    </cfRule>
  </conditionalFormatting>
  <conditionalFormatting sqref="LY107">
    <cfRule type="expression" dxfId="26" priority="18">
      <formula>$O$91&gt;1</formula>
    </cfRule>
  </conditionalFormatting>
  <conditionalFormatting sqref="LW108">
    <cfRule type="expression" dxfId="25" priority="17">
      <formula>$O$92&gt;1</formula>
    </cfRule>
  </conditionalFormatting>
  <conditionalFormatting sqref="LW109">
    <cfRule type="expression" dxfId="24" priority="16">
      <formula>$O$94&gt;1</formula>
    </cfRule>
  </conditionalFormatting>
  <conditionalFormatting sqref="LW110">
    <cfRule type="expression" dxfId="23" priority="15">
      <formula>$O$96&gt;1</formula>
    </cfRule>
  </conditionalFormatting>
  <conditionalFormatting sqref="LW111">
    <cfRule type="expression" dxfId="22" priority="14">
      <formula>$O$98&gt;1</formula>
    </cfRule>
  </conditionalFormatting>
  <conditionalFormatting sqref="LW112">
    <cfRule type="expression" dxfId="21" priority="13">
      <formula>$O$100&gt;1</formula>
    </cfRule>
  </conditionalFormatting>
  <conditionalFormatting sqref="LW113">
    <cfRule type="expression" dxfId="20" priority="12">
      <formula>$O$102&gt;1</formula>
    </cfRule>
  </conditionalFormatting>
  <conditionalFormatting sqref="LW114">
    <cfRule type="expression" dxfId="19" priority="11">
      <formula>$O$104&gt;1</formula>
    </cfRule>
  </conditionalFormatting>
  <conditionalFormatting sqref="LY108">
    <cfRule type="expression" dxfId="18" priority="10">
      <formula>$O$93&gt;1</formula>
    </cfRule>
  </conditionalFormatting>
  <conditionalFormatting sqref="LY109">
    <cfRule type="expression" dxfId="17" priority="9">
      <formula>$O$95&gt;1</formula>
    </cfRule>
  </conditionalFormatting>
  <conditionalFormatting sqref="LY110">
    <cfRule type="expression" dxfId="16" priority="8">
      <formula>$O$97&gt;1</formula>
    </cfRule>
  </conditionalFormatting>
  <conditionalFormatting sqref="LY111">
    <cfRule type="expression" dxfId="15" priority="7">
      <formula>$O$99&gt;1</formula>
    </cfRule>
  </conditionalFormatting>
  <conditionalFormatting sqref="LY112">
    <cfRule type="expression" dxfId="14" priority="6">
      <formula>$O$101&gt;1</formula>
    </cfRule>
  </conditionalFormatting>
  <conditionalFormatting sqref="LY113">
    <cfRule type="expression" dxfId="13" priority="5">
      <formula>$O$103&gt;1</formula>
    </cfRule>
  </conditionalFormatting>
  <conditionalFormatting sqref="LY114">
    <cfRule type="expression" dxfId="12"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8" t="str">
        <f>Language!$E$127</f>
        <v>Predictions Ranking</v>
      </c>
      <c r="C1" s="988"/>
      <c r="D1" s="988"/>
    </row>
    <row r="2" spans="2:13" ht="15.75" thickBot="1"/>
    <row r="3" spans="2:13" ht="16.5"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997" t="str">
        <f>Language!$E$223</f>
        <v>Settings</v>
      </c>
      <c r="C1" s="997"/>
      <c r="D1" s="997"/>
      <c r="E1" s="997"/>
      <c r="F1" s="997"/>
    </row>
    <row r="2" spans="2:15"/>
    <row r="3" spans="2:15" ht="16.5" thickBot="1">
      <c r="B3" s="1004" t="str">
        <f>Language!$E$222</f>
        <v>Factors</v>
      </c>
      <c r="C3" s="1004"/>
      <c r="D3" s="1004"/>
      <c r="E3" s="1004"/>
      <c r="F3" s="1004"/>
      <c r="H3" s="1004" t="str">
        <f>Language!$E$223</f>
        <v>Settings</v>
      </c>
      <c r="I3" s="1004"/>
      <c r="J3" s="1004"/>
      <c r="K3" s="1004"/>
      <c r="L3" s="1004"/>
      <c r="M3" s="1004"/>
      <c r="N3" s="1004"/>
      <c r="O3" s="1004"/>
    </row>
    <row r="4" spans="2:15" ht="24" thickTop="1">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c r="B5" s="1010" t="str">
        <f>Language!$E$226</f>
        <v>goal difference:</v>
      </c>
      <c r="C5" s="1011"/>
      <c r="D5" s="1011"/>
      <c r="E5" s="1011"/>
      <c r="F5" s="346">
        <v>5</v>
      </c>
      <c r="H5" s="1005"/>
      <c r="I5" s="1006"/>
      <c r="J5" s="1006"/>
      <c r="K5" s="1006"/>
      <c r="L5" s="1006"/>
      <c r="M5" s="1006"/>
      <c r="N5" s="1006"/>
      <c r="O5" s="1007"/>
    </row>
    <row r="6" spans="2:15" ht="18" customHeight="1">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c r="B9" s="1032" t="str">
        <f>Language!$E$235</f>
        <v>Final/Third-Place Winner:</v>
      </c>
      <c r="C9" s="1033"/>
      <c r="D9" s="1033"/>
      <c r="E9" s="1033"/>
      <c r="F9" s="348">
        <v>10</v>
      </c>
      <c r="H9" s="1012"/>
      <c r="I9" s="1013"/>
      <c r="J9" s="1013"/>
      <c r="K9" s="1013"/>
      <c r="L9" s="1013"/>
      <c r="M9" s="351"/>
      <c r="N9" s="351"/>
      <c r="O9" s="335"/>
    </row>
    <row r="10" spans="2:15" ht="15.75" thickTop="1"/>
    <row r="11" spans="2:15"/>
    <row r="12" spans="2:15" ht="16.5" thickBot="1">
      <c r="H12" s="1022" t="str">
        <f>Language!$E$221</f>
        <v>Hint</v>
      </c>
      <c r="I12" s="1022"/>
      <c r="J12" s="1022"/>
      <c r="K12" s="1022"/>
      <c r="L12" s="1022"/>
      <c r="M12" s="1022"/>
      <c r="N12" s="1022"/>
      <c r="O12" s="1022"/>
    </row>
    <row r="13" spans="2:15" ht="21.75" customHeight="1" thickTop="1">
      <c r="H13" s="1026" t="s">
        <v>26</v>
      </c>
      <c r="I13" s="1027"/>
      <c r="J13" s="1027"/>
      <c r="K13" s="1027"/>
      <c r="L13" s="1027"/>
      <c r="M13" s="1027"/>
      <c r="N13" s="1027"/>
      <c r="O13" s="1028"/>
    </row>
    <row r="14" spans="2:15" ht="15" customHeight="1">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c r="H15" s="1014"/>
      <c r="I15" s="1015"/>
      <c r="J15" s="1015"/>
      <c r="K15" s="1015"/>
      <c r="L15" s="1015"/>
      <c r="M15" s="1015"/>
      <c r="N15" s="1015"/>
      <c r="O15" s="1016"/>
    </row>
    <row r="16" spans="2:15" ht="15" customHeight="1">
      <c r="H16" s="1014"/>
      <c r="I16" s="1015"/>
      <c r="J16" s="1015"/>
      <c r="K16" s="1015"/>
      <c r="L16" s="1015"/>
      <c r="M16" s="1015"/>
      <c r="N16" s="1015"/>
      <c r="O16" s="1016"/>
    </row>
    <row r="17" spans="8:15" ht="15" customHeight="1">
      <c r="H17" s="1014"/>
      <c r="I17" s="1015"/>
      <c r="J17" s="1015"/>
      <c r="K17" s="1015"/>
      <c r="L17" s="1015"/>
      <c r="M17" s="1015"/>
      <c r="N17" s="1015"/>
      <c r="O17" s="1016"/>
    </row>
    <row r="18" spans="8:15" ht="15" customHeight="1">
      <c r="H18" s="1023"/>
      <c r="I18" s="1024"/>
      <c r="J18" s="1024"/>
      <c r="K18" s="1024"/>
      <c r="L18" s="1024"/>
      <c r="M18" s="1024"/>
      <c r="N18" s="1024"/>
      <c r="O18" s="1025"/>
    </row>
    <row r="19" spans="8:15" ht="30" customHeight="1">
      <c r="H19" s="1029" t="s">
        <v>27</v>
      </c>
      <c r="I19" s="1030"/>
      <c r="J19" s="1030"/>
      <c r="K19" s="1030"/>
      <c r="L19" s="1030"/>
      <c r="M19" s="1030"/>
      <c r="N19" s="1030"/>
      <c r="O19" s="1031"/>
    </row>
    <row r="20" spans="8:15" ht="15" customHeight="1">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c r="H21" s="1014"/>
      <c r="I21" s="1015"/>
      <c r="J21" s="1015"/>
      <c r="K21" s="1015"/>
      <c r="L21" s="1015"/>
      <c r="M21" s="1015"/>
      <c r="N21" s="1015"/>
      <c r="O21" s="1016"/>
    </row>
    <row r="22" spans="8:15">
      <c r="H22" s="1014"/>
      <c r="I22" s="1015"/>
      <c r="J22" s="1015"/>
      <c r="K22" s="1015"/>
      <c r="L22" s="1015"/>
      <c r="M22" s="1015"/>
      <c r="N22" s="1015"/>
      <c r="O22" s="1016"/>
    </row>
    <row r="23" spans="8:15">
      <c r="H23" s="1014"/>
      <c r="I23" s="1015"/>
      <c r="J23" s="1015"/>
      <c r="K23" s="1015"/>
      <c r="L23" s="1015"/>
      <c r="M23" s="1015"/>
      <c r="N23" s="1015"/>
      <c r="O23" s="1016"/>
    </row>
    <row r="24" spans="8:15">
      <c r="H24" s="1014"/>
      <c r="I24" s="1015"/>
      <c r="J24" s="1015"/>
      <c r="K24" s="1015"/>
      <c r="L24" s="1015"/>
      <c r="M24" s="1015"/>
      <c r="N24" s="1015"/>
      <c r="O24" s="1016"/>
    </row>
    <row r="25" spans="8:15">
      <c r="H25" s="1014"/>
      <c r="I25" s="1015"/>
      <c r="J25" s="1015"/>
      <c r="K25" s="1015"/>
      <c r="L25" s="1015"/>
      <c r="M25" s="1015"/>
      <c r="N25" s="1015"/>
      <c r="O25" s="1016"/>
    </row>
    <row r="26" spans="8:15">
      <c r="H26" s="1014"/>
      <c r="I26" s="1015"/>
      <c r="J26" s="1015"/>
      <c r="K26" s="1015"/>
      <c r="L26" s="1015"/>
      <c r="M26" s="1015"/>
      <c r="N26" s="1015"/>
      <c r="O26" s="1016"/>
    </row>
    <row r="27" spans="8:15">
      <c r="H27" s="1014"/>
      <c r="I27" s="1015"/>
      <c r="J27" s="1015"/>
      <c r="K27" s="1015"/>
      <c r="L27" s="1015"/>
      <c r="M27" s="1015"/>
      <c r="N27" s="1015"/>
      <c r="O27" s="1016"/>
    </row>
    <row r="28" spans="8:15" ht="15.75" thickBot="1">
      <c r="H28" s="1017"/>
      <c r="I28" s="1018"/>
      <c r="J28" s="1018"/>
      <c r="K28" s="1018"/>
      <c r="L28" s="1018"/>
      <c r="M28" s="1018"/>
      <c r="N28" s="1018"/>
      <c r="O28" s="1019"/>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formula1>"●,◌"</formula1>
    </dataValidation>
    <dataValidation type="whole" allowBlank="1" showErrorMessage="1" errorTitle="Error" error="Only numbers from 2 to 99!" sqref="M6:M8">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style="4"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c r="D2" s="228">
        <v>46113</v>
      </c>
      <c r="F2" s="1039"/>
      <c r="G2" s="1039"/>
      <c r="H2" s="1039"/>
      <c r="I2" s="1039"/>
      <c r="J2" s="1039"/>
      <c r="K2" s="366"/>
      <c r="M2" s="94"/>
      <c r="N2" s="96"/>
    </row>
    <row r="3" spans="2:15" ht="15.75" thickTop="1">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c r="B4" s="25" t="s">
        <v>89</v>
      </c>
      <c r="C4" s="42">
        <f t="shared" ref="C4:C9" si="0">IF($N$1=B4,1,0)</f>
        <v>0</v>
      </c>
      <c r="D4" s="1041"/>
      <c r="E4" s="1044"/>
      <c r="F4" s="1046"/>
      <c r="G4" s="1043"/>
      <c r="H4" s="1043"/>
      <c r="I4" s="1048"/>
      <c r="J4" s="1043"/>
      <c r="K4" s="1049"/>
      <c r="L4" s="1035"/>
      <c r="M4" s="47"/>
      <c r="N4" s="48"/>
    </row>
    <row r="5" spans="2:15">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c r="B7" s="25" t="s">
        <v>110</v>
      </c>
      <c r="C7" s="42">
        <f t="shared" si="0"/>
        <v>0</v>
      </c>
      <c r="D7" s="182">
        <v>3</v>
      </c>
      <c r="E7" s="205" t="str">
        <f t="shared" si="1"/>
        <v>Argentina</v>
      </c>
      <c r="F7" s="133" t="s">
        <v>337</v>
      </c>
      <c r="G7" s="134" t="s">
        <v>337</v>
      </c>
      <c r="H7" s="132" t="s">
        <v>337</v>
      </c>
      <c r="I7" s="135" t="s">
        <v>390</v>
      </c>
      <c r="J7" s="132" t="s">
        <v>255</v>
      </c>
      <c r="K7" s="628" t="s">
        <v>743</v>
      </c>
      <c r="L7" s="73"/>
    </row>
    <row r="8" spans="2:15">
      <c r="B8" s="25" t="s">
        <v>739</v>
      </c>
      <c r="C8" s="42">
        <f t="shared" si="0"/>
        <v>0</v>
      </c>
      <c r="D8" s="182">
        <v>4</v>
      </c>
      <c r="E8" s="205" t="str">
        <f t="shared" si="1"/>
        <v>England</v>
      </c>
      <c r="F8" s="133" t="s">
        <v>1</v>
      </c>
      <c r="G8" s="134" t="s">
        <v>62</v>
      </c>
      <c r="H8" s="132" t="s">
        <v>76</v>
      </c>
      <c r="I8" s="135" t="s">
        <v>77</v>
      </c>
      <c r="J8" s="132" t="s">
        <v>1</v>
      </c>
      <c r="K8" s="628" t="s">
        <v>744</v>
      </c>
      <c r="L8" s="73"/>
    </row>
    <row r="9" spans="2:15">
      <c r="B9" s="25" t="s">
        <v>92</v>
      </c>
      <c r="C9" s="42">
        <f t="shared" si="0"/>
        <v>0</v>
      </c>
      <c r="D9" s="182">
        <v>5</v>
      </c>
      <c r="E9" s="205" t="str">
        <f t="shared" si="1"/>
        <v>Portugal</v>
      </c>
      <c r="F9" s="133" t="s">
        <v>0</v>
      </c>
      <c r="G9" s="134" t="s">
        <v>0</v>
      </c>
      <c r="H9" s="132" t="s">
        <v>85</v>
      </c>
      <c r="I9" s="135" t="s">
        <v>0</v>
      </c>
      <c r="J9" s="132" t="s">
        <v>0</v>
      </c>
      <c r="K9" s="628" t="s">
        <v>0</v>
      </c>
      <c r="L9" s="73"/>
    </row>
    <row r="10" spans="2:15">
      <c r="D10" s="182">
        <v>6</v>
      </c>
      <c r="E10" s="205" t="str">
        <f t="shared" si="1"/>
        <v>Brazil</v>
      </c>
      <c r="F10" s="133" t="s">
        <v>342</v>
      </c>
      <c r="G10" s="134" t="s">
        <v>343</v>
      </c>
      <c r="H10" s="132" t="s">
        <v>344</v>
      </c>
      <c r="I10" s="135" t="s">
        <v>345</v>
      </c>
      <c r="J10" s="132" t="s">
        <v>170</v>
      </c>
      <c r="K10" s="628" t="s">
        <v>740</v>
      </c>
      <c r="L10" s="73"/>
    </row>
    <row r="11" spans="2:15">
      <c r="D11" s="182">
        <v>7</v>
      </c>
      <c r="E11" s="205" t="str">
        <f t="shared" si="1"/>
        <v>Netherlands</v>
      </c>
      <c r="F11" s="133" t="s">
        <v>411</v>
      </c>
      <c r="G11" s="134" t="s">
        <v>452</v>
      </c>
      <c r="H11" s="132" t="s">
        <v>453</v>
      </c>
      <c r="I11" s="135" t="s">
        <v>454</v>
      </c>
      <c r="J11" s="132" t="s">
        <v>455</v>
      </c>
      <c r="K11" s="628" t="s">
        <v>745</v>
      </c>
      <c r="L11" s="73"/>
    </row>
    <row r="12" spans="2:15">
      <c r="D12" s="182">
        <v>8</v>
      </c>
      <c r="E12" s="205" t="str">
        <f t="shared" si="1"/>
        <v>Morocco</v>
      </c>
      <c r="F12" s="133" t="s">
        <v>328</v>
      </c>
      <c r="G12" s="134" t="s">
        <v>329</v>
      </c>
      <c r="H12" s="132" t="s">
        <v>330</v>
      </c>
      <c r="I12" s="135" t="s">
        <v>331</v>
      </c>
      <c r="J12" s="132" t="s">
        <v>252</v>
      </c>
      <c r="K12" s="628" t="s">
        <v>252</v>
      </c>
      <c r="L12" s="73"/>
    </row>
    <row r="13" spans="2:15">
      <c r="D13" s="182">
        <v>9</v>
      </c>
      <c r="E13" s="205" t="str">
        <f t="shared" si="1"/>
        <v>Belgium</v>
      </c>
      <c r="F13" s="133" t="s">
        <v>36</v>
      </c>
      <c r="G13" s="134" t="s">
        <v>60</v>
      </c>
      <c r="H13" s="132" t="s">
        <v>73</v>
      </c>
      <c r="I13" s="135" t="s">
        <v>74</v>
      </c>
      <c r="J13" s="132" t="s">
        <v>107</v>
      </c>
      <c r="K13" s="628" t="s">
        <v>741</v>
      </c>
      <c r="L13" s="73"/>
    </row>
    <row r="14" spans="2:15">
      <c r="D14" s="182">
        <v>10</v>
      </c>
      <c r="E14" s="205" t="str">
        <f t="shared" si="1"/>
        <v>Germany</v>
      </c>
      <c r="F14" s="133" t="s">
        <v>37</v>
      </c>
      <c r="G14" s="134" t="s">
        <v>68</v>
      </c>
      <c r="H14" s="132" t="s">
        <v>86</v>
      </c>
      <c r="I14" s="135" t="s">
        <v>87</v>
      </c>
      <c r="J14" s="132" t="s">
        <v>102</v>
      </c>
      <c r="K14" s="628" t="s">
        <v>747</v>
      </c>
      <c r="L14" s="73"/>
    </row>
    <row r="15" spans="2:15">
      <c r="D15" s="182">
        <v>11</v>
      </c>
      <c r="E15" s="205" t="str">
        <f t="shared" si="1"/>
        <v>Croatia</v>
      </c>
      <c r="F15" s="133" t="s">
        <v>41</v>
      </c>
      <c r="G15" s="134" t="s">
        <v>63</v>
      </c>
      <c r="H15" s="132" t="s">
        <v>78</v>
      </c>
      <c r="I15" s="135" t="s">
        <v>79</v>
      </c>
      <c r="J15" s="132" t="s">
        <v>109</v>
      </c>
      <c r="K15" s="628" t="s">
        <v>749</v>
      </c>
      <c r="L15" s="73"/>
    </row>
    <row r="16" spans="2:15">
      <c r="D16" s="182">
        <v>12</v>
      </c>
      <c r="E16" s="205" t="str">
        <f t="shared" si="1"/>
        <v>Italy</v>
      </c>
      <c r="F16" s="133" t="s">
        <v>410</v>
      </c>
      <c r="G16" s="134" t="s">
        <v>449</v>
      </c>
      <c r="H16" s="132" t="s">
        <v>449</v>
      </c>
      <c r="I16" s="135" t="s">
        <v>450</v>
      </c>
      <c r="J16" s="132" t="s">
        <v>451</v>
      </c>
      <c r="K16" s="628" t="s">
        <v>839</v>
      </c>
      <c r="L16" s="73"/>
    </row>
    <row r="17" spans="4:12">
      <c r="D17" s="182">
        <v>13</v>
      </c>
      <c r="E17" s="205" t="str">
        <f t="shared" si="1"/>
        <v>Colombia</v>
      </c>
      <c r="F17" s="133" t="s">
        <v>357</v>
      </c>
      <c r="G17" s="134" t="s">
        <v>357</v>
      </c>
      <c r="H17" s="132" t="s">
        <v>357</v>
      </c>
      <c r="I17" s="135" t="s">
        <v>358</v>
      </c>
      <c r="J17" s="132" t="s">
        <v>264</v>
      </c>
      <c r="K17" s="628" t="s">
        <v>357</v>
      </c>
      <c r="L17" s="73"/>
    </row>
    <row r="18" spans="4:12">
      <c r="D18" s="182">
        <v>14</v>
      </c>
      <c r="E18" s="205" t="str">
        <f t="shared" si="1"/>
        <v>Senegal</v>
      </c>
      <c r="F18" s="133" t="s">
        <v>263</v>
      </c>
      <c r="G18" s="134" t="s">
        <v>263</v>
      </c>
      <c r="H18" s="132" t="s">
        <v>263</v>
      </c>
      <c r="I18" s="135" t="s">
        <v>356</v>
      </c>
      <c r="J18" s="132" t="s">
        <v>263</v>
      </c>
      <c r="K18" s="628" t="s">
        <v>263</v>
      </c>
      <c r="L18" s="73"/>
    </row>
    <row r="19" spans="4:12">
      <c r="D19" s="182">
        <v>15</v>
      </c>
      <c r="E19" s="205" t="str">
        <f t="shared" si="1"/>
        <v>Mexico</v>
      </c>
      <c r="F19" s="133" t="s">
        <v>348</v>
      </c>
      <c r="G19" s="134" t="s">
        <v>349</v>
      </c>
      <c r="H19" s="132" t="s">
        <v>350</v>
      </c>
      <c r="I19" s="135" t="s">
        <v>351</v>
      </c>
      <c r="J19" s="132" t="s">
        <v>260</v>
      </c>
      <c r="K19" s="628" t="s">
        <v>348</v>
      </c>
      <c r="L19" s="73"/>
    </row>
    <row r="20" spans="4:12">
      <c r="D20" s="182">
        <v>16</v>
      </c>
      <c r="E20" s="205" t="str">
        <f t="shared" si="1"/>
        <v>USA</v>
      </c>
      <c r="F20" s="133" t="s">
        <v>456</v>
      </c>
      <c r="G20" s="134" t="s">
        <v>457</v>
      </c>
      <c r="H20" s="132" t="s">
        <v>456</v>
      </c>
      <c r="I20" s="135" t="s">
        <v>456</v>
      </c>
      <c r="J20" s="132" t="s">
        <v>456</v>
      </c>
      <c r="K20" s="628" t="s">
        <v>456</v>
      </c>
      <c r="L20" s="73"/>
    </row>
    <row r="21" spans="4:12">
      <c r="D21" s="182">
        <v>17</v>
      </c>
      <c r="E21" s="205" t="str">
        <f t="shared" si="1"/>
        <v>Uruguay</v>
      </c>
      <c r="F21" s="133" t="s">
        <v>251</v>
      </c>
      <c r="G21" s="134" t="s">
        <v>251</v>
      </c>
      <c r="H21" s="132" t="s">
        <v>251</v>
      </c>
      <c r="I21" s="135" t="s">
        <v>251</v>
      </c>
      <c r="J21" s="132" t="s">
        <v>251</v>
      </c>
      <c r="K21" s="628" t="s">
        <v>251</v>
      </c>
      <c r="L21" s="73"/>
    </row>
    <row r="22" spans="4:12">
      <c r="D22" s="182">
        <v>18</v>
      </c>
      <c r="E22" s="205" t="str">
        <f t="shared" si="1"/>
        <v>Japan</v>
      </c>
      <c r="F22" s="133" t="s">
        <v>265</v>
      </c>
      <c r="G22" s="134" t="s">
        <v>359</v>
      </c>
      <c r="H22" s="132" t="s">
        <v>360</v>
      </c>
      <c r="I22" s="135" t="s">
        <v>361</v>
      </c>
      <c r="J22" s="132" t="s">
        <v>265</v>
      </c>
      <c r="K22" s="628" t="s">
        <v>265</v>
      </c>
      <c r="L22" s="73"/>
    </row>
    <row r="23" spans="4:12">
      <c r="D23" s="182">
        <v>19</v>
      </c>
      <c r="E23" s="205" t="str">
        <f t="shared" si="1"/>
        <v>Switzerland</v>
      </c>
      <c r="F23" s="133" t="s">
        <v>57</v>
      </c>
      <c r="G23" s="134" t="s">
        <v>58</v>
      </c>
      <c r="H23" s="132" t="s">
        <v>69</v>
      </c>
      <c r="I23" s="135" t="s">
        <v>70</v>
      </c>
      <c r="J23" s="132" t="s">
        <v>105</v>
      </c>
      <c r="K23" s="628" t="s">
        <v>748</v>
      </c>
      <c r="L23" s="73"/>
    </row>
    <row r="24" spans="4:12">
      <c r="D24" s="182">
        <v>20</v>
      </c>
      <c r="E24" s="205" t="str">
        <f t="shared" si="1"/>
        <v>Denmark</v>
      </c>
      <c r="F24" s="133" t="s">
        <v>43</v>
      </c>
      <c r="G24" s="134" t="s">
        <v>59</v>
      </c>
      <c r="H24" s="132" t="s">
        <v>71</v>
      </c>
      <c r="I24" s="135" t="s">
        <v>72</v>
      </c>
      <c r="J24" s="132" t="s">
        <v>106</v>
      </c>
      <c r="K24" s="628" t="s">
        <v>746</v>
      </c>
      <c r="L24" s="73"/>
    </row>
    <row r="25" spans="4:12">
      <c r="D25" s="182">
        <v>21</v>
      </c>
      <c r="E25" s="205" t="str">
        <f t="shared" si="1"/>
        <v>IR Iran</v>
      </c>
      <c r="F25" s="133" t="s">
        <v>362</v>
      </c>
      <c r="G25" s="134" t="s">
        <v>1740</v>
      </c>
      <c r="H25" s="132" t="s">
        <v>362</v>
      </c>
      <c r="I25" s="135" t="s">
        <v>1739</v>
      </c>
      <c r="J25" s="132" t="s">
        <v>362</v>
      </c>
      <c r="K25" s="628" t="s">
        <v>362</v>
      </c>
      <c r="L25" s="73"/>
    </row>
    <row r="26" spans="4:12">
      <c r="D26" s="182">
        <v>22</v>
      </c>
      <c r="E26" s="205" t="str">
        <f t="shared" si="1"/>
        <v>Turkey</v>
      </c>
      <c r="F26" s="133" t="s">
        <v>423</v>
      </c>
      <c r="G26" s="134" t="s">
        <v>485</v>
      </c>
      <c r="H26" s="132" t="s">
        <v>484</v>
      </c>
      <c r="I26" s="135" t="s">
        <v>483</v>
      </c>
      <c r="J26" s="132" t="s">
        <v>486</v>
      </c>
      <c r="K26" s="628" t="s">
        <v>761</v>
      </c>
      <c r="L26" s="73"/>
    </row>
    <row r="27" spans="4:12">
      <c r="D27" s="182">
        <v>23</v>
      </c>
      <c r="E27" s="205" t="str">
        <f t="shared" si="1"/>
        <v>Ecuador</v>
      </c>
      <c r="F27" s="133" t="s">
        <v>415</v>
      </c>
      <c r="G27" s="134" t="s">
        <v>415</v>
      </c>
      <c r="H27" s="132" t="s">
        <v>415</v>
      </c>
      <c r="I27" s="135" t="s">
        <v>464</v>
      </c>
      <c r="J27" s="132" t="s">
        <v>415</v>
      </c>
      <c r="K27" s="628" t="s">
        <v>415</v>
      </c>
      <c r="L27" s="73"/>
    </row>
    <row r="28" spans="4:12">
      <c r="D28" s="182">
        <v>24</v>
      </c>
      <c r="E28" s="205" t="str">
        <f t="shared" si="1"/>
        <v>Austria</v>
      </c>
      <c r="F28" s="133" t="s">
        <v>422</v>
      </c>
      <c r="G28" s="134" t="s">
        <v>422</v>
      </c>
      <c r="H28" s="132" t="s">
        <v>422</v>
      </c>
      <c r="I28" s="135" t="s">
        <v>481</v>
      </c>
      <c r="J28" s="132" t="s">
        <v>482</v>
      </c>
      <c r="K28" s="628" t="s">
        <v>753</v>
      </c>
      <c r="L28" s="73"/>
    </row>
    <row r="29" spans="4:12">
      <c r="D29" s="182">
        <v>25</v>
      </c>
      <c r="E29" s="205" t="str">
        <f t="shared" si="1"/>
        <v>Rep. of Korea</v>
      </c>
      <c r="F29" s="133" t="s">
        <v>1892</v>
      </c>
      <c r="G29" s="134" t="s">
        <v>1893</v>
      </c>
      <c r="H29" s="132" t="s">
        <v>1894</v>
      </c>
      <c r="I29" s="135" t="s">
        <v>1895</v>
      </c>
      <c r="J29" s="132" t="s">
        <v>1896</v>
      </c>
      <c r="K29" s="628" t="s">
        <v>1897</v>
      </c>
      <c r="L29" s="73"/>
    </row>
    <row r="30" spans="4:12">
      <c r="D30" s="182">
        <v>26</v>
      </c>
      <c r="E30" s="205" t="str">
        <f t="shared" si="1"/>
        <v>Nigeria</v>
      </c>
      <c r="F30" s="133" t="s">
        <v>257</v>
      </c>
      <c r="G30" s="134" t="s">
        <v>257</v>
      </c>
      <c r="H30" s="132" t="s">
        <v>257</v>
      </c>
      <c r="I30" s="135" t="s">
        <v>257</v>
      </c>
      <c r="J30" s="132" t="s">
        <v>257</v>
      </c>
      <c r="K30" s="628" t="s">
        <v>257</v>
      </c>
      <c r="L30" s="73"/>
    </row>
    <row r="31" spans="4:12">
      <c r="D31" s="182">
        <v>27</v>
      </c>
      <c r="E31" s="205" t="str">
        <f t="shared" si="1"/>
        <v>Australia</v>
      </c>
      <c r="F31" s="133" t="s">
        <v>332</v>
      </c>
      <c r="G31" s="134" t="s">
        <v>332</v>
      </c>
      <c r="H31" s="132" t="s">
        <v>332</v>
      </c>
      <c r="I31" s="135" t="s">
        <v>333</v>
      </c>
      <c r="J31" s="132" t="s">
        <v>253</v>
      </c>
      <c r="K31" s="628" t="s">
        <v>760</v>
      </c>
      <c r="L31" s="73"/>
    </row>
    <row r="32" spans="4:12">
      <c r="D32" s="182">
        <v>28</v>
      </c>
      <c r="E32" s="205" t="str">
        <f t="shared" si="1"/>
        <v>Algeria</v>
      </c>
      <c r="F32" s="133" t="s">
        <v>417</v>
      </c>
      <c r="G32" s="134" t="s">
        <v>469</v>
      </c>
      <c r="H32" s="132" t="s">
        <v>417</v>
      </c>
      <c r="I32" s="135" t="s">
        <v>467</v>
      </c>
      <c r="J32" s="132" t="s">
        <v>468</v>
      </c>
      <c r="K32" s="628" t="s">
        <v>762</v>
      </c>
      <c r="L32" s="73"/>
    </row>
    <row r="33" spans="4:12">
      <c r="D33" s="182">
        <v>29</v>
      </c>
      <c r="E33" s="205" t="str">
        <f t="shared" si="1"/>
        <v>Egypt</v>
      </c>
      <c r="F33" s="133" t="s">
        <v>324</v>
      </c>
      <c r="G33" s="134" t="s">
        <v>325</v>
      </c>
      <c r="H33" s="132" t="s">
        <v>326</v>
      </c>
      <c r="I33" s="135" t="s">
        <v>327</v>
      </c>
      <c r="J33" s="132" t="s">
        <v>250</v>
      </c>
      <c r="K33" s="628" t="s">
        <v>327</v>
      </c>
      <c r="L33" s="73"/>
    </row>
    <row r="34" spans="4:12">
      <c r="D34" s="182">
        <v>30</v>
      </c>
      <c r="E34" s="205" t="str">
        <f t="shared" si="1"/>
        <v>Canada</v>
      </c>
      <c r="F34" s="133" t="s">
        <v>419</v>
      </c>
      <c r="G34" s="134" t="s">
        <v>474</v>
      </c>
      <c r="H34" s="132" t="s">
        <v>419</v>
      </c>
      <c r="I34" s="135" t="s">
        <v>419</v>
      </c>
      <c r="J34" s="132" t="s">
        <v>475</v>
      </c>
      <c r="K34" s="628" t="s">
        <v>419</v>
      </c>
      <c r="L34" s="73"/>
    </row>
    <row r="35" spans="4:12">
      <c r="D35" s="182">
        <v>31</v>
      </c>
      <c r="E35" s="205" t="str">
        <f t="shared" si="1"/>
        <v>Norway</v>
      </c>
      <c r="F35" s="133" t="s">
        <v>418</v>
      </c>
      <c r="G35" s="134" t="s">
        <v>470</v>
      </c>
      <c r="H35" s="132" t="s">
        <v>471</v>
      </c>
      <c r="I35" s="135" t="s">
        <v>472</v>
      </c>
      <c r="J35" s="132" t="s">
        <v>473</v>
      </c>
      <c r="K35" s="628" t="s">
        <v>759</v>
      </c>
      <c r="L35" s="73"/>
    </row>
    <row r="36" spans="4:12">
      <c r="D36" s="182">
        <v>32</v>
      </c>
      <c r="E36" s="205" t="str">
        <f t="shared" si="1"/>
        <v>Ukraine</v>
      </c>
      <c r="F36" s="133" t="s">
        <v>414</v>
      </c>
      <c r="G36" s="134" t="s">
        <v>463</v>
      </c>
      <c r="H36" s="132" t="s">
        <v>462</v>
      </c>
      <c r="I36" s="135" t="s">
        <v>414</v>
      </c>
      <c r="J36" s="132" t="s">
        <v>414</v>
      </c>
      <c r="K36" s="628" t="s">
        <v>752</v>
      </c>
      <c r="L36" s="73"/>
    </row>
    <row r="37" spans="4:12">
      <c r="D37" s="182">
        <v>33</v>
      </c>
      <c r="E37" s="205" t="str">
        <f t="shared" si="1"/>
        <v>Panama</v>
      </c>
      <c r="F37" s="133" t="s">
        <v>261</v>
      </c>
      <c r="G37" s="134" t="s">
        <v>352</v>
      </c>
      <c r="H37" s="132" t="s">
        <v>261</v>
      </c>
      <c r="I37" s="135" t="s">
        <v>261</v>
      </c>
      <c r="J37" s="132" t="s">
        <v>261</v>
      </c>
      <c r="K37" s="628" t="s">
        <v>261</v>
      </c>
      <c r="L37" s="73"/>
    </row>
    <row r="38" spans="4:12">
      <c r="D38" s="182">
        <v>34</v>
      </c>
      <c r="E38" s="205" t="str">
        <f t="shared" si="1"/>
        <v>Ivory Coast</v>
      </c>
      <c r="F38" s="133" t="s">
        <v>431</v>
      </c>
      <c r="G38" s="134" t="s">
        <v>506</v>
      </c>
      <c r="H38" s="132" t="s">
        <v>505</v>
      </c>
      <c r="I38" s="135" t="s">
        <v>507</v>
      </c>
      <c r="J38" s="132" t="s">
        <v>508</v>
      </c>
      <c r="K38" s="628" t="s">
        <v>765</v>
      </c>
      <c r="L38" s="73"/>
    </row>
    <row r="39" spans="4:12">
      <c r="D39" s="182">
        <v>35</v>
      </c>
      <c r="E39" s="205" t="str">
        <f t="shared" si="1"/>
        <v>Poland</v>
      </c>
      <c r="F39" s="133" t="s">
        <v>40</v>
      </c>
      <c r="G39" s="134" t="s">
        <v>64</v>
      </c>
      <c r="H39" s="132" t="s">
        <v>64</v>
      </c>
      <c r="I39" s="135" t="s">
        <v>80</v>
      </c>
      <c r="J39" s="132" t="s">
        <v>100</v>
      </c>
      <c r="K39" s="628" t="s">
        <v>100</v>
      </c>
      <c r="L39" s="73"/>
    </row>
    <row r="40" spans="4:12">
      <c r="D40" s="182">
        <v>36</v>
      </c>
      <c r="E40" s="205" t="str">
        <f t="shared" si="1"/>
        <v>Russia</v>
      </c>
      <c r="F40" s="133" t="s">
        <v>42</v>
      </c>
      <c r="G40" s="134" t="s">
        <v>61</v>
      </c>
      <c r="H40" s="132" t="s">
        <v>42</v>
      </c>
      <c r="I40" s="135" t="s">
        <v>75</v>
      </c>
      <c r="J40" s="132" t="s">
        <v>108</v>
      </c>
      <c r="K40" s="628" t="s">
        <v>755</v>
      </c>
      <c r="L40" s="73"/>
    </row>
    <row r="41" spans="4:12">
      <c r="D41" s="182">
        <v>37</v>
      </c>
      <c r="E41" s="205" t="str">
        <f t="shared" si="1"/>
        <v>Wales</v>
      </c>
      <c r="F41" s="133" t="s">
        <v>412</v>
      </c>
      <c r="G41" s="134" t="s">
        <v>461</v>
      </c>
      <c r="H41" s="132" t="s">
        <v>460</v>
      </c>
      <c r="I41" s="135" t="s">
        <v>459</v>
      </c>
      <c r="J41" s="132" t="s">
        <v>412</v>
      </c>
      <c r="K41" s="628" t="s">
        <v>412</v>
      </c>
      <c r="L41" s="73"/>
    </row>
    <row r="42" spans="4:12">
      <c r="D42" s="182">
        <v>38</v>
      </c>
      <c r="E42" s="205" t="str">
        <f t="shared" si="1"/>
        <v>Sweden</v>
      </c>
      <c r="F42" s="133" t="s">
        <v>44</v>
      </c>
      <c r="G42" s="134" t="s">
        <v>66</v>
      </c>
      <c r="H42" s="132" t="s">
        <v>83</v>
      </c>
      <c r="I42" s="135" t="s">
        <v>84</v>
      </c>
      <c r="J42" s="132" t="s">
        <v>104</v>
      </c>
      <c r="K42" s="628" t="s">
        <v>750</v>
      </c>
      <c r="L42" s="73"/>
    </row>
    <row r="43" spans="4:12">
      <c r="D43" s="182">
        <v>39</v>
      </c>
      <c r="E43" s="205" t="str">
        <f t="shared" si="1"/>
        <v>Serbia</v>
      </c>
      <c r="F43" s="133" t="s">
        <v>346</v>
      </c>
      <c r="G43" s="134" t="s">
        <v>346</v>
      </c>
      <c r="H43" s="132" t="s">
        <v>346</v>
      </c>
      <c r="I43" s="135" t="s">
        <v>347</v>
      </c>
      <c r="J43" s="132" t="s">
        <v>259</v>
      </c>
      <c r="K43" s="628" t="s">
        <v>751</v>
      </c>
      <c r="L43" s="73"/>
    </row>
    <row r="44" spans="4:12">
      <c r="D44" s="182">
        <v>40</v>
      </c>
      <c r="E44" s="205" t="str">
        <f t="shared" si="1"/>
        <v>Paraguay</v>
      </c>
      <c r="F44" s="133" t="s">
        <v>413</v>
      </c>
      <c r="G44" s="134" t="s">
        <v>413</v>
      </c>
      <c r="H44" s="132" t="s">
        <v>413</v>
      </c>
      <c r="I44" s="135" t="s">
        <v>413</v>
      </c>
      <c r="J44" s="132" t="s">
        <v>413</v>
      </c>
      <c r="K44" s="628" t="s">
        <v>413</v>
      </c>
      <c r="L44" s="73"/>
    </row>
    <row r="45" spans="4:12">
      <c r="D45" s="182">
        <v>41</v>
      </c>
      <c r="E45" s="205" t="str">
        <f t="shared" si="1"/>
        <v>Czech Rep.</v>
      </c>
      <c r="F45" s="133" t="s">
        <v>1886</v>
      </c>
      <c r="G45" s="134" t="s">
        <v>1887</v>
      </c>
      <c r="H45" s="132" t="s">
        <v>1888</v>
      </c>
      <c r="I45" s="135" t="s">
        <v>1889</v>
      </c>
      <c r="J45" s="132" t="s">
        <v>1890</v>
      </c>
      <c r="K45" s="628" t="s">
        <v>1891</v>
      </c>
      <c r="L45" s="73"/>
    </row>
    <row r="46" spans="4:12">
      <c r="D46" s="182">
        <v>42</v>
      </c>
      <c r="E46" s="205" t="str">
        <f t="shared" si="1"/>
        <v>Hungary</v>
      </c>
      <c r="F46" s="133" t="s">
        <v>421</v>
      </c>
      <c r="G46" s="134" t="s">
        <v>480</v>
      </c>
      <c r="H46" s="132" t="s">
        <v>479</v>
      </c>
      <c r="I46" s="135" t="s">
        <v>477</v>
      </c>
      <c r="J46" s="132" t="s">
        <v>478</v>
      </c>
      <c r="K46" s="628" t="s">
        <v>758</v>
      </c>
      <c r="L46" s="73"/>
    </row>
    <row r="47" spans="4:12">
      <c r="D47" s="182">
        <v>43</v>
      </c>
      <c r="E47" s="205" t="str">
        <f t="shared" si="1"/>
        <v>Scotland</v>
      </c>
      <c r="F47" s="133" t="s">
        <v>429</v>
      </c>
      <c r="G47" s="134" t="s">
        <v>503</v>
      </c>
      <c r="H47" s="132" t="s">
        <v>502</v>
      </c>
      <c r="I47" s="135" t="s">
        <v>500</v>
      </c>
      <c r="J47" s="132" t="s">
        <v>501</v>
      </c>
      <c r="K47" s="628" t="s">
        <v>757</v>
      </c>
      <c r="L47" s="73"/>
    </row>
    <row r="48" spans="4:12">
      <c r="D48" s="182">
        <v>44</v>
      </c>
      <c r="E48" s="205" t="str">
        <f t="shared" si="1"/>
        <v>Tunisia</v>
      </c>
      <c r="F48" s="133" t="s">
        <v>353</v>
      </c>
      <c r="G48" s="134" t="s">
        <v>354</v>
      </c>
      <c r="H48" s="132" t="s">
        <v>353</v>
      </c>
      <c r="I48" s="135" t="s">
        <v>355</v>
      </c>
      <c r="J48" s="132" t="s">
        <v>262</v>
      </c>
      <c r="K48" s="628" t="s">
        <v>754</v>
      </c>
      <c r="L48" s="73"/>
    </row>
    <row r="49" spans="4:12">
      <c r="D49" s="182">
        <v>45</v>
      </c>
      <c r="E49" s="205" t="str">
        <f t="shared" si="1"/>
        <v>Cameroon</v>
      </c>
      <c r="F49" s="133" t="s">
        <v>440</v>
      </c>
      <c r="G49" s="134" t="s">
        <v>521</v>
      </c>
      <c r="H49" s="132" t="s">
        <v>523</v>
      </c>
      <c r="I49" s="135" t="s">
        <v>522</v>
      </c>
      <c r="J49" s="132" t="s">
        <v>524</v>
      </c>
      <c r="K49" s="628" t="s">
        <v>756</v>
      </c>
      <c r="L49" s="73"/>
    </row>
    <row r="50" spans="4:12">
      <c r="D50" s="182">
        <v>46</v>
      </c>
      <c r="E50" s="205" t="str">
        <f t="shared" si="1"/>
        <v>DR Congo</v>
      </c>
      <c r="F50" s="133" t="s">
        <v>1878</v>
      </c>
      <c r="G50" s="134" t="s">
        <v>1879</v>
      </c>
      <c r="H50" s="132" t="s">
        <v>1879</v>
      </c>
      <c r="I50" s="135" t="s">
        <v>1879</v>
      </c>
      <c r="J50" s="132" t="s">
        <v>1734</v>
      </c>
      <c r="K50" s="628" t="s">
        <v>1878</v>
      </c>
      <c r="L50" s="73"/>
    </row>
    <row r="51" spans="4:12">
      <c r="D51" s="182">
        <v>47</v>
      </c>
      <c r="E51" s="205" t="str">
        <f t="shared" si="1"/>
        <v>Greece</v>
      </c>
      <c r="F51" s="133" t="s">
        <v>425</v>
      </c>
      <c r="G51" s="134" t="s">
        <v>492</v>
      </c>
      <c r="H51" s="132" t="s">
        <v>492</v>
      </c>
      <c r="I51" s="135" t="s">
        <v>490</v>
      </c>
      <c r="J51" s="132" t="s">
        <v>491</v>
      </c>
      <c r="K51" s="628" t="s">
        <v>767</v>
      </c>
      <c r="L51" s="73"/>
    </row>
    <row r="52" spans="4:12">
      <c r="D52" s="182">
        <v>48</v>
      </c>
      <c r="E52" s="205" t="str">
        <f t="shared" si="1"/>
        <v>Slovakia</v>
      </c>
      <c r="F52" s="133" t="s">
        <v>428</v>
      </c>
      <c r="G52" s="134" t="s">
        <v>496</v>
      </c>
      <c r="H52" s="132" t="s">
        <v>497</v>
      </c>
      <c r="I52" s="135" t="s">
        <v>498</v>
      </c>
      <c r="J52" s="132" t="s">
        <v>499</v>
      </c>
      <c r="K52" s="628" t="s">
        <v>763</v>
      </c>
      <c r="L52" s="73"/>
    </row>
    <row r="53" spans="4:12">
      <c r="D53" s="182">
        <v>49</v>
      </c>
      <c r="E53" s="205" t="str">
        <f t="shared" si="1"/>
        <v>Venezuela</v>
      </c>
      <c r="F53" s="133" t="s">
        <v>420</v>
      </c>
      <c r="G53" s="134" t="s">
        <v>420</v>
      </c>
      <c r="H53" s="132" t="s">
        <v>420</v>
      </c>
      <c r="I53" s="135" t="s">
        <v>420</v>
      </c>
      <c r="J53" s="132" t="s">
        <v>420</v>
      </c>
      <c r="K53" s="628" t="s">
        <v>420</v>
      </c>
      <c r="L53" s="73"/>
    </row>
    <row r="54" spans="4:12">
      <c r="D54" s="182">
        <v>50</v>
      </c>
      <c r="E54" s="205" t="str">
        <f t="shared" si="1"/>
        <v>Uzbekistan</v>
      </c>
      <c r="F54" s="133" t="s">
        <v>442</v>
      </c>
      <c r="G54" s="134" t="s">
        <v>525</v>
      </c>
      <c r="H54" s="132" t="s">
        <v>442</v>
      </c>
      <c r="I54" s="135" t="s">
        <v>527</v>
      </c>
      <c r="J54" s="132" t="s">
        <v>528</v>
      </c>
      <c r="K54" s="628" t="s">
        <v>774</v>
      </c>
      <c r="L54" s="73"/>
    </row>
    <row r="55" spans="4:12">
      <c r="D55" s="182">
        <v>51</v>
      </c>
      <c r="E55" s="205" t="str">
        <f t="shared" si="1"/>
        <v>Costa Rica</v>
      </c>
      <c r="F55" s="133" t="s">
        <v>258</v>
      </c>
      <c r="G55" s="134" t="s">
        <v>258</v>
      </c>
      <c r="H55" s="132" t="s">
        <v>258</v>
      </c>
      <c r="I55" s="135" t="s">
        <v>258</v>
      </c>
      <c r="J55" s="132" t="s">
        <v>258</v>
      </c>
      <c r="K55" s="628" t="s">
        <v>258</v>
      </c>
      <c r="L55" s="73"/>
    </row>
    <row r="56" spans="4:12">
      <c r="D56" s="182">
        <v>52</v>
      </c>
      <c r="E56" s="205" t="str">
        <f t="shared" si="1"/>
        <v>Mali</v>
      </c>
      <c r="F56" s="133" t="s">
        <v>441</v>
      </c>
      <c r="G56" s="134" t="s">
        <v>441</v>
      </c>
      <c r="H56" s="132" t="s">
        <v>441</v>
      </c>
      <c r="I56" s="135" t="s">
        <v>441</v>
      </c>
      <c r="J56" s="132" t="s">
        <v>441</v>
      </c>
      <c r="K56" s="628" t="s">
        <v>441</v>
      </c>
      <c r="L56" s="73"/>
    </row>
    <row r="57" spans="4:12">
      <c r="D57" s="182">
        <v>53</v>
      </c>
      <c r="E57" s="205" t="str">
        <f t="shared" si="1"/>
        <v>Peru</v>
      </c>
      <c r="F57" s="133" t="s">
        <v>254</v>
      </c>
      <c r="G57" s="134" t="s">
        <v>334</v>
      </c>
      <c r="H57" s="132" t="s">
        <v>335</v>
      </c>
      <c r="I57" s="135" t="s">
        <v>336</v>
      </c>
      <c r="J57" s="132" t="s">
        <v>254</v>
      </c>
      <c r="K57" s="628" t="s">
        <v>254</v>
      </c>
      <c r="L57" s="73"/>
    </row>
    <row r="58" spans="4:12">
      <c r="D58" s="182">
        <v>54</v>
      </c>
      <c r="E58" s="205" t="str">
        <f t="shared" si="1"/>
        <v>Chile</v>
      </c>
      <c r="F58" s="133" t="s">
        <v>416</v>
      </c>
      <c r="G58" s="134" t="s">
        <v>416</v>
      </c>
      <c r="H58" s="132" t="s">
        <v>466</v>
      </c>
      <c r="I58" s="135" t="s">
        <v>465</v>
      </c>
      <c r="J58" s="132" t="s">
        <v>416</v>
      </c>
      <c r="K58" s="628" t="s">
        <v>465</v>
      </c>
      <c r="L58" s="73"/>
    </row>
    <row r="59" spans="4:12">
      <c r="D59" s="182">
        <v>55</v>
      </c>
      <c r="E59" s="205" t="str">
        <f t="shared" si="1"/>
        <v>Qatar</v>
      </c>
      <c r="F59" s="133" t="s">
        <v>426</v>
      </c>
      <c r="G59" s="134" t="s">
        <v>426</v>
      </c>
      <c r="H59" s="132" t="s">
        <v>426</v>
      </c>
      <c r="I59" s="135" t="s">
        <v>426</v>
      </c>
      <c r="J59" s="132" t="s">
        <v>476</v>
      </c>
      <c r="K59" s="628" t="s">
        <v>426</v>
      </c>
      <c r="L59" s="73"/>
    </row>
    <row r="60" spans="4:12">
      <c r="D60" s="182">
        <v>56</v>
      </c>
      <c r="E60" s="205" t="str">
        <f t="shared" si="1"/>
        <v>Romania</v>
      </c>
      <c r="F60" s="133" t="s">
        <v>427</v>
      </c>
      <c r="G60" s="134" t="s">
        <v>494</v>
      </c>
      <c r="H60" s="132" t="s">
        <v>427</v>
      </c>
      <c r="I60" s="135" t="s">
        <v>493</v>
      </c>
      <c r="J60" s="132" t="s">
        <v>495</v>
      </c>
      <c r="K60" s="628" t="s">
        <v>764</v>
      </c>
      <c r="L60" s="73"/>
    </row>
    <row r="61" spans="4:12">
      <c r="D61" s="182">
        <v>57</v>
      </c>
      <c r="E61" s="205" t="str">
        <f t="shared" si="1"/>
        <v>Iraq</v>
      </c>
      <c r="F61" s="133" t="s">
        <v>432</v>
      </c>
      <c r="G61" s="134" t="s">
        <v>432</v>
      </c>
      <c r="H61" s="132" t="s">
        <v>432</v>
      </c>
      <c r="I61" s="135" t="s">
        <v>509</v>
      </c>
      <c r="J61" s="132" t="s">
        <v>509</v>
      </c>
      <c r="K61" s="628" t="s">
        <v>509</v>
      </c>
      <c r="L61" s="73"/>
    </row>
    <row r="62" spans="4:12">
      <c r="D62" s="182">
        <v>58</v>
      </c>
      <c r="E62" s="205" t="str">
        <f t="shared" si="1"/>
        <v>Slovenia</v>
      </c>
      <c r="F62" s="133" t="s">
        <v>433</v>
      </c>
      <c r="G62" s="134" t="s">
        <v>510</v>
      </c>
      <c r="H62" s="132" t="s">
        <v>433</v>
      </c>
      <c r="I62" s="135" t="s">
        <v>511</v>
      </c>
      <c r="J62" s="132" t="s">
        <v>512</v>
      </c>
      <c r="K62" s="628" t="s">
        <v>769</v>
      </c>
      <c r="L62" s="73"/>
    </row>
    <row r="63" spans="4:12">
      <c r="D63" s="182">
        <v>59</v>
      </c>
      <c r="E63" s="205">
        <f t="shared" si="1"/>
        <v>0</v>
      </c>
      <c r="F63" s="133"/>
      <c r="G63" s="134"/>
      <c r="H63" s="132"/>
      <c r="I63" s="135"/>
      <c r="J63" s="132" t="s">
        <v>1733</v>
      </c>
      <c r="K63" s="628"/>
      <c r="L63" s="73"/>
    </row>
    <row r="64" spans="4:12">
      <c r="D64" s="182">
        <v>60</v>
      </c>
      <c r="E64" s="205" t="str">
        <f t="shared" si="1"/>
        <v>South Africa</v>
      </c>
      <c r="F64" s="133" t="s">
        <v>445</v>
      </c>
      <c r="G64" s="134" t="s">
        <v>536</v>
      </c>
      <c r="H64" s="132" t="s">
        <v>535</v>
      </c>
      <c r="I64" s="135" t="s">
        <v>534</v>
      </c>
      <c r="J64" s="132" t="s">
        <v>537</v>
      </c>
      <c r="K64" s="628" t="s">
        <v>771</v>
      </c>
      <c r="L64" s="73"/>
    </row>
    <row r="65" spans="4:12">
      <c r="D65" s="182">
        <v>61</v>
      </c>
      <c r="E65" s="205" t="str">
        <f t="shared" si="1"/>
        <v>Saudi Arabia</v>
      </c>
      <c r="F65" s="133" t="s">
        <v>1751</v>
      </c>
      <c r="G65" s="134" t="s">
        <v>1750</v>
      </c>
      <c r="H65" s="132" t="s">
        <v>1750</v>
      </c>
      <c r="I65" s="135" t="s">
        <v>1749</v>
      </c>
      <c r="J65" s="132" t="s">
        <v>1732</v>
      </c>
      <c r="K65" s="628" t="s">
        <v>1748</v>
      </c>
      <c r="L65" s="73"/>
    </row>
    <row r="66" spans="4:12">
      <c r="D66" s="182">
        <v>62</v>
      </c>
      <c r="E66" s="205" t="str">
        <f t="shared" si="1"/>
        <v>Burkina Faso</v>
      </c>
      <c r="F66" s="133" t="s">
        <v>439</v>
      </c>
      <c r="G66" s="134" t="s">
        <v>439</v>
      </c>
      <c r="H66" s="132" t="s">
        <v>439</v>
      </c>
      <c r="I66" s="135" t="s">
        <v>439</v>
      </c>
      <c r="J66" s="132" t="s">
        <v>439</v>
      </c>
      <c r="K66" s="628" t="s">
        <v>439</v>
      </c>
      <c r="L66" s="73"/>
    </row>
    <row r="67" spans="4:12">
      <c r="D67" s="182">
        <v>63</v>
      </c>
      <c r="E67" s="205" t="str">
        <f t="shared" si="1"/>
        <v>Jordan</v>
      </c>
      <c r="F67" s="133" t="s">
        <v>1743</v>
      </c>
      <c r="G67" s="134" t="s">
        <v>1744</v>
      </c>
      <c r="H67" s="132" t="s">
        <v>1745</v>
      </c>
      <c r="I67" s="135" t="s">
        <v>1746</v>
      </c>
      <c r="J67" s="132" t="s">
        <v>1735</v>
      </c>
      <c r="K67" s="628" t="s">
        <v>1747</v>
      </c>
      <c r="L67" s="73"/>
    </row>
    <row r="68" spans="4:12">
      <c r="D68" s="182">
        <v>64</v>
      </c>
      <c r="E68" s="205" t="str">
        <f t="shared" si="1"/>
        <v>Albania</v>
      </c>
      <c r="F68" s="133" t="s">
        <v>438</v>
      </c>
      <c r="G68" s="134" t="s">
        <v>438</v>
      </c>
      <c r="H68" s="132" t="s">
        <v>438</v>
      </c>
      <c r="I68" s="135" t="s">
        <v>518</v>
      </c>
      <c r="J68" s="132" t="s">
        <v>520</v>
      </c>
      <c r="K68" s="628" t="s">
        <v>770</v>
      </c>
      <c r="L68" s="73"/>
    </row>
    <row r="69" spans="4:12">
      <c r="D69" s="182">
        <v>65</v>
      </c>
      <c r="E69" s="205" t="str">
        <f t="shared" si="1"/>
        <v>Bosnia/Herzeg.</v>
      </c>
      <c r="F69" s="133" t="s">
        <v>1881</v>
      </c>
      <c r="G69" s="134" t="s">
        <v>1881</v>
      </c>
      <c r="H69" s="132" t="s">
        <v>1882</v>
      </c>
      <c r="I69" s="135" t="s">
        <v>1883</v>
      </c>
      <c r="J69" s="132" t="s">
        <v>1884</v>
      </c>
      <c r="K69" s="628" t="s">
        <v>1885</v>
      </c>
      <c r="L69" s="73"/>
    </row>
    <row r="70" spans="4:1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c r="D71" s="182">
        <v>67</v>
      </c>
      <c r="E71" s="205">
        <f t="shared" si="2"/>
        <v>0</v>
      </c>
      <c r="F71" s="133"/>
      <c r="G71" s="134"/>
      <c r="H71" s="132"/>
      <c r="I71" s="135"/>
      <c r="J71" s="132" t="s">
        <v>909</v>
      </c>
      <c r="K71" s="628"/>
      <c r="L71" s="73"/>
    </row>
    <row r="72" spans="4:12">
      <c r="D72" s="182">
        <v>68</v>
      </c>
      <c r="E72" s="205">
        <f t="shared" si="2"/>
        <v>0</v>
      </c>
      <c r="F72" s="133"/>
      <c r="G72" s="134"/>
      <c r="H72" s="132"/>
      <c r="I72" s="135"/>
      <c r="J72" s="132" t="s">
        <v>1736</v>
      </c>
      <c r="K72" s="628"/>
      <c r="L72" s="73"/>
    </row>
    <row r="73" spans="4:12">
      <c r="D73" s="182">
        <v>69</v>
      </c>
      <c r="E73" s="205" t="str">
        <f t="shared" si="2"/>
        <v>Cape Verde</v>
      </c>
      <c r="F73" s="133" t="s">
        <v>1752</v>
      </c>
      <c r="G73" s="134" t="s">
        <v>1753</v>
      </c>
      <c r="H73" s="132" t="s">
        <v>1754</v>
      </c>
      <c r="I73" s="135" t="s">
        <v>1755</v>
      </c>
      <c r="J73" s="132" t="s">
        <v>910</v>
      </c>
      <c r="K73" s="628" t="s">
        <v>1756</v>
      </c>
      <c r="L73" s="73"/>
    </row>
    <row r="74" spans="4:12">
      <c r="D74" s="182">
        <v>70</v>
      </c>
      <c r="E74" s="205" t="str">
        <f t="shared" si="2"/>
        <v>Northern Ireland</v>
      </c>
      <c r="F74" s="133" t="s">
        <v>434</v>
      </c>
      <c r="G74" s="134" t="s">
        <v>516</v>
      </c>
      <c r="H74" s="132" t="s">
        <v>515</v>
      </c>
      <c r="I74" s="135" t="s">
        <v>514</v>
      </c>
      <c r="J74" s="132" t="s">
        <v>513</v>
      </c>
      <c r="K74" s="628" t="s">
        <v>766</v>
      </c>
      <c r="L74" s="73"/>
    </row>
    <row r="75" spans="4:12">
      <c r="D75" s="182">
        <v>71</v>
      </c>
      <c r="E75" s="205" t="str">
        <f t="shared" si="2"/>
        <v>Jamaica</v>
      </c>
      <c r="F75" s="133" t="s">
        <v>444</v>
      </c>
      <c r="G75" s="134" t="s">
        <v>444</v>
      </c>
      <c r="H75" s="132" t="s">
        <v>531</v>
      </c>
      <c r="I75" s="135" t="s">
        <v>532</v>
      </c>
      <c r="J75" s="132" t="s">
        <v>533</v>
      </c>
      <c r="K75" s="628" t="s">
        <v>444</v>
      </c>
      <c r="L75" s="73"/>
    </row>
    <row r="76" spans="4:12">
      <c r="D76" s="182">
        <v>72</v>
      </c>
      <c r="E76" s="205" t="str">
        <f t="shared" si="2"/>
        <v>Georgia</v>
      </c>
      <c r="F76" s="133" t="s">
        <v>448</v>
      </c>
      <c r="G76" s="134" t="s">
        <v>448</v>
      </c>
      <c r="H76" s="132" t="s">
        <v>448</v>
      </c>
      <c r="I76" s="135" t="s">
        <v>539</v>
      </c>
      <c r="J76" s="132" t="s">
        <v>540</v>
      </c>
      <c r="K76" s="628" t="s">
        <v>775</v>
      </c>
      <c r="L76" s="73"/>
    </row>
    <row r="77" spans="4:12">
      <c r="D77" s="182">
        <v>73</v>
      </c>
      <c r="E77" s="205" t="str">
        <f t="shared" si="2"/>
        <v>Finland</v>
      </c>
      <c r="F77" s="133" t="s">
        <v>424</v>
      </c>
      <c r="G77" s="134" t="s">
        <v>489</v>
      </c>
      <c r="H77" s="132" t="s">
        <v>489</v>
      </c>
      <c r="I77" s="135" t="s">
        <v>487</v>
      </c>
      <c r="J77" s="132" t="s">
        <v>908</v>
      </c>
      <c r="K77" s="628" t="s">
        <v>424</v>
      </c>
      <c r="L77" s="73"/>
    </row>
    <row r="78" spans="4:12">
      <c r="D78" s="182">
        <v>74</v>
      </c>
      <c r="E78" s="205" t="str">
        <f t="shared" si="2"/>
        <v>Ghana</v>
      </c>
      <c r="F78" s="133" t="s">
        <v>436</v>
      </c>
      <c r="G78" s="134" t="s">
        <v>436</v>
      </c>
      <c r="H78" s="132" t="s">
        <v>436</v>
      </c>
      <c r="I78" s="135" t="s">
        <v>436</v>
      </c>
      <c r="J78" s="132" t="s">
        <v>436</v>
      </c>
      <c r="K78" s="628" t="s">
        <v>436</v>
      </c>
      <c r="L78" s="73"/>
    </row>
    <row r="79" spans="4:12">
      <c r="D79" s="182">
        <v>75</v>
      </c>
      <c r="E79" s="205" t="str">
        <f t="shared" si="2"/>
        <v>Iceland</v>
      </c>
      <c r="F79" s="133" t="s">
        <v>338</v>
      </c>
      <c r="G79" s="134" t="s">
        <v>339</v>
      </c>
      <c r="H79" s="132" t="s">
        <v>340</v>
      </c>
      <c r="I79" s="135" t="s">
        <v>341</v>
      </c>
      <c r="J79" s="132" t="s">
        <v>256</v>
      </c>
      <c r="K79" s="628" t="s">
        <v>768</v>
      </c>
      <c r="L79" s="73"/>
    </row>
    <row r="80" spans="4:12">
      <c r="D80" s="182">
        <v>76</v>
      </c>
      <c r="E80" s="205" t="str">
        <f t="shared" si="2"/>
        <v>Bolivia</v>
      </c>
      <c r="F80" s="133" t="s">
        <v>435</v>
      </c>
      <c r="G80" s="134" t="s">
        <v>435</v>
      </c>
      <c r="H80" s="132" t="s">
        <v>435</v>
      </c>
      <c r="I80" s="135" t="s">
        <v>517</v>
      </c>
      <c r="J80" s="132" t="s">
        <v>519</v>
      </c>
      <c r="K80" s="628" t="s">
        <v>773</v>
      </c>
      <c r="L80" s="73"/>
    </row>
    <row r="81" spans="4:12">
      <c r="D81" s="182">
        <v>77</v>
      </c>
      <c r="E81" s="205" t="str">
        <f t="shared" si="2"/>
        <v>Israel</v>
      </c>
      <c r="F81" s="133" t="s">
        <v>430</v>
      </c>
      <c r="G81" s="134" t="s">
        <v>430</v>
      </c>
      <c r="H81" s="132" t="s">
        <v>488</v>
      </c>
      <c r="I81" s="135" t="s">
        <v>504</v>
      </c>
      <c r="J81" s="132" t="s">
        <v>430</v>
      </c>
      <c r="K81" s="628" t="s">
        <v>504</v>
      </c>
      <c r="L81" s="73"/>
    </row>
    <row r="82" spans="4:12">
      <c r="D82" s="182">
        <v>78</v>
      </c>
      <c r="E82" s="205">
        <f t="shared" si="2"/>
        <v>0</v>
      </c>
      <c r="F82" s="133"/>
      <c r="G82" s="134"/>
      <c r="H82" s="132"/>
      <c r="I82" s="135"/>
      <c r="J82" s="132" t="s">
        <v>1861</v>
      </c>
      <c r="K82" s="628"/>
      <c r="L82" s="73"/>
    </row>
    <row r="83" spans="4:12">
      <c r="D83" s="182">
        <v>79</v>
      </c>
      <c r="E83" s="205" t="str">
        <f t="shared" si="2"/>
        <v>Oman</v>
      </c>
      <c r="F83" s="133" t="s">
        <v>446</v>
      </c>
      <c r="G83" s="134" t="s">
        <v>526</v>
      </c>
      <c r="H83" s="132" t="s">
        <v>446</v>
      </c>
      <c r="I83" s="135" t="s">
        <v>446</v>
      </c>
      <c r="J83" s="132" t="s">
        <v>446</v>
      </c>
      <c r="K83" s="628" t="s">
        <v>446</v>
      </c>
      <c r="L83" s="73"/>
    </row>
    <row r="84" spans="4:12">
      <c r="D84" s="182">
        <v>80</v>
      </c>
      <c r="E84" s="205">
        <f t="shared" si="2"/>
        <v>0</v>
      </c>
      <c r="F84" s="133"/>
      <c r="G84" s="134"/>
      <c r="H84" s="132"/>
      <c r="I84" s="135"/>
      <c r="J84" s="132" t="s">
        <v>1862</v>
      </c>
      <c r="K84" s="628"/>
      <c r="L84" s="73"/>
    </row>
    <row r="85" spans="4:12">
      <c r="D85" s="182">
        <v>81</v>
      </c>
      <c r="E85" s="205" t="str">
        <f t="shared" si="2"/>
        <v>Montenegro</v>
      </c>
      <c r="F85" s="133" t="s">
        <v>447</v>
      </c>
      <c r="G85" s="134" t="s">
        <v>447</v>
      </c>
      <c r="H85" s="132" t="s">
        <v>447</v>
      </c>
      <c r="I85" s="135" t="s">
        <v>538</v>
      </c>
      <c r="J85" s="132" t="s">
        <v>447</v>
      </c>
      <c r="K85" s="628" t="s">
        <v>447</v>
      </c>
      <c r="L85" s="73"/>
    </row>
    <row r="86" spans="4:12">
      <c r="D86" s="182">
        <v>82</v>
      </c>
      <c r="E86" s="205" t="str">
        <f t="shared" si="2"/>
        <v>Curaçao</v>
      </c>
      <c r="F86" s="133" t="s">
        <v>1737</v>
      </c>
      <c r="G86" s="134" t="s">
        <v>1758</v>
      </c>
      <c r="H86" s="132" t="s">
        <v>1737</v>
      </c>
      <c r="I86" s="135" t="s">
        <v>1737</v>
      </c>
      <c r="J86" s="132" t="s">
        <v>1737</v>
      </c>
      <c r="K86" s="628" t="s">
        <v>1757</v>
      </c>
      <c r="L86" s="73"/>
    </row>
    <row r="87" spans="4:12">
      <c r="D87" s="182">
        <v>83</v>
      </c>
      <c r="E87" s="205" t="str">
        <f t="shared" si="2"/>
        <v>Haiti</v>
      </c>
      <c r="F87" s="133" t="s">
        <v>1738</v>
      </c>
      <c r="G87" s="134" t="s">
        <v>1738</v>
      </c>
      <c r="H87" s="132" t="s">
        <v>1738</v>
      </c>
      <c r="I87" s="135" t="s">
        <v>1759</v>
      </c>
      <c r="J87" s="132" t="s">
        <v>1738</v>
      </c>
      <c r="K87" s="628" t="s">
        <v>1759</v>
      </c>
      <c r="L87" s="73"/>
    </row>
    <row r="88" spans="4:12">
      <c r="D88" s="182">
        <v>84</v>
      </c>
      <c r="E88" s="205">
        <f t="shared" si="2"/>
        <v>0</v>
      </c>
      <c r="F88" s="209"/>
      <c r="G88" s="131"/>
      <c r="H88" s="210"/>
      <c r="I88" s="211"/>
      <c r="J88" s="210" t="s">
        <v>1863</v>
      </c>
      <c r="K88" s="628"/>
      <c r="L88" s="212"/>
    </row>
    <row r="89" spans="4:12">
      <c r="D89" s="182">
        <v>85</v>
      </c>
      <c r="E89" s="205" t="str">
        <f t="shared" si="2"/>
        <v>New Zealand</v>
      </c>
      <c r="F89" s="209" t="s">
        <v>1760</v>
      </c>
      <c r="G89" s="131" t="s">
        <v>1763</v>
      </c>
      <c r="H89" s="210" t="s">
        <v>1762</v>
      </c>
      <c r="I89" s="211" t="s">
        <v>1764</v>
      </c>
      <c r="J89" s="210" t="s">
        <v>541</v>
      </c>
      <c r="K89" s="628" t="s">
        <v>1761</v>
      </c>
      <c r="L89" s="212"/>
    </row>
    <row r="90" spans="4:12">
      <c r="D90" s="182">
        <v>86</v>
      </c>
      <c r="E90" s="205" t="str">
        <f t="shared" si="2"/>
        <v>Bulgaria</v>
      </c>
      <c r="F90" s="209" t="s">
        <v>443</v>
      </c>
      <c r="G90" s="131" t="s">
        <v>443</v>
      </c>
      <c r="H90" s="210" t="s">
        <v>443</v>
      </c>
      <c r="I90" s="211" t="s">
        <v>529</v>
      </c>
      <c r="J90" s="210" t="s">
        <v>530</v>
      </c>
      <c r="K90" s="628" t="s">
        <v>772</v>
      </c>
      <c r="L90" s="212"/>
    </row>
    <row r="91" spans="4:12">
      <c r="D91" s="182">
        <v>87</v>
      </c>
      <c r="E91" s="205">
        <f t="shared" si="2"/>
        <v>0</v>
      </c>
      <c r="F91" s="209"/>
      <c r="G91" s="131"/>
      <c r="H91" s="210"/>
      <c r="I91" s="211"/>
      <c r="J91" s="210" t="s">
        <v>911</v>
      </c>
      <c r="K91" s="628"/>
      <c r="L91" s="212"/>
    </row>
    <row r="92" spans="4:12">
      <c r="D92" s="182">
        <v>88</v>
      </c>
      <c r="E92" s="205">
        <f t="shared" si="2"/>
        <v>0</v>
      </c>
      <c r="F92" s="209"/>
      <c r="G92" s="131"/>
      <c r="H92" s="210"/>
      <c r="I92" s="211"/>
      <c r="J92" s="210" t="s">
        <v>1864</v>
      </c>
      <c r="K92" s="628"/>
      <c r="L92" s="212"/>
    </row>
    <row r="93" spans="4:12">
      <c r="D93" s="182">
        <v>89</v>
      </c>
      <c r="E93" s="205">
        <f t="shared" si="2"/>
        <v>0</v>
      </c>
      <c r="F93" s="209"/>
      <c r="G93" s="131"/>
      <c r="H93" s="210"/>
      <c r="I93" s="211"/>
      <c r="J93" s="210" t="s">
        <v>1865</v>
      </c>
      <c r="K93" s="628"/>
      <c r="L93" s="212"/>
    </row>
    <row r="94" spans="4:12">
      <c r="D94" s="182">
        <v>90</v>
      </c>
      <c r="E94" s="205">
        <f t="shared" si="2"/>
        <v>0</v>
      </c>
      <c r="F94" s="209"/>
      <c r="G94" s="131"/>
      <c r="H94" s="210"/>
      <c r="I94" s="211"/>
      <c r="J94" s="886" t="s">
        <v>1880</v>
      </c>
      <c r="K94" s="887"/>
      <c r="L94" s="212"/>
    </row>
    <row r="95" spans="4:12">
      <c r="D95" s="182">
        <v>91</v>
      </c>
      <c r="E95" s="205" t="str">
        <f t="shared" si="2"/>
        <v>Play-Off 1</v>
      </c>
      <c r="F95" s="209" t="s">
        <v>1866</v>
      </c>
      <c r="G95" s="131" t="s">
        <v>1866</v>
      </c>
      <c r="H95" s="210" t="s">
        <v>1866</v>
      </c>
      <c r="I95" s="211" t="s">
        <v>1866</v>
      </c>
      <c r="J95" s="886" t="s">
        <v>1866</v>
      </c>
      <c r="K95" s="887" t="s">
        <v>1866</v>
      </c>
      <c r="L95" s="212"/>
    </row>
    <row r="96" spans="4:12">
      <c r="D96" s="182">
        <v>92</v>
      </c>
      <c r="E96" s="205" t="str">
        <f t="shared" si="2"/>
        <v>Play-Off 2</v>
      </c>
      <c r="F96" s="209" t="s">
        <v>1867</v>
      </c>
      <c r="G96" s="131" t="s">
        <v>1867</v>
      </c>
      <c r="H96" s="210" t="s">
        <v>1867</v>
      </c>
      <c r="I96" s="211" t="s">
        <v>1867</v>
      </c>
      <c r="J96" s="886" t="s">
        <v>1867</v>
      </c>
      <c r="K96" s="887" t="s">
        <v>1867</v>
      </c>
      <c r="L96" s="212"/>
    </row>
    <row r="97" spans="4:15">
      <c r="D97" s="182">
        <v>93</v>
      </c>
      <c r="E97" s="205" t="str">
        <f t="shared" si="2"/>
        <v>Play-Off A</v>
      </c>
      <c r="F97" s="209" t="s">
        <v>1868</v>
      </c>
      <c r="G97" s="131" t="s">
        <v>1868</v>
      </c>
      <c r="H97" s="210" t="s">
        <v>1868</v>
      </c>
      <c r="I97" s="211" t="s">
        <v>1868</v>
      </c>
      <c r="J97" s="886" t="s">
        <v>1868</v>
      </c>
      <c r="K97" s="887" t="s">
        <v>1868</v>
      </c>
      <c r="L97" s="212"/>
    </row>
    <row r="98" spans="4:15">
      <c r="D98" s="182">
        <v>94</v>
      </c>
      <c r="E98" s="205" t="str">
        <f t="shared" si="2"/>
        <v>Play-Off B</v>
      </c>
      <c r="F98" s="209" t="s">
        <v>1869</v>
      </c>
      <c r="G98" s="131" t="s">
        <v>1869</v>
      </c>
      <c r="H98" s="210" t="s">
        <v>1869</v>
      </c>
      <c r="I98" s="211" t="s">
        <v>1869</v>
      </c>
      <c r="J98" s="886" t="s">
        <v>1869</v>
      </c>
      <c r="K98" s="887" t="s">
        <v>1869</v>
      </c>
      <c r="L98" s="212"/>
    </row>
    <row r="99" spans="4:15">
      <c r="D99" s="182">
        <v>95</v>
      </c>
      <c r="E99" s="205" t="str">
        <f t="shared" si="2"/>
        <v>Play-Off C</v>
      </c>
      <c r="F99" s="209" t="s">
        <v>1870</v>
      </c>
      <c r="G99" s="131" t="s">
        <v>1870</v>
      </c>
      <c r="H99" s="210" t="s">
        <v>1870</v>
      </c>
      <c r="I99" s="211" t="s">
        <v>1870</v>
      </c>
      <c r="J99" s="886" t="s">
        <v>1870</v>
      </c>
      <c r="K99" s="887" t="s">
        <v>1870</v>
      </c>
      <c r="L99" s="212"/>
    </row>
    <row r="100" spans="4:15" ht="15.75" thickBot="1">
      <c r="D100" s="208">
        <v>96</v>
      </c>
      <c r="E100" s="205" t="str">
        <f t="shared" si="2"/>
        <v>Play-Off D</v>
      </c>
      <c r="F100" s="136" t="s">
        <v>1871</v>
      </c>
      <c r="G100" s="137" t="s">
        <v>1871</v>
      </c>
      <c r="H100" s="138" t="s">
        <v>1871</v>
      </c>
      <c r="I100" s="139" t="s">
        <v>1871</v>
      </c>
      <c r="J100" s="367" t="s">
        <v>1871</v>
      </c>
      <c r="K100" s="629" t="s">
        <v>1871</v>
      </c>
      <c r="L100" s="74"/>
    </row>
    <row r="101" spans="4:15" ht="16.5" thickTop="1" thickBot="1">
      <c r="E101" s="205"/>
      <c r="F101" s="75"/>
      <c r="G101" s="75"/>
      <c r="H101" s="75"/>
      <c r="I101" s="75"/>
      <c r="J101" s="75"/>
      <c r="K101" s="630"/>
      <c r="L101" s="75"/>
    </row>
    <row r="102" spans="4:15" ht="30.75" thickTop="1">
      <c r="D102" s="181" t="s">
        <v>391</v>
      </c>
      <c r="E102" s="206"/>
      <c r="F102" s="189" t="s">
        <v>111</v>
      </c>
      <c r="G102" s="190"/>
      <c r="H102" s="190"/>
      <c r="I102" s="190"/>
      <c r="J102" s="190"/>
      <c r="K102" s="631"/>
      <c r="L102" s="191"/>
    </row>
    <row r="103" spans="4:15">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c r="D104" s="128">
        <v>2</v>
      </c>
      <c r="E104" s="205" t="str">
        <f t="shared" si="3"/>
        <v>Toronto</v>
      </c>
      <c r="F104" s="133" t="s">
        <v>913</v>
      </c>
      <c r="G104" s="134" t="s">
        <v>913</v>
      </c>
      <c r="H104" s="132" t="s">
        <v>913</v>
      </c>
      <c r="I104" s="135" t="s">
        <v>913</v>
      </c>
      <c r="J104" s="132" t="s">
        <v>913</v>
      </c>
      <c r="K104" s="628" t="s">
        <v>913</v>
      </c>
      <c r="L104" s="73"/>
      <c r="O104" s="584"/>
    </row>
    <row r="105" spans="4:15">
      <c r="D105" s="128">
        <v>3</v>
      </c>
      <c r="E105" s="205" t="str">
        <f t="shared" si="3"/>
        <v>New York/New Jersey</v>
      </c>
      <c r="F105" s="133" t="s">
        <v>1008</v>
      </c>
      <c r="G105" s="134" t="s">
        <v>1008</v>
      </c>
      <c r="H105" s="132" t="s">
        <v>1008</v>
      </c>
      <c r="I105" s="135" t="s">
        <v>1008</v>
      </c>
      <c r="J105" s="132" t="s">
        <v>1008</v>
      </c>
      <c r="K105" s="628" t="s">
        <v>1008</v>
      </c>
      <c r="L105" s="73"/>
      <c r="O105" s="584"/>
    </row>
    <row r="106" spans="4:15">
      <c r="D106" s="128">
        <v>4</v>
      </c>
      <c r="E106" s="205" t="str">
        <f t="shared" si="3"/>
        <v>Kansas City</v>
      </c>
      <c r="F106" s="133" t="s">
        <v>914</v>
      </c>
      <c r="G106" s="134" t="s">
        <v>914</v>
      </c>
      <c r="H106" s="132" t="s">
        <v>914</v>
      </c>
      <c r="I106" s="135" t="s">
        <v>914</v>
      </c>
      <c r="J106" s="132" t="s">
        <v>914</v>
      </c>
      <c r="K106" s="628" t="s">
        <v>914</v>
      </c>
      <c r="L106" s="73"/>
      <c r="O106" s="584"/>
    </row>
    <row r="107" spans="4:15">
      <c r="D107" s="128">
        <v>5</v>
      </c>
      <c r="E107" s="205" t="str">
        <f t="shared" si="3"/>
        <v>Dallas</v>
      </c>
      <c r="F107" s="133" t="s">
        <v>1012</v>
      </c>
      <c r="G107" s="134" t="s">
        <v>1012</v>
      </c>
      <c r="H107" s="132" t="s">
        <v>1012</v>
      </c>
      <c r="I107" s="135" t="s">
        <v>1012</v>
      </c>
      <c r="J107" s="132" t="s">
        <v>1012</v>
      </c>
      <c r="K107" s="628" t="s">
        <v>1012</v>
      </c>
      <c r="L107" s="73"/>
      <c r="O107" s="584"/>
    </row>
    <row r="108" spans="4:15">
      <c r="D108" s="128">
        <v>6</v>
      </c>
      <c r="E108" s="205" t="str">
        <f t="shared" si="3"/>
        <v>Houston</v>
      </c>
      <c r="F108" s="133" t="s">
        <v>915</v>
      </c>
      <c r="G108" s="134" t="s">
        <v>915</v>
      </c>
      <c r="H108" s="132" t="s">
        <v>915</v>
      </c>
      <c r="I108" s="135" t="s">
        <v>915</v>
      </c>
      <c r="J108" s="132" t="s">
        <v>915</v>
      </c>
      <c r="K108" s="628" t="s">
        <v>915</v>
      </c>
      <c r="L108" s="73"/>
      <c r="O108" s="584"/>
    </row>
    <row r="109" spans="4:15">
      <c r="D109" s="128">
        <v>7</v>
      </c>
      <c r="E109" s="205" t="str">
        <f t="shared" si="3"/>
        <v>Atlanta</v>
      </c>
      <c r="F109" s="133" t="s">
        <v>916</v>
      </c>
      <c r="G109" s="134" t="s">
        <v>916</v>
      </c>
      <c r="H109" s="132" t="s">
        <v>916</v>
      </c>
      <c r="I109" s="135" t="s">
        <v>916</v>
      </c>
      <c r="J109" s="132" t="s">
        <v>916</v>
      </c>
      <c r="K109" s="628" t="s">
        <v>916</v>
      </c>
      <c r="L109" s="73"/>
      <c r="O109" s="584"/>
    </row>
    <row r="110" spans="4:15">
      <c r="D110" s="128">
        <v>8</v>
      </c>
      <c r="E110" s="205" t="str">
        <f t="shared" si="3"/>
        <v>Los Angeles</v>
      </c>
      <c r="F110" s="133" t="s">
        <v>917</v>
      </c>
      <c r="G110" s="134" t="s">
        <v>917</v>
      </c>
      <c r="H110" s="132" t="s">
        <v>917</v>
      </c>
      <c r="I110" s="135" t="s">
        <v>917</v>
      </c>
      <c r="J110" s="132" t="s">
        <v>917</v>
      </c>
      <c r="K110" s="628" t="s">
        <v>917</v>
      </c>
      <c r="L110" s="73"/>
      <c r="O110" s="584"/>
    </row>
    <row r="111" spans="4:15">
      <c r="D111" s="128">
        <v>9</v>
      </c>
      <c r="E111" s="205" t="str">
        <f t="shared" si="3"/>
        <v>Philadelphia</v>
      </c>
      <c r="F111" s="133" t="s">
        <v>918</v>
      </c>
      <c r="G111" s="134" t="s">
        <v>918</v>
      </c>
      <c r="H111" s="132" t="s">
        <v>918</v>
      </c>
      <c r="I111" s="135" t="s">
        <v>918</v>
      </c>
      <c r="J111" s="132" t="s">
        <v>918</v>
      </c>
      <c r="K111" s="628" t="s">
        <v>918</v>
      </c>
      <c r="L111" s="73"/>
      <c r="O111" s="584"/>
    </row>
    <row r="112" spans="4:15">
      <c r="D112" s="128">
        <v>10</v>
      </c>
      <c r="E112" s="205" t="str">
        <f t="shared" si="3"/>
        <v>Seattle</v>
      </c>
      <c r="F112" s="133" t="s">
        <v>919</v>
      </c>
      <c r="G112" s="134" t="s">
        <v>919</v>
      </c>
      <c r="H112" s="132" t="s">
        <v>919</v>
      </c>
      <c r="I112" s="135" t="s">
        <v>919</v>
      </c>
      <c r="J112" s="132" t="s">
        <v>919</v>
      </c>
      <c r="K112" s="628" t="s">
        <v>919</v>
      </c>
      <c r="L112" s="73"/>
      <c r="O112" s="584"/>
    </row>
    <row r="113" spans="4:15">
      <c r="D113" s="128">
        <v>11</v>
      </c>
      <c r="E113" s="205" t="str">
        <f t="shared" si="3"/>
        <v>San Francisco Bay Area</v>
      </c>
      <c r="F113" s="133" t="s">
        <v>1009</v>
      </c>
      <c r="G113" s="134" t="s">
        <v>1009</v>
      </c>
      <c r="H113" s="132" t="s">
        <v>1009</v>
      </c>
      <c r="I113" s="135" t="s">
        <v>1009</v>
      </c>
      <c r="J113" s="132" t="s">
        <v>1009</v>
      </c>
      <c r="K113" s="628" t="s">
        <v>1009</v>
      </c>
      <c r="L113" s="73"/>
      <c r="O113" s="584"/>
    </row>
    <row r="114" spans="4:15">
      <c r="D114" s="128">
        <v>12</v>
      </c>
      <c r="E114" s="205" t="str">
        <f t="shared" si="3"/>
        <v>Boston</v>
      </c>
      <c r="F114" s="133" t="s">
        <v>920</v>
      </c>
      <c r="G114" s="134" t="s">
        <v>920</v>
      </c>
      <c r="H114" s="132" t="s">
        <v>920</v>
      </c>
      <c r="I114" s="135" t="s">
        <v>920</v>
      </c>
      <c r="J114" s="132" t="s">
        <v>920</v>
      </c>
      <c r="K114" s="628" t="s">
        <v>920</v>
      </c>
      <c r="L114" s="73"/>
      <c r="O114" s="584"/>
    </row>
    <row r="115" spans="4:15">
      <c r="D115" s="128">
        <v>13</v>
      </c>
      <c r="E115" s="205" t="str">
        <f t="shared" si="3"/>
        <v>Miami</v>
      </c>
      <c r="F115" s="133" t="s">
        <v>921</v>
      </c>
      <c r="G115" s="134" t="s">
        <v>921</v>
      </c>
      <c r="H115" s="132" t="s">
        <v>921</v>
      </c>
      <c r="I115" s="135" t="s">
        <v>921</v>
      </c>
      <c r="J115" s="132" t="s">
        <v>921</v>
      </c>
      <c r="K115" s="628" t="s">
        <v>921</v>
      </c>
      <c r="L115" s="73"/>
      <c r="O115" s="584"/>
    </row>
    <row r="116" spans="4:15">
      <c r="D116" s="128">
        <v>14</v>
      </c>
      <c r="E116" s="205" t="str">
        <f t="shared" si="3"/>
        <v>Mexico City</v>
      </c>
      <c r="F116" s="133" t="s">
        <v>922</v>
      </c>
      <c r="G116" s="134" t="s">
        <v>922</v>
      </c>
      <c r="H116" s="132" t="s">
        <v>922</v>
      </c>
      <c r="I116" s="135" t="s">
        <v>922</v>
      </c>
      <c r="J116" s="132" t="s">
        <v>922</v>
      </c>
      <c r="K116" s="628" t="s">
        <v>922</v>
      </c>
      <c r="L116" s="73"/>
      <c r="O116" s="584"/>
    </row>
    <row r="117" spans="4:15">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c r="D119" s="30"/>
      <c r="E119" s="205"/>
      <c r="F119" s="192"/>
      <c r="G119" s="192"/>
      <c r="H119" s="192"/>
      <c r="I119" s="192"/>
      <c r="J119" s="192"/>
      <c r="K119" s="632"/>
      <c r="L119" s="192"/>
    </row>
    <row r="120" spans="4:15" ht="29.25" thickTop="1">
      <c r="E120" s="25"/>
      <c r="F120" s="76" t="s">
        <v>278</v>
      </c>
      <c r="G120" s="77"/>
      <c r="H120" s="77"/>
      <c r="I120" s="77"/>
      <c r="J120" s="77"/>
      <c r="K120" s="633"/>
      <c r="L120" s="78"/>
    </row>
    <row r="121" spans="4:15" ht="61.5" customHeight="1">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ht="30">
      <c r="E122" s="205" t="str">
        <f t="shared" si="4"/>
        <v>Direct comparisons</v>
      </c>
      <c r="F122" s="447" t="s">
        <v>287</v>
      </c>
      <c r="G122" s="448" t="s">
        <v>301</v>
      </c>
      <c r="H122" s="449" t="s">
        <v>302</v>
      </c>
      <c r="I122" s="450" t="s">
        <v>300</v>
      </c>
      <c r="J122" s="449" t="s">
        <v>299</v>
      </c>
      <c r="K122" s="634" t="s">
        <v>776</v>
      </c>
      <c r="L122" s="451"/>
    </row>
    <row r="123" spans="4:15">
      <c r="E123" s="205" t="str">
        <f t="shared" si="4"/>
        <v>Fair play</v>
      </c>
      <c r="F123" s="288" t="s">
        <v>30</v>
      </c>
      <c r="G123" s="289" t="s">
        <v>1741</v>
      </c>
      <c r="H123" s="290" t="s">
        <v>30</v>
      </c>
      <c r="I123" s="291" t="s">
        <v>1741</v>
      </c>
      <c r="J123" s="290" t="s">
        <v>1742</v>
      </c>
      <c r="K123" s="634" t="s">
        <v>1742</v>
      </c>
      <c r="L123" s="292"/>
    </row>
    <row r="124" spans="4:15">
      <c r="E124" s="205" t="str">
        <f t="shared" si="4"/>
        <v>Choose time zone</v>
      </c>
      <c r="F124" s="447" t="s">
        <v>369</v>
      </c>
      <c r="G124" s="448" t="s">
        <v>377</v>
      </c>
      <c r="H124" s="449" t="s">
        <v>376</v>
      </c>
      <c r="I124" s="450" t="s">
        <v>375</v>
      </c>
      <c r="J124" s="449" t="s">
        <v>370</v>
      </c>
      <c r="K124" s="634" t="s">
        <v>777</v>
      </c>
      <c r="L124" s="451"/>
    </row>
    <row r="125" spans="4:15">
      <c r="E125" s="205" t="str">
        <f t="shared" si="4"/>
        <v>Matches</v>
      </c>
      <c r="F125" s="447" t="s">
        <v>249</v>
      </c>
      <c r="G125" s="448" t="s">
        <v>378</v>
      </c>
      <c r="H125" s="449" t="s">
        <v>379</v>
      </c>
      <c r="I125" s="450" t="s">
        <v>374</v>
      </c>
      <c r="J125" s="449" t="s">
        <v>371</v>
      </c>
      <c r="K125" s="634" t="s">
        <v>778</v>
      </c>
      <c r="L125" s="451"/>
    </row>
    <row r="126" spans="4:15">
      <c r="E126" s="205" t="str">
        <f t="shared" si="4"/>
        <v>Choose language</v>
      </c>
      <c r="F126" s="447" t="s">
        <v>112</v>
      </c>
      <c r="G126" s="448" t="s">
        <v>381</v>
      </c>
      <c r="H126" s="449" t="s">
        <v>380</v>
      </c>
      <c r="I126" s="450" t="s">
        <v>372</v>
      </c>
      <c r="J126" s="449" t="s">
        <v>373</v>
      </c>
      <c r="K126" s="634" t="s">
        <v>779</v>
      </c>
      <c r="L126" s="451"/>
    </row>
    <row r="127" spans="4:15" ht="30">
      <c r="E127" s="205" t="str">
        <f t="shared" si="4"/>
        <v>Predictions Ranking</v>
      </c>
      <c r="F127" s="447" t="s">
        <v>639</v>
      </c>
      <c r="G127" s="448" t="s">
        <v>641</v>
      </c>
      <c r="H127" s="449" t="s">
        <v>642</v>
      </c>
      <c r="I127" s="450" t="s">
        <v>643</v>
      </c>
      <c r="J127" s="449" t="s">
        <v>640</v>
      </c>
      <c r="K127" s="634" t="s">
        <v>780</v>
      </c>
      <c r="L127" s="451"/>
    </row>
    <row r="128" spans="4:15" ht="60">
      <c r="E128" s="205" t="str">
        <f t="shared" si="4"/>
        <v>Assignment of the group third in the round of 32</v>
      </c>
      <c r="F128" s="288" t="s">
        <v>1106</v>
      </c>
      <c r="G128" s="289" t="s">
        <v>1105</v>
      </c>
      <c r="H128" s="290" t="s">
        <v>1104</v>
      </c>
      <c r="I128" s="291" t="s">
        <v>1103</v>
      </c>
      <c r="J128" s="290" t="s">
        <v>1101</v>
      </c>
      <c r="K128" s="634" t="s">
        <v>1102</v>
      </c>
      <c r="L128" s="292"/>
    </row>
    <row r="129" spans="4:15" ht="28.5">
      <c r="E129" s="25"/>
      <c r="F129" s="79" t="s">
        <v>151</v>
      </c>
      <c r="G129" s="80"/>
      <c r="H129" s="80"/>
      <c r="I129" s="80"/>
      <c r="J129" s="80"/>
      <c r="K129" s="625"/>
      <c r="L129" s="81"/>
      <c r="M129" s="50"/>
    </row>
    <row r="130" spans="4:15" ht="15" customHeight="1">
      <c r="E130" s="205" t="str">
        <f t="shared" si="4"/>
        <v>Group</v>
      </c>
      <c r="F130" s="140" t="s">
        <v>198</v>
      </c>
      <c r="G130" s="141" t="s">
        <v>406</v>
      </c>
      <c r="H130" s="142" t="s">
        <v>407</v>
      </c>
      <c r="I130" s="143" t="s">
        <v>408</v>
      </c>
      <c r="J130" s="142" t="s">
        <v>409</v>
      </c>
      <c r="K130" s="635" t="s">
        <v>781</v>
      </c>
      <c r="L130" s="73"/>
      <c r="M130" s="50"/>
    </row>
    <row r="131" spans="4:15" ht="15" customHeight="1">
      <c r="E131" s="205" t="str">
        <f t="shared" si="4"/>
        <v>Pts.</v>
      </c>
      <c r="F131" s="140" t="s">
        <v>288</v>
      </c>
      <c r="G131" s="141" t="s">
        <v>290</v>
      </c>
      <c r="H131" s="142" t="s">
        <v>290</v>
      </c>
      <c r="I131" s="143" t="s">
        <v>290</v>
      </c>
      <c r="J131" s="142" t="s">
        <v>289</v>
      </c>
      <c r="K131" s="635" t="s">
        <v>782</v>
      </c>
      <c r="L131" s="73"/>
      <c r="M131" s="50"/>
    </row>
    <row r="132" spans="4:15" ht="15" customHeight="1">
      <c r="E132" s="205" t="str">
        <f t="shared" si="4"/>
        <v>GD</v>
      </c>
      <c r="F132" s="140" t="s">
        <v>190</v>
      </c>
      <c r="G132" s="141" t="s">
        <v>297</v>
      </c>
      <c r="H132" s="142" t="s">
        <v>291</v>
      </c>
      <c r="I132" s="143" t="s">
        <v>291</v>
      </c>
      <c r="J132" s="142" t="s">
        <v>663</v>
      </c>
      <c r="K132" s="635" t="s">
        <v>838</v>
      </c>
      <c r="L132" s="73"/>
      <c r="M132" s="50"/>
    </row>
    <row r="133" spans="4:15" ht="15" customHeight="1">
      <c r="E133" s="205" t="str">
        <f t="shared" si="4"/>
        <v>Goals</v>
      </c>
      <c r="F133" s="140" t="s">
        <v>294</v>
      </c>
      <c r="G133" s="141" t="s">
        <v>296</v>
      </c>
      <c r="H133" s="142" t="s">
        <v>295</v>
      </c>
      <c r="I133" s="143" t="s">
        <v>293</v>
      </c>
      <c r="J133" s="142" t="s">
        <v>292</v>
      </c>
      <c r="K133" s="635" t="s">
        <v>783</v>
      </c>
      <c r="L133" s="73"/>
      <c r="M133" s="50"/>
    </row>
    <row r="134" spans="4:15" ht="19.5" customHeight="1">
      <c r="E134" s="205" t="str">
        <f t="shared" si="4"/>
        <v xml:space="preserve">  Pts.     Goals</v>
      </c>
      <c r="F134" s="140" t="s">
        <v>248</v>
      </c>
      <c r="G134" s="141" t="s">
        <v>247</v>
      </c>
      <c r="H134" s="142" t="s">
        <v>246</v>
      </c>
      <c r="I134" s="143" t="s">
        <v>245</v>
      </c>
      <c r="J134" s="142" t="s">
        <v>244</v>
      </c>
      <c r="K134" s="635" t="s">
        <v>854</v>
      </c>
      <c r="L134" s="73"/>
      <c r="M134" s="50"/>
    </row>
    <row r="135" spans="4:15" ht="15" customHeight="1">
      <c r="E135" s="205" t="str">
        <f t="shared" si="4"/>
        <v>Total</v>
      </c>
      <c r="F135" s="140" t="s">
        <v>298</v>
      </c>
      <c r="G135" s="141" t="s">
        <v>298</v>
      </c>
      <c r="H135" s="142" t="s">
        <v>303</v>
      </c>
      <c r="I135" s="143" t="s">
        <v>298</v>
      </c>
      <c r="J135" s="142" t="s">
        <v>298</v>
      </c>
      <c r="K135" s="635" t="s">
        <v>784</v>
      </c>
      <c r="L135" s="73"/>
      <c r="M135" s="50"/>
    </row>
    <row r="136" spans="4:15" ht="15" customHeight="1">
      <c r="E136" s="205" t="str">
        <f t="shared" si="4"/>
        <v>(repeated)</v>
      </c>
      <c r="F136" s="140" t="s">
        <v>1858</v>
      </c>
      <c r="G136" s="141" t="s">
        <v>1857</v>
      </c>
      <c r="H136" s="142" t="s">
        <v>1856</v>
      </c>
      <c r="I136" s="143" t="s">
        <v>1860</v>
      </c>
      <c r="J136" s="142" t="s">
        <v>1855</v>
      </c>
      <c r="K136" s="635" t="s">
        <v>1859</v>
      </c>
      <c r="L136" s="73"/>
      <c r="M136" s="50"/>
    </row>
    <row r="137" spans="4:15" ht="45" customHeight="1">
      <c r="E137" s="205" t="str">
        <f t="shared" si="4"/>
        <v>head-to-head record 1</v>
      </c>
      <c r="F137" s="824" t="s">
        <v>1806</v>
      </c>
      <c r="G137" s="825" t="s">
        <v>1804</v>
      </c>
      <c r="H137" s="826" t="s">
        <v>1803</v>
      </c>
      <c r="I137" s="827" t="s">
        <v>1802</v>
      </c>
      <c r="J137" s="826" t="s">
        <v>1801</v>
      </c>
      <c r="K137" s="635" t="s">
        <v>1805</v>
      </c>
      <c r="L137" s="73"/>
      <c r="M137" s="50"/>
    </row>
    <row r="138" spans="4:15" ht="15" customHeight="1">
      <c r="E138" s="205" t="str">
        <f t="shared" si="4"/>
        <v>head-to-head record 2</v>
      </c>
      <c r="F138" s="140" t="s">
        <v>1807</v>
      </c>
      <c r="G138" s="141" t="s">
        <v>1809</v>
      </c>
      <c r="H138" s="142" t="s">
        <v>1811</v>
      </c>
      <c r="I138" s="143" t="s">
        <v>1813</v>
      </c>
      <c r="J138" s="142" t="s">
        <v>1815</v>
      </c>
      <c r="K138" s="635" t="s">
        <v>1817</v>
      </c>
      <c r="L138" s="73"/>
      <c r="M138" s="50"/>
    </row>
    <row r="139" spans="4:15" ht="15" customHeight="1">
      <c r="E139" s="205" t="str">
        <f t="shared" si="4"/>
        <v>head-to-head record 3</v>
      </c>
      <c r="F139" s="140" t="s">
        <v>1808</v>
      </c>
      <c r="G139" s="141" t="s">
        <v>1810</v>
      </c>
      <c r="H139" s="142" t="s">
        <v>1812</v>
      </c>
      <c r="I139" s="143" t="s">
        <v>1814</v>
      </c>
      <c r="J139" s="142" t="s">
        <v>1816</v>
      </c>
      <c r="K139" s="635" t="s">
        <v>1818</v>
      </c>
      <c r="L139" s="73"/>
      <c r="M139" s="50"/>
    </row>
    <row r="140" spans="4:15">
      <c r="E140" s="205" t="str">
        <f t="shared" si="4"/>
        <v>Overall table</v>
      </c>
      <c r="F140" s="133" t="s">
        <v>1819</v>
      </c>
      <c r="G140" s="134" t="s">
        <v>1823</v>
      </c>
      <c r="H140" s="132" t="s">
        <v>1822</v>
      </c>
      <c r="I140" s="135" t="s">
        <v>200</v>
      </c>
      <c r="J140" s="132" t="s">
        <v>1820</v>
      </c>
      <c r="K140" s="628" t="s">
        <v>1821</v>
      </c>
      <c r="L140" s="73"/>
      <c r="M140" s="72"/>
      <c r="N140" s="72"/>
      <c r="O140" s="72"/>
    </row>
    <row r="141" spans="4:15" ht="30.75" thickBot="1">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c r="D164" s="128">
        <v>7</v>
      </c>
      <c r="E164" s="205" t="str">
        <f t="shared" si="4"/>
        <v>Round of 16 - 7</v>
      </c>
      <c r="F164" s="133" t="s">
        <v>51</v>
      </c>
      <c r="G164" s="134" t="s">
        <v>207</v>
      </c>
      <c r="H164" s="132" t="s">
        <v>215</v>
      </c>
      <c r="I164" s="135" t="s">
        <v>223</v>
      </c>
      <c r="J164" s="132" t="s">
        <v>159</v>
      </c>
      <c r="K164" s="628" t="s">
        <v>791</v>
      </c>
      <c r="L164" s="73"/>
    </row>
    <row r="165" spans="4:15" ht="15.75" thickBot="1">
      <c r="D165" s="130">
        <v>8</v>
      </c>
      <c r="E165" s="205" t="str">
        <f t="shared" si="4"/>
        <v>Round of 16 - 8</v>
      </c>
      <c r="F165" s="133" t="s">
        <v>52</v>
      </c>
      <c r="G165" s="134" t="s">
        <v>208</v>
      </c>
      <c r="H165" s="132" t="s">
        <v>216</v>
      </c>
      <c r="I165" s="135" t="s">
        <v>224</v>
      </c>
      <c r="J165" s="132" t="s">
        <v>160</v>
      </c>
      <c r="K165" s="628" t="s">
        <v>792</v>
      </c>
      <c r="L165" s="73"/>
    </row>
    <row r="166" spans="4:15" ht="15.75" thickTop="1">
      <c r="D166" s="200">
        <v>1</v>
      </c>
      <c r="E166" s="205" t="str">
        <f t="shared" si="4"/>
        <v>Quarter final 1</v>
      </c>
      <c r="F166" s="177" t="s">
        <v>365</v>
      </c>
      <c r="G166" s="134" t="s">
        <v>233</v>
      </c>
      <c r="H166" s="132" t="s">
        <v>229</v>
      </c>
      <c r="I166" s="135" t="s">
        <v>225</v>
      </c>
      <c r="J166" s="132" t="s">
        <v>161</v>
      </c>
      <c r="K166" s="628" t="s">
        <v>793</v>
      </c>
      <c r="L166" s="73"/>
    </row>
    <row r="167" spans="4:15">
      <c r="D167" s="128">
        <v>2</v>
      </c>
      <c r="E167" s="205" t="str">
        <f t="shared" si="4"/>
        <v>Quarter final 2</v>
      </c>
      <c r="F167" s="177" t="s">
        <v>366</v>
      </c>
      <c r="G167" s="134" t="s">
        <v>234</v>
      </c>
      <c r="H167" s="132" t="s">
        <v>230</v>
      </c>
      <c r="I167" s="135" t="s">
        <v>226</v>
      </c>
      <c r="J167" s="132" t="s">
        <v>162</v>
      </c>
      <c r="K167" s="628" t="s">
        <v>794</v>
      </c>
      <c r="L167" s="73"/>
    </row>
    <row r="168" spans="4:15">
      <c r="D168" s="128">
        <v>3</v>
      </c>
      <c r="E168" s="205" t="str">
        <f t="shared" si="4"/>
        <v>Quarter final 3</v>
      </c>
      <c r="F168" s="177" t="s">
        <v>367</v>
      </c>
      <c r="G168" s="134" t="s">
        <v>235</v>
      </c>
      <c r="H168" s="132" t="s">
        <v>231</v>
      </c>
      <c r="I168" s="135" t="s">
        <v>227</v>
      </c>
      <c r="J168" s="132" t="s">
        <v>163</v>
      </c>
      <c r="K168" s="628" t="s">
        <v>795</v>
      </c>
      <c r="L168" s="73"/>
    </row>
    <row r="169" spans="4:15" ht="15.75" thickBot="1">
      <c r="D169" s="130">
        <v>4</v>
      </c>
      <c r="E169" s="205" t="str">
        <f t="shared" si="4"/>
        <v>Quarter final 4</v>
      </c>
      <c r="F169" s="177" t="s">
        <v>368</v>
      </c>
      <c r="G169" s="134" t="s">
        <v>236</v>
      </c>
      <c r="H169" s="132" t="s">
        <v>232</v>
      </c>
      <c r="I169" s="135" t="s">
        <v>228</v>
      </c>
      <c r="J169" s="132" t="s">
        <v>164</v>
      </c>
      <c r="K169" s="628" t="s">
        <v>796</v>
      </c>
      <c r="L169" s="73"/>
    </row>
    <row r="170" spans="4:15" ht="15.75" thickTop="1">
      <c r="E170" s="205" t="str">
        <f t="shared" si="4"/>
        <v>Semi-Final 1</v>
      </c>
      <c r="F170" s="133" t="s">
        <v>53</v>
      </c>
      <c r="G170" s="134" t="s">
        <v>237</v>
      </c>
      <c r="H170" s="132" t="s">
        <v>239</v>
      </c>
      <c r="I170" s="135" t="s">
        <v>241</v>
      </c>
      <c r="J170" s="132" t="s">
        <v>165</v>
      </c>
      <c r="K170" s="628" t="s">
        <v>797</v>
      </c>
      <c r="L170" s="73"/>
    </row>
    <row r="171" spans="4:15">
      <c r="E171" s="205" t="str">
        <f t="shared" si="4"/>
        <v>Semi-Final 2</v>
      </c>
      <c r="F171" s="133" t="s">
        <v>54</v>
      </c>
      <c r="G171" s="134" t="s">
        <v>238</v>
      </c>
      <c r="H171" s="132" t="s">
        <v>240</v>
      </c>
      <c r="I171" s="135" t="s">
        <v>242</v>
      </c>
      <c r="J171" s="132" t="s">
        <v>166</v>
      </c>
      <c r="K171" s="628" t="s">
        <v>798</v>
      </c>
      <c r="L171" s="73"/>
    </row>
    <row r="172" spans="4:15">
      <c r="E172" s="205" t="str">
        <f t="shared" si="4"/>
        <v>Third place</v>
      </c>
      <c r="F172" s="133" t="s">
        <v>152</v>
      </c>
      <c r="G172" s="134" t="s">
        <v>394</v>
      </c>
      <c r="H172" s="132" t="s">
        <v>395</v>
      </c>
      <c r="I172" s="135" t="s">
        <v>243</v>
      </c>
      <c r="J172" s="132" t="s">
        <v>167</v>
      </c>
      <c r="K172" s="628" t="s">
        <v>799</v>
      </c>
      <c r="L172" s="73"/>
    </row>
    <row r="173" spans="4:15">
      <c r="E173" s="205" t="str">
        <f t="shared" si="4"/>
        <v>Final</v>
      </c>
      <c r="F173" s="133" t="s">
        <v>55</v>
      </c>
      <c r="G173" s="134" t="s">
        <v>55</v>
      </c>
      <c r="H173" s="132" t="s">
        <v>168</v>
      </c>
      <c r="I173" s="135" t="s">
        <v>55</v>
      </c>
      <c r="J173" s="132" t="s">
        <v>168</v>
      </c>
      <c r="K173" s="628" t="s">
        <v>168</v>
      </c>
      <c r="L173" s="73"/>
    </row>
    <row r="174" spans="4:15">
      <c r="E174" s="205" t="str">
        <f t="shared" si="4"/>
        <v>Rating</v>
      </c>
      <c r="F174" s="133" t="s">
        <v>1840</v>
      </c>
      <c r="G174" s="134" t="s">
        <v>1844</v>
      </c>
      <c r="H174" s="132" t="s">
        <v>1843</v>
      </c>
      <c r="I174" s="135" t="s">
        <v>1842</v>
      </c>
      <c r="J174" s="132" t="s">
        <v>1839</v>
      </c>
      <c r="K174" s="628" t="s">
        <v>1841</v>
      </c>
      <c r="L174" s="73"/>
    </row>
    <row r="175" spans="4:15">
      <c r="E175" s="205" t="str">
        <f t="shared" si="4"/>
        <v>Penalty shoot-out:</v>
      </c>
      <c r="F175" s="133" t="s">
        <v>542</v>
      </c>
      <c r="G175" s="134" t="s">
        <v>543</v>
      </c>
      <c r="H175" s="132" t="s">
        <v>544</v>
      </c>
      <c r="I175" s="135" t="s">
        <v>545</v>
      </c>
      <c r="J175" s="132" t="s">
        <v>546</v>
      </c>
      <c r="K175" s="628" t="s">
        <v>800</v>
      </c>
      <c r="L175" s="73"/>
    </row>
    <row r="176" spans="4:15">
      <c r="E176" s="205" t="str">
        <f t="shared" si="4"/>
        <v>Name</v>
      </c>
      <c r="F176" s="133" t="s">
        <v>403</v>
      </c>
      <c r="G176" s="134" t="s">
        <v>646</v>
      </c>
      <c r="H176" s="132" t="s">
        <v>645</v>
      </c>
      <c r="I176" s="135" t="s">
        <v>644</v>
      </c>
      <c r="J176" s="132" t="s">
        <v>403</v>
      </c>
      <c r="K176" s="628" t="s">
        <v>801</v>
      </c>
      <c r="L176" s="73"/>
    </row>
    <row r="177" spans="5:12" ht="41.25" customHeight="1">
      <c r="E177" s="205" t="str">
        <f t="shared" si="4"/>
        <v>Group combination:</v>
      </c>
      <c r="F177" s="288" t="s">
        <v>1083</v>
      </c>
      <c r="G177" s="289" t="s">
        <v>1084</v>
      </c>
      <c r="H177" s="290" t="s">
        <v>1085</v>
      </c>
      <c r="I177" s="291" t="s">
        <v>1086</v>
      </c>
      <c r="J177" s="290" t="s">
        <v>1087</v>
      </c>
      <c r="K177" s="634" t="s">
        <v>1088</v>
      </c>
      <c r="L177" s="292"/>
    </row>
    <row r="178" spans="5:12">
      <c r="E178" s="205" t="str">
        <f t="shared" si="4"/>
        <v>First in Group</v>
      </c>
      <c r="F178" s="288" t="s">
        <v>1089</v>
      </c>
      <c r="G178" s="289" t="s">
        <v>1090</v>
      </c>
      <c r="H178" s="290" t="s">
        <v>1091</v>
      </c>
      <c r="I178" s="291" t="s">
        <v>1092</v>
      </c>
      <c r="J178" s="290" t="s">
        <v>1093</v>
      </c>
      <c r="K178" s="634" t="s">
        <v>1094</v>
      </c>
      <c r="L178" s="292"/>
    </row>
    <row r="179" spans="5:12" ht="32.25" customHeight="1">
      <c r="E179" s="205" t="str">
        <f t="shared" si="4"/>
        <v>against third of Group</v>
      </c>
      <c r="F179" s="288" t="s">
        <v>1095</v>
      </c>
      <c r="G179" s="289" t="s">
        <v>1096</v>
      </c>
      <c r="H179" s="290" t="s">
        <v>1097</v>
      </c>
      <c r="I179" s="291" t="s">
        <v>1098</v>
      </c>
      <c r="J179" s="290" t="s">
        <v>1099</v>
      </c>
      <c r="K179" s="634" t="s">
        <v>1100</v>
      </c>
      <c r="L179" s="292"/>
    </row>
    <row r="180" spans="5:12">
      <c r="E180" s="205" t="str">
        <f t="shared" si="4"/>
        <v>Third in the group</v>
      </c>
      <c r="F180" s="133" t="s">
        <v>1121</v>
      </c>
      <c r="G180" s="134" t="s">
        <v>1122</v>
      </c>
      <c r="H180" s="132" t="s">
        <v>1123</v>
      </c>
      <c r="I180" s="135" t="s">
        <v>1124</v>
      </c>
      <c r="J180" s="132" t="s">
        <v>1125</v>
      </c>
      <c r="K180" s="628" t="s">
        <v>1126</v>
      </c>
      <c r="L180" s="73"/>
    </row>
    <row r="181" spans="5:12">
      <c r="E181" s="205" t="str">
        <f t="shared" si="4"/>
        <v>Grp</v>
      </c>
      <c r="F181" s="133" t="s">
        <v>1110</v>
      </c>
      <c r="G181" s="134" t="s">
        <v>1110</v>
      </c>
      <c r="H181" s="132" t="s">
        <v>1110</v>
      </c>
      <c r="I181" s="135" t="s">
        <v>1110</v>
      </c>
      <c r="J181" s="132" t="s">
        <v>1110</v>
      </c>
      <c r="K181" s="628" t="s">
        <v>1110</v>
      </c>
      <c r="L181" s="73"/>
    </row>
    <row r="182" spans="5:12" ht="30" customHeight="1">
      <c r="E182" s="531" t="str">
        <f t="shared" si="4"/>
        <v>Group combination:</v>
      </c>
      <c r="F182" s="288" t="s">
        <v>1083</v>
      </c>
      <c r="G182" s="289" t="s">
        <v>1084</v>
      </c>
      <c r="H182" s="290" t="s">
        <v>1085</v>
      </c>
      <c r="I182" s="291" t="s">
        <v>1086</v>
      </c>
      <c r="J182" s="290" t="s">
        <v>1622</v>
      </c>
      <c r="K182" s="634" t="s">
        <v>1623</v>
      </c>
      <c r="L182" s="292"/>
    </row>
    <row r="183" spans="5:12">
      <c r="E183" s="205" t="str">
        <f t="shared" si="4"/>
        <v>Not qualified:</v>
      </c>
      <c r="F183" s="133" t="s">
        <v>1624</v>
      </c>
      <c r="G183" s="134" t="s">
        <v>1625</v>
      </c>
      <c r="H183" s="132" t="s">
        <v>1626</v>
      </c>
      <c r="I183" s="135" t="s">
        <v>1627</v>
      </c>
      <c r="J183" s="132" t="s">
        <v>1628</v>
      </c>
      <c r="K183" s="628" t="s">
        <v>1629</v>
      </c>
      <c r="L183" s="73"/>
    </row>
    <row r="184" spans="5:12">
      <c r="E184" s="205" t="str">
        <f t="shared" si="4"/>
        <v>TV channel</v>
      </c>
      <c r="F184" s="133" t="s">
        <v>1714</v>
      </c>
      <c r="G184" s="134" t="s">
        <v>1715</v>
      </c>
      <c r="H184" s="132" t="s">
        <v>1716</v>
      </c>
      <c r="I184" s="135" t="s">
        <v>1717</v>
      </c>
      <c r="J184" s="132" t="s">
        <v>1713</v>
      </c>
      <c r="K184" s="628" t="s">
        <v>1718</v>
      </c>
      <c r="L184" s="73"/>
    </row>
    <row r="185" spans="5:12">
      <c r="E185" s="205" t="str">
        <f t="shared" si="4"/>
        <v>Venue</v>
      </c>
      <c r="F185" s="133" t="s">
        <v>392</v>
      </c>
      <c r="G185" s="134" t="s">
        <v>1719</v>
      </c>
      <c r="H185" s="132" t="s">
        <v>1720</v>
      </c>
      <c r="I185" s="135" t="s">
        <v>1721</v>
      </c>
      <c r="J185" s="132" t="s">
        <v>1722</v>
      </c>
      <c r="K185" s="628" t="s">
        <v>1723</v>
      </c>
      <c r="L185" s="73"/>
    </row>
    <row r="186" spans="5:12">
      <c r="E186" s="205" t="str">
        <f t="shared" si="4"/>
        <v>FIFA Rank</v>
      </c>
      <c r="F186" s="133" t="s">
        <v>1846</v>
      </c>
      <c r="G186" s="134" t="s">
        <v>1847</v>
      </c>
      <c r="H186" s="132" t="s">
        <v>1848</v>
      </c>
      <c r="I186" s="135" t="s">
        <v>1848</v>
      </c>
      <c r="J186" s="132" t="s">
        <v>1845</v>
      </c>
      <c r="K186" s="628" t="s">
        <v>1849</v>
      </c>
      <c r="L186" s="73"/>
    </row>
    <row r="187" spans="5:12">
      <c r="E187" s="205">
        <f t="shared" si="4"/>
        <v>0</v>
      </c>
      <c r="F187" s="133"/>
      <c r="G187" s="134"/>
      <c r="H187" s="132"/>
      <c r="I187" s="135"/>
      <c r="J187" s="132"/>
      <c r="K187" s="628"/>
      <c r="L187" s="73"/>
    </row>
    <row r="188" spans="5:12" ht="28.5">
      <c r="E188" s="205"/>
      <c r="F188" s="79" t="s">
        <v>193</v>
      </c>
      <c r="G188" s="80"/>
      <c r="H188" s="80"/>
      <c r="I188" s="80"/>
      <c r="J188" s="80"/>
      <c r="K188" s="625"/>
      <c r="L188" s="81"/>
    </row>
    <row r="189" spans="5:12" ht="54.75" customHeight="1">
      <c r="E189" s="205" t="str">
        <f t="shared" si="4"/>
        <v>Groups with fair play valuation:</v>
      </c>
      <c r="F189" s="144" t="s">
        <v>1731</v>
      </c>
      <c r="G189" s="145" t="s">
        <v>1730</v>
      </c>
      <c r="H189" s="146" t="s">
        <v>1729</v>
      </c>
      <c r="I189" s="147" t="s">
        <v>1728</v>
      </c>
      <c r="J189" s="146" t="s">
        <v>1726</v>
      </c>
      <c r="K189" s="634" t="s">
        <v>1727</v>
      </c>
      <c r="L189" s="82"/>
    </row>
    <row r="190" spans="5:12" ht="51.75" customHeight="1">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c r="E191" s="205" t="str">
        <f t="shared" si="4"/>
        <v xml:space="preserve"> and </v>
      </c>
      <c r="F191" s="148" t="s">
        <v>309</v>
      </c>
      <c r="G191" s="149" t="s">
        <v>310</v>
      </c>
      <c r="H191" s="150" t="s">
        <v>311</v>
      </c>
      <c r="I191" s="151" t="s">
        <v>312</v>
      </c>
      <c r="J191" s="152" t="s">
        <v>313</v>
      </c>
      <c r="K191" s="634" t="s">
        <v>803</v>
      </c>
      <c r="L191" s="105"/>
    </row>
    <row r="192" spans="5:12" ht="20.25" customHeight="1">
      <c r="E192" s="205" t="str">
        <f t="shared" si="4"/>
        <v>Invalid result!</v>
      </c>
      <c r="F192" s="153" t="s">
        <v>274</v>
      </c>
      <c r="G192" s="154" t="s">
        <v>276</v>
      </c>
      <c r="H192" s="155" t="s">
        <v>275</v>
      </c>
      <c r="I192" s="156" t="s">
        <v>277</v>
      </c>
      <c r="J192" s="155" t="s">
        <v>273</v>
      </c>
      <c r="K192" s="634" t="s">
        <v>804</v>
      </c>
      <c r="L192" s="83"/>
    </row>
    <row r="193" spans="5:12" ht="141.75" customHeight="1">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c r="E194" s="205" t="str">
        <f t="shared" si="4"/>
        <v>Click here and
choose time zone:</v>
      </c>
      <c r="F194" s="157" t="s">
        <v>286</v>
      </c>
      <c r="G194" s="158" t="s">
        <v>384</v>
      </c>
      <c r="H194" s="159" t="s">
        <v>389</v>
      </c>
      <c r="I194" s="160" t="s">
        <v>388</v>
      </c>
      <c r="J194" s="180" t="s">
        <v>382</v>
      </c>
      <c r="K194" s="634" t="s">
        <v>805</v>
      </c>
      <c r="L194" s="123"/>
    </row>
    <row r="195" spans="5:12" ht="36.75" customHeight="1">
      <c r="E195" s="205" t="str">
        <f t="shared" si="4"/>
        <v>Time zone of
the host country:</v>
      </c>
      <c r="F195" s="157" t="s">
        <v>397</v>
      </c>
      <c r="G195" s="158" t="s">
        <v>398</v>
      </c>
      <c r="H195" s="159" t="s">
        <v>400</v>
      </c>
      <c r="I195" s="160" t="s">
        <v>401</v>
      </c>
      <c r="J195" s="180" t="s">
        <v>399</v>
      </c>
      <c r="K195" s="634" t="s">
        <v>806</v>
      </c>
      <c r="L195" s="123"/>
    </row>
    <row r="196" spans="5:12" ht="38.25" customHeight="1">
      <c r="E196" s="205" t="str">
        <f t="shared" si="4"/>
        <v>Click here and choose language:</v>
      </c>
      <c r="F196" s="157" t="s">
        <v>113</v>
      </c>
      <c r="G196" s="158" t="s">
        <v>385</v>
      </c>
      <c r="H196" s="159" t="s">
        <v>386</v>
      </c>
      <c r="I196" s="160" t="s">
        <v>387</v>
      </c>
      <c r="J196" s="180" t="s">
        <v>383</v>
      </c>
      <c r="K196" s="634" t="s">
        <v>807</v>
      </c>
      <c r="L196" s="123"/>
    </row>
    <row r="197" spans="5:12" ht="16.5" customHeight="1">
      <c r="E197" s="205" t="str">
        <f t="shared" si="4"/>
        <v xml:space="preserve"> - </v>
      </c>
      <c r="F197" s="148" t="s">
        <v>364</v>
      </c>
      <c r="G197" s="149" t="s">
        <v>364</v>
      </c>
      <c r="H197" s="150" t="s">
        <v>364</v>
      </c>
      <c r="I197" s="151" t="s">
        <v>364</v>
      </c>
      <c r="J197" s="152" t="s">
        <v>363</v>
      </c>
      <c r="K197" s="634" t="s">
        <v>363</v>
      </c>
      <c r="L197" s="105"/>
    </row>
    <row r="198" spans="5:12" ht="96" customHeight="1">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c r="E200" s="205">
        <f t="shared" si="4"/>
        <v>0</v>
      </c>
      <c r="F200" s="157"/>
      <c r="G200" s="158"/>
      <c r="H200" s="159"/>
      <c r="I200" s="160"/>
      <c r="J200" s="180"/>
      <c r="K200" s="413"/>
      <c r="L200" s="123"/>
    </row>
    <row r="201" spans="5:12" ht="15.75" thickBot="1">
      <c r="E201" s="205">
        <f t="shared" si="4"/>
        <v>0</v>
      </c>
      <c r="F201" s="161"/>
      <c r="G201" s="162"/>
      <c r="H201" s="163"/>
      <c r="I201" s="164"/>
      <c r="J201" s="165"/>
      <c r="K201" s="629"/>
      <c r="L201" s="124"/>
    </row>
    <row r="202" spans="5:12" ht="16.5" thickTop="1" thickBot="1">
      <c r="E202" s="205"/>
      <c r="K202" s="630"/>
    </row>
    <row r="203" spans="5:12" ht="29.25" thickTop="1">
      <c r="E203" s="205"/>
      <c r="F203" s="76" t="s">
        <v>561</v>
      </c>
      <c r="G203" s="266"/>
      <c r="H203" s="266"/>
      <c r="I203" s="266"/>
      <c r="J203" s="266"/>
      <c r="K203" s="633"/>
      <c r="L203" s="267"/>
    </row>
    <row r="204" spans="5:12">
      <c r="E204" s="205" t="str">
        <f t="shared" si="4"/>
        <v>Predictions</v>
      </c>
      <c r="F204" s="133" t="s">
        <v>561</v>
      </c>
      <c r="G204" s="134" t="s">
        <v>602</v>
      </c>
      <c r="H204" s="132" t="s">
        <v>601</v>
      </c>
      <c r="I204" s="135" t="s">
        <v>600</v>
      </c>
      <c r="J204" s="132" t="s">
        <v>612</v>
      </c>
      <c r="K204" s="634" t="s">
        <v>808</v>
      </c>
      <c r="L204" s="105"/>
    </row>
    <row r="205" spans="5:12">
      <c r="E205" s="205" t="str">
        <f t="shared" si="4"/>
        <v>Correct Results</v>
      </c>
      <c r="F205" s="133" t="s">
        <v>562</v>
      </c>
      <c r="G205" s="134" t="s">
        <v>597</v>
      </c>
      <c r="H205" s="132" t="s">
        <v>598</v>
      </c>
      <c r="I205" s="135" t="s">
        <v>599</v>
      </c>
      <c r="J205" s="132" t="s">
        <v>565</v>
      </c>
      <c r="K205" s="634" t="s">
        <v>809</v>
      </c>
      <c r="L205" s="105"/>
    </row>
    <row r="206" spans="5:12">
      <c r="E206" s="205" t="str">
        <f t="shared" si="4"/>
        <v>Result</v>
      </c>
      <c r="F206" s="133" t="s">
        <v>581</v>
      </c>
      <c r="G206" s="134" t="s">
        <v>596</v>
      </c>
      <c r="H206" s="132" t="s">
        <v>595</v>
      </c>
      <c r="I206" s="135" t="s">
        <v>594</v>
      </c>
      <c r="J206" s="132" t="s">
        <v>582</v>
      </c>
      <c r="K206" s="634" t="s">
        <v>810</v>
      </c>
      <c r="L206" s="105"/>
    </row>
    <row r="207" spans="5:12">
      <c r="E207" s="205" t="str">
        <f t="shared" si="4"/>
        <v>Points:</v>
      </c>
      <c r="F207" s="133" t="s">
        <v>1699</v>
      </c>
      <c r="G207" s="134" t="s">
        <v>1701</v>
      </c>
      <c r="H207" s="132" t="s">
        <v>1702</v>
      </c>
      <c r="I207" s="135" t="s">
        <v>1699</v>
      </c>
      <c r="J207" s="132" t="s">
        <v>1698</v>
      </c>
      <c r="K207" s="634" t="s">
        <v>1700</v>
      </c>
      <c r="L207" s="105"/>
    </row>
    <row r="208" spans="5:12">
      <c r="E208" s="205" t="str">
        <f t="shared" si="4"/>
        <v>Sum:</v>
      </c>
      <c r="F208" s="133" t="s">
        <v>189</v>
      </c>
      <c r="G208" s="134" t="s">
        <v>593</v>
      </c>
      <c r="H208" s="132" t="s">
        <v>592</v>
      </c>
      <c r="I208" s="135" t="s">
        <v>593</v>
      </c>
      <c r="J208" s="132" t="s">
        <v>586</v>
      </c>
      <c r="K208" s="634" t="s">
        <v>811</v>
      </c>
      <c r="L208" s="105"/>
    </row>
    <row r="209" spans="5:12">
      <c r="E209" s="205" t="str">
        <f t="shared" si="4"/>
        <v>Result</v>
      </c>
      <c r="F209" s="133" t="s">
        <v>581</v>
      </c>
      <c r="G209" s="134" t="s">
        <v>659</v>
      </c>
      <c r="H209" s="132" t="s">
        <v>658</v>
      </c>
      <c r="I209" s="135" t="s">
        <v>657</v>
      </c>
      <c r="J209" s="132" t="s">
        <v>582</v>
      </c>
      <c r="K209" s="634" t="s">
        <v>659</v>
      </c>
      <c r="L209" s="105"/>
    </row>
    <row r="210" spans="5:12">
      <c r="E210" s="205" t="str">
        <f t="shared" si="4"/>
        <v>W/D/L</v>
      </c>
      <c r="F210" s="133" t="s">
        <v>653</v>
      </c>
      <c r="G210" s="134" t="s">
        <v>654</v>
      </c>
      <c r="H210" s="132" t="s">
        <v>655</v>
      </c>
      <c r="I210" s="135" t="s">
        <v>656</v>
      </c>
      <c r="J210" s="132" t="s">
        <v>652</v>
      </c>
      <c r="K210" s="634" t="s">
        <v>812</v>
      </c>
      <c r="L210" s="105"/>
    </row>
    <row r="211" spans="5:12">
      <c r="E211" s="205" t="str">
        <f t="shared" si="4"/>
        <v>GD</v>
      </c>
      <c r="F211" s="133" t="s">
        <v>190</v>
      </c>
      <c r="G211" s="134" t="s">
        <v>662</v>
      </c>
      <c r="H211" s="132" t="s">
        <v>660</v>
      </c>
      <c r="I211" s="135" t="s">
        <v>661</v>
      </c>
      <c r="J211" s="132" t="s">
        <v>663</v>
      </c>
      <c r="K211" s="634" t="s">
        <v>838</v>
      </c>
      <c r="L211" s="105"/>
    </row>
    <row r="212" spans="5:12">
      <c r="E212" s="205" t="str">
        <f t="shared" si="4"/>
        <v>exact</v>
      </c>
      <c r="F212" s="133" t="s">
        <v>584</v>
      </c>
      <c r="G212" s="134" t="s">
        <v>587</v>
      </c>
      <c r="H212" s="132" t="s">
        <v>588</v>
      </c>
      <c r="I212" s="135" t="s">
        <v>587</v>
      </c>
      <c r="J212" s="132" t="s">
        <v>583</v>
      </c>
      <c r="K212" s="634" t="s">
        <v>584</v>
      </c>
      <c r="L212" s="105"/>
    </row>
    <row r="213" spans="5:12">
      <c r="E213" s="205" t="str">
        <f t="shared" si="4"/>
        <v>teams</v>
      </c>
      <c r="F213" s="133" t="s">
        <v>585</v>
      </c>
      <c r="G213" s="134" t="s">
        <v>589</v>
      </c>
      <c r="H213" s="132" t="s">
        <v>590</v>
      </c>
      <c r="I213" s="135" t="s">
        <v>591</v>
      </c>
      <c r="J213" s="132" t="s">
        <v>307</v>
      </c>
      <c r="K213" s="634" t="s">
        <v>585</v>
      </c>
      <c r="L213" s="105"/>
    </row>
    <row r="214" spans="5:1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c r="E216" s="205" t="str">
        <f t="shared" si="6"/>
        <v>Quarter final</v>
      </c>
      <c r="F216" s="177" t="s">
        <v>571</v>
      </c>
      <c r="G216" s="134" t="s">
        <v>572</v>
      </c>
      <c r="H216" s="132" t="s">
        <v>573</v>
      </c>
      <c r="I216" s="135" t="s">
        <v>574</v>
      </c>
      <c r="J216" s="132" t="s">
        <v>575</v>
      </c>
      <c r="K216" s="634" t="s">
        <v>814</v>
      </c>
      <c r="L216" s="105"/>
    </row>
    <row r="217" spans="5:12">
      <c r="E217" s="205" t="str">
        <f t="shared" si="6"/>
        <v>Semi-Final</v>
      </c>
      <c r="F217" s="133" t="s">
        <v>576</v>
      </c>
      <c r="G217" s="134" t="s">
        <v>577</v>
      </c>
      <c r="H217" s="132" t="s">
        <v>578</v>
      </c>
      <c r="I217" s="135" t="s">
        <v>579</v>
      </c>
      <c r="J217" s="132" t="s">
        <v>580</v>
      </c>
      <c r="K217" s="634" t="s">
        <v>815</v>
      </c>
      <c r="L217" s="105"/>
    </row>
    <row r="218" spans="5:12">
      <c r="E218" s="205" t="str">
        <f t="shared" si="6"/>
        <v>Third place</v>
      </c>
      <c r="F218" s="133" t="s">
        <v>152</v>
      </c>
      <c r="G218" s="134" t="s">
        <v>394</v>
      </c>
      <c r="H218" s="132" t="s">
        <v>395</v>
      </c>
      <c r="I218" s="135" t="s">
        <v>243</v>
      </c>
      <c r="J218" s="132" t="s">
        <v>167</v>
      </c>
      <c r="K218" s="634" t="s">
        <v>799</v>
      </c>
      <c r="L218" s="105"/>
    </row>
    <row r="219" spans="5:12">
      <c r="E219" s="205" t="str">
        <f t="shared" si="6"/>
        <v>Final</v>
      </c>
      <c r="F219" s="133" t="s">
        <v>55</v>
      </c>
      <c r="G219" s="134" t="s">
        <v>55</v>
      </c>
      <c r="H219" s="132" t="s">
        <v>168</v>
      </c>
      <c r="I219" s="135" t="s">
        <v>55</v>
      </c>
      <c r="J219" s="132" t="s">
        <v>168</v>
      </c>
      <c r="K219" s="634" t="s">
        <v>168</v>
      </c>
      <c r="L219" s="105"/>
    </row>
    <row r="220" spans="5:12">
      <c r="E220" s="205" t="str">
        <f t="shared" si="6"/>
        <v>World Champion</v>
      </c>
      <c r="F220" s="209" t="s">
        <v>1013</v>
      </c>
      <c r="G220" s="131" t="s">
        <v>1014</v>
      </c>
      <c r="H220" s="210" t="s">
        <v>1015</v>
      </c>
      <c r="I220" s="211" t="s">
        <v>1016</v>
      </c>
      <c r="J220" s="210" t="s">
        <v>1017</v>
      </c>
      <c r="K220" s="634" t="s">
        <v>1018</v>
      </c>
      <c r="L220" s="287"/>
    </row>
    <row r="221" spans="5:12">
      <c r="E221" s="205" t="str">
        <f t="shared" si="6"/>
        <v>Hint</v>
      </c>
      <c r="F221" s="209" t="s">
        <v>603</v>
      </c>
      <c r="G221" s="131" t="s">
        <v>605</v>
      </c>
      <c r="H221" s="210" t="s">
        <v>606</v>
      </c>
      <c r="I221" s="211" t="s">
        <v>607</v>
      </c>
      <c r="J221" s="210" t="s">
        <v>604</v>
      </c>
      <c r="K221" s="634" t="s">
        <v>816</v>
      </c>
      <c r="L221" s="287"/>
    </row>
    <row r="222" spans="5:12">
      <c r="E222" s="205" t="str">
        <f t="shared" si="6"/>
        <v>Factors</v>
      </c>
      <c r="F222" s="209" t="s">
        <v>557</v>
      </c>
      <c r="G222" s="131" t="s">
        <v>611</v>
      </c>
      <c r="H222" s="210" t="s">
        <v>610</v>
      </c>
      <c r="I222" s="211" t="s">
        <v>609</v>
      </c>
      <c r="J222" s="210" t="s">
        <v>608</v>
      </c>
      <c r="K222" s="634" t="s">
        <v>817</v>
      </c>
      <c r="L222" s="287"/>
    </row>
    <row r="223" spans="5:12">
      <c r="E223" s="205" t="str">
        <f t="shared" si="6"/>
        <v>Settings</v>
      </c>
      <c r="F223" s="209" t="s">
        <v>669</v>
      </c>
      <c r="G223" s="131" t="s">
        <v>671</v>
      </c>
      <c r="H223" s="210" t="s">
        <v>672</v>
      </c>
      <c r="I223" s="211" t="s">
        <v>673</v>
      </c>
      <c r="J223" s="210" t="s">
        <v>670</v>
      </c>
      <c r="K223" s="634" t="s">
        <v>818</v>
      </c>
      <c r="L223" s="287"/>
    </row>
    <row r="224" spans="5:12">
      <c r="E224" s="205" t="str">
        <f t="shared" si="6"/>
        <v>many g.</v>
      </c>
      <c r="F224" s="133" t="s">
        <v>668</v>
      </c>
      <c r="G224" s="134" t="s">
        <v>667</v>
      </c>
      <c r="H224" s="132" t="s">
        <v>664</v>
      </c>
      <c r="I224" s="135" t="s">
        <v>665</v>
      </c>
      <c r="J224" s="132" t="s">
        <v>666</v>
      </c>
      <c r="K224" s="634" t="s">
        <v>819</v>
      </c>
      <c r="L224" s="287"/>
    </row>
    <row r="225" spans="5:12" ht="31.5" customHeight="1">
      <c r="E225" s="205" t="str">
        <f t="shared" si="6"/>
        <v>Won/Draw/Loss:</v>
      </c>
      <c r="F225" s="157" t="s">
        <v>703</v>
      </c>
      <c r="G225" s="158" t="s">
        <v>702</v>
      </c>
      <c r="H225" s="159" t="s">
        <v>701</v>
      </c>
      <c r="I225" s="160" t="s">
        <v>700</v>
      </c>
      <c r="J225" s="159" t="s">
        <v>699</v>
      </c>
      <c r="K225" s="634" t="s">
        <v>820</v>
      </c>
      <c r="L225" s="123"/>
    </row>
    <row r="226" spans="5:12" ht="15" customHeight="1">
      <c r="E226" s="205" t="str">
        <f t="shared" si="6"/>
        <v>goal difference:</v>
      </c>
      <c r="F226" s="157" t="s">
        <v>628</v>
      </c>
      <c r="G226" s="158" t="s">
        <v>629</v>
      </c>
      <c r="H226" s="159" t="s">
        <v>630</v>
      </c>
      <c r="I226" s="160" t="s">
        <v>631</v>
      </c>
      <c r="J226" s="159" t="s">
        <v>632</v>
      </c>
      <c r="K226" s="634" t="s">
        <v>821</v>
      </c>
      <c r="L226" s="123"/>
    </row>
    <row r="227" spans="5:12" ht="46.5" customHeight="1">
      <c r="E227" s="205" t="str">
        <f t="shared" si="6"/>
        <v>Many goals - good approximation</v>
      </c>
      <c r="F227" s="157" t="s">
        <v>706</v>
      </c>
      <c r="G227" s="158" t="s">
        <v>707</v>
      </c>
      <c r="H227" s="159" t="s">
        <v>708</v>
      </c>
      <c r="I227" s="160" t="s">
        <v>704</v>
      </c>
      <c r="J227" s="159" t="s">
        <v>705</v>
      </c>
      <c r="K227" s="634" t="s">
        <v>822</v>
      </c>
      <c r="L227" s="123"/>
    </row>
    <row r="228" spans="5:12" ht="15" customHeight="1">
      <c r="E228" s="205" t="str">
        <f t="shared" si="6"/>
        <v>goals exact:</v>
      </c>
      <c r="F228" s="157" t="s">
        <v>637</v>
      </c>
      <c r="G228" s="158" t="s">
        <v>636</v>
      </c>
      <c r="H228" s="159" t="s">
        <v>635</v>
      </c>
      <c r="I228" s="160" t="s">
        <v>634</v>
      </c>
      <c r="J228" s="159" t="s">
        <v>633</v>
      </c>
      <c r="K228" s="634" t="s">
        <v>823</v>
      </c>
      <c r="L228" s="123"/>
    </row>
    <row r="229" spans="5:12" ht="35.25" customHeight="1">
      <c r="E229" s="205" t="str">
        <f t="shared" si="6"/>
        <v>correct team (knockout phase):</v>
      </c>
      <c r="F229" s="157" t="s">
        <v>717</v>
      </c>
      <c r="G229" s="158" t="s">
        <v>716</v>
      </c>
      <c r="H229" s="159" t="s">
        <v>718</v>
      </c>
      <c r="I229" s="160" t="s">
        <v>715</v>
      </c>
      <c r="J229" s="159" t="s">
        <v>714</v>
      </c>
      <c r="K229" s="634" t="s">
        <v>824</v>
      </c>
      <c r="L229" s="123"/>
    </row>
    <row r="230" spans="5:12" ht="137.25" customHeight="1">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c r="E233" s="205" t="str">
        <f t="shared" si="6"/>
        <v>Access to file</v>
      </c>
      <c r="F233" s="288" t="s">
        <v>613</v>
      </c>
      <c r="G233" s="289" t="s">
        <v>615</v>
      </c>
      <c r="H233" s="290" t="s">
        <v>616</v>
      </c>
      <c r="I233" s="291" t="s">
        <v>617</v>
      </c>
      <c r="J233" s="290" t="s">
        <v>614</v>
      </c>
      <c r="K233" s="634" t="s">
        <v>827</v>
      </c>
      <c r="L233" s="292"/>
    </row>
    <row r="234" spans="5:12">
      <c r="E234" s="205" t="str">
        <f t="shared" si="6"/>
        <v>Worksheet</v>
      </c>
      <c r="F234" s="157" t="s">
        <v>619</v>
      </c>
      <c r="G234" s="158" t="s">
        <v>621</v>
      </c>
      <c r="H234" s="159" t="s">
        <v>622</v>
      </c>
      <c r="I234" s="160" t="s">
        <v>620</v>
      </c>
      <c r="J234" s="159" t="s">
        <v>618</v>
      </c>
      <c r="K234" s="634" t="s">
        <v>828</v>
      </c>
      <c r="L234" s="123"/>
    </row>
    <row r="235" spans="5:12" ht="38.25" customHeight="1">
      <c r="E235" s="205" t="str">
        <f t="shared" si="6"/>
        <v>Final/Third-Place Winner:</v>
      </c>
      <c r="F235" s="302" t="s">
        <v>623</v>
      </c>
      <c r="G235" s="303" t="s">
        <v>624</v>
      </c>
      <c r="H235" s="304" t="s">
        <v>625</v>
      </c>
      <c r="I235" s="305" t="s">
        <v>626</v>
      </c>
      <c r="J235" s="304" t="s">
        <v>627</v>
      </c>
      <c r="K235" s="634" t="s">
        <v>829</v>
      </c>
      <c r="L235" s="306"/>
    </row>
    <row r="236" spans="5:12" ht="45">
      <c r="E236" s="205" t="str">
        <f t="shared" si="6"/>
        <v>Points for goal difference in the event of a tie:</v>
      </c>
      <c r="F236" s="288" t="s">
        <v>676</v>
      </c>
      <c r="G236" s="289" t="s">
        <v>677</v>
      </c>
      <c r="H236" s="290" t="s">
        <v>678</v>
      </c>
      <c r="I236" s="291" t="s">
        <v>675</v>
      </c>
      <c r="J236" s="290" t="s">
        <v>674</v>
      </c>
      <c r="K236" s="634" t="s">
        <v>830</v>
      </c>
      <c r="L236" s="292"/>
    </row>
    <row r="237" spans="5:12">
      <c r="E237" s="205" t="str">
        <f t="shared" si="6"/>
        <v>yes</v>
      </c>
      <c r="F237" s="288" t="s">
        <v>681</v>
      </c>
      <c r="G237" s="289" t="s">
        <v>684</v>
      </c>
      <c r="H237" s="290" t="s">
        <v>683</v>
      </c>
      <c r="I237" s="291" t="s">
        <v>685</v>
      </c>
      <c r="J237" s="290" t="s">
        <v>679</v>
      </c>
      <c r="K237" s="634" t="s">
        <v>679</v>
      </c>
      <c r="L237" s="292"/>
    </row>
    <row r="238" spans="5:12">
      <c r="E238" s="205" t="str">
        <f t="shared" si="6"/>
        <v>no</v>
      </c>
      <c r="F238" s="288" t="s">
        <v>682</v>
      </c>
      <c r="G238" s="289" t="s">
        <v>682</v>
      </c>
      <c r="H238" s="290" t="s">
        <v>682</v>
      </c>
      <c r="I238" s="291" t="s">
        <v>686</v>
      </c>
      <c r="J238" s="290" t="s">
        <v>680</v>
      </c>
      <c r="K238" s="634" t="s">
        <v>831</v>
      </c>
      <c r="L238" s="292"/>
    </row>
    <row r="239" spans="5:12" ht="51" customHeight="1">
      <c r="E239" s="205" t="str">
        <f t="shared" si="6"/>
        <v>Minimum number for 'Many Goals' in the event of a tie:</v>
      </c>
      <c r="F239" s="157" t="s">
        <v>687</v>
      </c>
      <c r="G239" s="158" t="s">
        <v>688</v>
      </c>
      <c r="H239" s="159" t="s">
        <v>689</v>
      </c>
      <c r="I239" s="160" t="s">
        <v>696</v>
      </c>
      <c r="J239" s="159" t="s">
        <v>690</v>
      </c>
      <c r="K239" s="634" t="s">
        <v>832</v>
      </c>
      <c r="L239" s="123"/>
    </row>
    <row r="240" spans="5:12" ht="60">
      <c r="E240" s="205" t="str">
        <f t="shared" si="6"/>
        <v>Minimum number for a large goal difference:</v>
      </c>
      <c r="F240" s="157" t="s">
        <v>695</v>
      </c>
      <c r="G240" s="158" t="s">
        <v>694</v>
      </c>
      <c r="H240" s="159" t="s">
        <v>693</v>
      </c>
      <c r="I240" s="160" t="s">
        <v>692</v>
      </c>
      <c r="J240" s="159" t="s">
        <v>691</v>
      </c>
      <c r="K240" s="634" t="s">
        <v>833</v>
      </c>
      <c r="L240" s="123"/>
    </row>
    <row r="241" spans="5:12" ht="409.5">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c r="E243" s="205" t="str">
        <f t="shared" si="6"/>
        <v>Minimum number for a large sum of goals:</v>
      </c>
      <c r="F243" s="157" t="s">
        <v>724</v>
      </c>
      <c r="G243" s="158" t="s">
        <v>725</v>
      </c>
      <c r="H243" s="159" t="s">
        <v>726</v>
      </c>
      <c r="I243" s="160" t="s">
        <v>727</v>
      </c>
      <c r="J243" s="159" t="s">
        <v>728</v>
      </c>
      <c r="K243" s="634" t="s">
        <v>836</v>
      </c>
      <c r="L243" s="123"/>
    </row>
    <row r="244" spans="5:12" ht="242.25" customHeight="1">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c r="E245" s="205" t="str">
        <f t="shared" si="6"/>
        <v>Number:</v>
      </c>
      <c r="F245" s="133" t="s">
        <v>1693</v>
      </c>
      <c r="G245" s="134" t="s">
        <v>1696</v>
      </c>
      <c r="H245" s="132" t="s">
        <v>1695</v>
      </c>
      <c r="I245" s="135" t="s">
        <v>1694</v>
      </c>
      <c r="J245" s="132" t="s">
        <v>1692</v>
      </c>
      <c r="K245" s="634" t="s">
        <v>1697</v>
      </c>
      <c r="L245" s="105"/>
    </row>
    <row r="246" spans="5:12" ht="47.25" customHeight="1">
      <c r="E246" s="205">
        <f t="shared" si="6"/>
        <v>0</v>
      </c>
      <c r="F246" s="157"/>
      <c r="G246" s="158"/>
      <c r="H246" s="159"/>
      <c r="I246" s="160"/>
      <c r="J246" s="159"/>
      <c r="K246" s="628"/>
      <c r="L246" s="123"/>
    </row>
    <row r="247" spans="5:12" ht="15.75" thickBot="1">
      <c r="E247" s="205">
        <f t="shared" si="6"/>
        <v>0</v>
      </c>
      <c r="F247" s="282"/>
      <c r="G247" s="283"/>
      <c r="H247" s="284"/>
      <c r="I247" s="285"/>
      <c r="J247" s="284"/>
      <c r="K247" s="636"/>
      <c r="L247" s="286"/>
    </row>
    <row r="248" spans="5:12" ht="16.5" thickTop="1" thickBot="1">
      <c r="K248" s="75"/>
    </row>
    <row r="249" spans="5:12" ht="29.25" thickTop="1">
      <c r="E249" s="205"/>
      <c r="F249" s="76" t="s">
        <v>1645</v>
      </c>
      <c r="G249" s="266"/>
      <c r="H249" s="266"/>
      <c r="I249" s="266"/>
      <c r="J249" s="266"/>
      <c r="K249" s="633"/>
      <c r="L249" s="267"/>
    </row>
    <row r="250" spans="5:1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c r="E251" s="205" t="str">
        <f t="shared" si="7"/>
        <v>Match No.</v>
      </c>
      <c r="F251" s="133" t="s">
        <v>393</v>
      </c>
      <c r="G251" s="134" t="s">
        <v>1651</v>
      </c>
      <c r="H251" s="132" t="s">
        <v>1652</v>
      </c>
      <c r="I251" s="135" t="s">
        <v>1653</v>
      </c>
      <c r="J251" s="132" t="s">
        <v>1654</v>
      </c>
      <c r="K251" s="634" t="s">
        <v>1655</v>
      </c>
      <c r="L251" s="105"/>
    </row>
    <row r="252" spans="5:12">
      <c r="E252" s="205" t="str">
        <f t="shared" si="7"/>
        <v>Teams</v>
      </c>
      <c r="F252" s="133" t="s">
        <v>307</v>
      </c>
      <c r="G252" s="134" t="s">
        <v>1656</v>
      </c>
      <c r="H252" s="132" t="s">
        <v>1657</v>
      </c>
      <c r="I252" s="135" t="s">
        <v>1658</v>
      </c>
      <c r="J252" s="132" t="s">
        <v>307</v>
      </c>
      <c r="K252" s="634" t="s">
        <v>307</v>
      </c>
      <c r="L252" s="105"/>
    </row>
    <row r="253" spans="5:12">
      <c r="E253" s="205" t="str">
        <f t="shared" si="7"/>
        <v>Time</v>
      </c>
      <c r="F253" s="133" t="s">
        <v>1659</v>
      </c>
      <c r="G253" s="134" t="s">
        <v>1660</v>
      </c>
      <c r="H253" s="132" t="s">
        <v>1661</v>
      </c>
      <c r="I253" s="135" t="s">
        <v>1662</v>
      </c>
      <c r="J253" s="132" t="s">
        <v>1663</v>
      </c>
      <c r="K253" s="634" t="s">
        <v>1664</v>
      </c>
      <c r="L253" s="105"/>
    </row>
    <row r="254" spans="5:12">
      <c r="E254" s="205" t="str">
        <f t="shared" si="7"/>
        <v>Team 1</v>
      </c>
      <c r="F254" s="133" t="s">
        <v>284</v>
      </c>
      <c r="G254" s="134" t="s">
        <v>1665</v>
      </c>
      <c r="H254" s="132" t="s">
        <v>1666</v>
      </c>
      <c r="I254" s="135" t="s">
        <v>1667</v>
      </c>
      <c r="J254" s="132" t="s">
        <v>284</v>
      </c>
      <c r="K254" s="634" t="s">
        <v>284</v>
      </c>
      <c r="L254" s="105"/>
    </row>
    <row r="255" spans="5:12">
      <c r="E255" s="205" t="str">
        <f t="shared" si="7"/>
        <v>Team 2</v>
      </c>
      <c r="F255" s="133" t="s">
        <v>285</v>
      </c>
      <c r="G255" s="134" t="s">
        <v>1668</v>
      </c>
      <c r="H255" s="132" t="s">
        <v>1669</v>
      </c>
      <c r="I255" s="135" t="s">
        <v>1670</v>
      </c>
      <c r="J255" s="132" t="s">
        <v>285</v>
      </c>
      <c r="K255" s="634" t="s">
        <v>285</v>
      </c>
      <c r="L255" s="105"/>
    </row>
    <row r="256" spans="5:12">
      <c r="E256" s="205" t="str">
        <f t="shared" si="7"/>
        <v>Round of 32</v>
      </c>
      <c r="F256" s="133" t="s">
        <v>897</v>
      </c>
      <c r="G256" s="134" t="s">
        <v>1688</v>
      </c>
      <c r="H256" s="132" t="s">
        <v>900</v>
      </c>
      <c r="I256" s="135" t="s">
        <v>1689</v>
      </c>
      <c r="J256" s="132" t="s">
        <v>896</v>
      </c>
      <c r="K256" s="628" t="s">
        <v>1690</v>
      </c>
      <c r="L256" s="73"/>
    </row>
    <row r="257" spans="5:12">
      <c r="E257" s="205" t="str">
        <f t="shared" si="7"/>
        <v>Round of 16</v>
      </c>
      <c r="F257" s="133" t="s">
        <v>566</v>
      </c>
      <c r="G257" s="134" t="s">
        <v>567</v>
      </c>
      <c r="H257" s="132" t="s">
        <v>568</v>
      </c>
      <c r="I257" s="135" t="s">
        <v>1671</v>
      </c>
      <c r="J257" s="132" t="s">
        <v>570</v>
      </c>
      <c r="K257" s="628" t="s">
        <v>813</v>
      </c>
      <c r="L257" s="105"/>
    </row>
    <row r="258" spans="5:12">
      <c r="E258" s="205" t="str">
        <f t="shared" si="7"/>
        <v>Quarter final</v>
      </c>
      <c r="F258" s="177" t="s">
        <v>571</v>
      </c>
      <c r="G258" s="134" t="s">
        <v>572</v>
      </c>
      <c r="H258" s="132" t="s">
        <v>573</v>
      </c>
      <c r="I258" s="135" t="s">
        <v>574</v>
      </c>
      <c r="J258" s="132" t="s">
        <v>575</v>
      </c>
      <c r="K258" s="628" t="s">
        <v>814</v>
      </c>
      <c r="L258" s="105"/>
    </row>
    <row r="259" spans="5:12">
      <c r="E259" s="205" t="str">
        <f t="shared" si="7"/>
        <v>Semi-Final</v>
      </c>
      <c r="F259" s="133" t="s">
        <v>576</v>
      </c>
      <c r="G259" s="134" t="s">
        <v>577</v>
      </c>
      <c r="H259" s="132" t="s">
        <v>578</v>
      </c>
      <c r="I259" s="135" t="s">
        <v>579</v>
      </c>
      <c r="J259" s="132" t="s">
        <v>580</v>
      </c>
      <c r="K259" s="628" t="s">
        <v>815</v>
      </c>
      <c r="L259" s="105"/>
    </row>
    <row r="260" spans="5:12">
      <c r="E260" s="205" t="str">
        <f t="shared" si="7"/>
        <v>Date</v>
      </c>
      <c r="F260" s="133" t="s">
        <v>1672</v>
      </c>
      <c r="G260" s="134" t="s">
        <v>1673</v>
      </c>
      <c r="H260" s="132" t="s">
        <v>1674</v>
      </c>
      <c r="I260" s="135" t="s">
        <v>1672</v>
      </c>
      <c r="J260" s="132" t="s">
        <v>1675</v>
      </c>
      <c r="K260" s="634" t="s">
        <v>1675</v>
      </c>
      <c r="L260" s="105"/>
    </row>
    <row r="261" spans="5:12">
      <c r="E261" s="205" t="str">
        <f t="shared" si="7"/>
        <v>Color favorites</v>
      </c>
      <c r="F261" s="133" t="s">
        <v>1676</v>
      </c>
      <c r="G261" s="134" t="s">
        <v>1677</v>
      </c>
      <c r="H261" s="132" t="s">
        <v>1678</v>
      </c>
      <c r="I261" s="135" t="s">
        <v>1679</v>
      </c>
      <c r="J261" s="132" t="s">
        <v>1680</v>
      </c>
      <c r="K261" s="634" t="s">
        <v>1681</v>
      </c>
      <c r="L261" s="105"/>
    </row>
    <row r="262" spans="5:12" ht="30">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c r="E263" s="205">
        <f>IF($C$3,F263,IF($C$4,G263,IF($C$5,H263,IF($C$6,I263,IF($C$7,J263,IF($C$8,K263,IF(L263&lt;&gt;"",L263,F263)))))))</f>
        <v>0</v>
      </c>
      <c r="F263" s="136"/>
      <c r="G263" s="137"/>
      <c r="H263" s="138"/>
      <c r="I263" s="139"/>
      <c r="J263" s="138"/>
      <c r="K263" s="637"/>
      <c r="L263" s="124"/>
    </row>
    <row r="264" spans="5:12" ht="15.75" thickTop="1"/>
  </sheetData>
  <sheetProtection sheet="1" objects="1" scenarios="1" selectLockedCells="1"/>
  <sortState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11" priority="12">
      <formula>$C$3</formula>
    </cfRule>
  </conditionalFormatting>
  <conditionalFormatting sqref="G3:G4">
    <cfRule type="expression" dxfId="10" priority="11">
      <formula>$C$4</formula>
    </cfRule>
  </conditionalFormatting>
  <conditionalFormatting sqref="D3:D4">
    <cfRule type="expression" dxfId="9" priority="396">
      <formula>#REF!</formula>
    </cfRule>
  </conditionalFormatting>
  <conditionalFormatting sqref="H3:H4">
    <cfRule type="expression" dxfId="8" priority="397">
      <formula>$C$5</formula>
    </cfRule>
  </conditionalFormatting>
  <conditionalFormatting sqref="I3:I4">
    <cfRule type="expression" dxfId="7" priority="398">
      <formula>$C$6</formula>
    </cfRule>
  </conditionalFormatting>
  <conditionalFormatting sqref="J3:J4">
    <cfRule type="expression" dxfId="6" priority="399">
      <formula>$C$7</formula>
    </cfRule>
  </conditionalFormatting>
  <conditionalFormatting sqref="L3:L4">
    <cfRule type="expression" dxfId="5" priority="400">
      <formula>$C$9</formula>
    </cfRule>
  </conditionalFormatting>
  <conditionalFormatting sqref="K3:K4">
    <cfRule type="expression" dxfId="4" priority="1">
      <formula>$C$8</formula>
    </cfRule>
  </conditionalFormatting>
  <dataValidations count="3">
    <dataValidation type="whole" allowBlank="1" showInputMessage="1" showErrorMessage="1" sqref="N2">
      <formula1>1</formula1>
      <formula2>5</formula2>
    </dataValidation>
    <dataValidation allowBlank="1" showErrorMessage="1" errorTitle="Language" error="Invalid language" promptTitle="Language" prompt="Please choose a language for the country names" sqref="M3"/>
    <dataValidation type="list" allowBlank="1" showErrorMessage="1" errorTitle="Language" error="Invalid language" sqref="N1">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sheetPr codeName="Tabelle17"/>
  <dimension ref="A1:Q41"/>
  <sheetViews>
    <sheetView showGridLines="0" showRowColHeaders="0" workbookViewId="0">
      <selection activeCell="H1" sqref="H1"/>
    </sheetView>
  </sheetViews>
  <sheetFormatPr defaultColWidth="0" defaultRowHeight="15" zeroHeight="1"/>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c r="A1" s="964" t="str">
        <f>Language!$E$124</f>
        <v>Choose time zone</v>
      </c>
      <c r="B1" s="964"/>
      <c r="C1" s="964"/>
      <c r="D1" s="964"/>
      <c r="E1" s="964"/>
      <c r="F1" s="964"/>
      <c r="G1" s="394" t="str">
        <f>Language!$E$194</f>
        <v>Click here and
choose time zone:</v>
      </c>
      <c r="H1" s="396" t="s">
        <v>149</v>
      </c>
      <c r="I1" s="395" t="s">
        <v>559</v>
      </c>
      <c r="J1" s="166"/>
    </row>
    <row r="2" spans="1:17"/>
    <row r="3" spans="1:17" ht="15.75" thickBot="1">
      <c r="C3" s="179"/>
      <c r="D3" s="6"/>
    </row>
    <row r="4" spans="1:17">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c r="B20" s="167">
        <v>2</v>
      </c>
      <c r="C20" s="197" t="s">
        <v>149</v>
      </c>
      <c r="D20" s="198" t="s">
        <v>553</v>
      </c>
      <c r="E20" s="168">
        <f t="shared" si="0"/>
        <v>8.3333333333333329E-2</v>
      </c>
      <c r="I20" s="172"/>
      <c r="J20" s="173"/>
      <c r="K20" s="173"/>
      <c r="L20" s="174"/>
      <c r="M20" s="174"/>
      <c r="N20" s="174"/>
    </row>
    <row r="21" spans="2:17">
      <c r="B21" s="167">
        <v>3</v>
      </c>
      <c r="C21" s="197" t="s">
        <v>150</v>
      </c>
      <c r="D21" s="198" t="s">
        <v>124</v>
      </c>
      <c r="E21" s="168">
        <f t="shared" si="0"/>
        <v>0.125</v>
      </c>
      <c r="I21" s="172"/>
      <c r="J21" s="173"/>
      <c r="K21" s="173"/>
      <c r="L21" s="174"/>
      <c r="M21" s="174"/>
      <c r="N21" s="174"/>
    </row>
    <row r="22" spans="2:17">
      <c r="B22" s="167">
        <v>3.5</v>
      </c>
      <c r="C22" s="412" t="s">
        <v>1020</v>
      </c>
      <c r="D22" s="198" t="s">
        <v>131</v>
      </c>
      <c r="E22" s="168">
        <f t="shared" si="0"/>
        <v>0.14583333333333334</v>
      </c>
      <c r="I22" s="172"/>
      <c r="J22" s="173"/>
      <c r="K22" s="173"/>
      <c r="L22" s="174"/>
      <c r="M22" s="174"/>
      <c r="N22" s="174"/>
    </row>
    <row r="23" spans="2:17">
      <c r="B23" s="167">
        <v>4</v>
      </c>
      <c r="C23" s="412" t="s">
        <v>1021</v>
      </c>
      <c r="D23" s="198"/>
      <c r="E23" s="168">
        <f t="shared" si="0"/>
        <v>0.16666666666666666</v>
      </c>
      <c r="I23" s="172"/>
      <c r="J23" s="173"/>
      <c r="K23" s="173"/>
      <c r="L23" s="174"/>
      <c r="M23" s="174"/>
      <c r="N23" s="174"/>
    </row>
    <row r="24" spans="2:17">
      <c r="B24" s="167">
        <v>4.5</v>
      </c>
      <c r="C24" s="412" t="s">
        <v>1022</v>
      </c>
      <c r="D24" s="198"/>
      <c r="E24" s="168">
        <f t="shared" si="0"/>
        <v>0.1875</v>
      </c>
      <c r="I24" s="172"/>
      <c r="J24" s="173"/>
      <c r="K24" s="173"/>
      <c r="L24" s="174"/>
      <c r="M24" s="174"/>
      <c r="N24" s="174"/>
    </row>
    <row r="25" spans="2:17">
      <c r="B25" s="167">
        <v>5</v>
      </c>
      <c r="C25" s="412" t="s">
        <v>1023</v>
      </c>
      <c r="D25" s="198"/>
      <c r="E25" s="168">
        <f t="shared" si="0"/>
        <v>0.20833333333333334</v>
      </c>
      <c r="I25" s="170"/>
      <c r="J25" s="172"/>
      <c r="K25" s="173"/>
      <c r="L25" s="174"/>
      <c r="M25" s="174"/>
      <c r="N25" s="174"/>
    </row>
    <row r="26" spans="2:17">
      <c r="B26" s="167">
        <v>5.5</v>
      </c>
      <c r="C26" s="412" t="s">
        <v>1024</v>
      </c>
      <c r="D26" s="198" t="s">
        <v>130</v>
      </c>
      <c r="E26" s="168">
        <f t="shared" si="0"/>
        <v>0.22916666666666666</v>
      </c>
      <c r="I26" s="172"/>
      <c r="J26" s="173"/>
      <c r="K26" s="173"/>
      <c r="L26" s="174"/>
      <c r="M26" s="174"/>
      <c r="N26" s="174"/>
    </row>
    <row r="27" spans="2:17">
      <c r="B27" s="167">
        <v>5.75</v>
      </c>
      <c r="C27" s="412" t="s">
        <v>1025</v>
      </c>
      <c r="D27" s="198"/>
      <c r="E27" s="168">
        <f t="shared" si="0"/>
        <v>0.23958333333333334</v>
      </c>
      <c r="I27" s="172"/>
      <c r="J27" s="173"/>
      <c r="K27" s="173"/>
      <c r="L27" s="174"/>
      <c r="M27" s="174"/>
      <c r="N27" s="174"/>
    </row>
    <row r="28" spans="2:17">
      <c r="B28" s="167">
        <v>6</v>
      </c>
      <c r="C28" s="412" t="s">
        <v>1026</v>
      </c>
      <c r="D28" s="198"/>
      <c r="E28" s="168">
        <f t="shared" si="0"/>
        <v>0.25</v>
      </c>
      <c r="I28" s="172"/>
      <c r="J28" s="173"/>
      <c r="K28" s="173"/>
      <c r="L28" s="174"/>
      <c r="M28" s="174"/>
      <c r="N28" s="174"/>
    </row>
    <row r="29" spans="2:17">
      <c r="B29" s="167">
        <v>6.5</v>
      </c>
      <c r="C29" s="412" t="s">
        <v>1027</v>
      </c>
      <c r="D29" s="198"/>
      <c r="E29" s="168">
        <f t="shared" si="0"/>
        <v>0.27083333333333331</v>
      </c>
      <c r="I29" s="172"/>
      <c r="J29" s="173"/>
      <c r="K29" s="173"/>
      <c r="L29" s="174"/>
      <c r="M29" s="174"/>
      <c r="N29" s="174"/>
    </row>
    <row r="30" spans="2:17">
      <c r="B30" s="167">
        <v>7</v>
      </c>
      <c r="C30" s="412" t="s">
        <v>1028</v>
      </c>
      <c r="D30" s="198" t="s">
        <v>125</v>
      </c>
      <c r="E30" s="168">
        <f t="shared" si="0"/>
        <v>0.29166666666666669</v>
      </c>
      <c r="I30" s="172"/>
      <c r="J30" s="173"/>
      <c r="K30" s="173"/>
      <c r="L30" s="174"/>
      <c r="M30" s="174"/>
      <c r="N30" s="174"/>
    </row>
    <row r="31" spans="2:17">
      <c r="B31" s="167">
        <v>8</v>
      </c>
      <c r="C31" s="412" t="s">
        <v>1029</v>
      </c>
      <c r="D31" s="198" t="s">
        <v>126</v>
      </c>
      <c r="E31" s="168">
        <f t="shared" si="0"/>
        <v>0.33333333333333331</v>
      </c>
      <c r="I31" s="172"/>
      <c r="J31" s="173"/>
      <c r="K31" s="173"/>
      <c r="L31" s="174"/>
      <c r="M31" s="174"/>
      <c r="N31" s="174"/>
    </row>
    <row r="32" spans="2:17">
      <c r="B32" s="167">
        <v>9</v>
      </c>
      <c r="C32" s="412" t="s">
        <v>1030</v>
      </c>
      <c r="D32" s="198" t="s">
        <v>127</v>
      </c>
      <c r="E32" s="168">
        <f t="shared" si="0"/>
        <v>0.375</v>
      </c>
      <c r="I32" s="170"/>
      <c r="J32" s="172"/>
      <c r="K32" s="173"/>
      <c r="L32" s="174"/>
      <c r="M32" s="174"/>
      <c r="N32" s="174"/>
    </row>
    <row r="33" spans="2:14">
      <c r="B33" s="167">
        <v>9.5</v>
      </c>
      <c r="C33" s="412" t="s">
        <v>1031</v>
      </c>
      <c r="D33" s="198" t="s">
        <v>129</v>
      </c>
      <c r="E33" s="168">
        <f t="shared" si="0"/>
        <v>0.39583333333333331</v>
      </c>
      <c r="I33" s="172"/>
      <c r="J33" s="173"/>
      <c r="K33" s="173"/>
      <c r="L33" s="174"/>
      <c r="M33" s="174"/>
      <c r="N33" s="174"/>
    </row>
    <row r="34" spans="2:14">
      <c r="B34" s="167">
        <v>10</v>
      </c>
      <c r="C34" s="412" t="s">
        <v>1032</v>
      </c>
      <c r="D34" s="198"/>
      <c r="E34" s="168">
        <f t="shared" si="0"/>
        <v>0.41666666666666669</v>
      </c>
      <c r="I34" s="172"/>
      <c r="J34" s="173"/>
      <c r="K34" s="173"/>
      <c r="L34" s="174"/>
      <c r="M34" s="174"/>
      <c r="N34" s="174"/>
    </row>
    <row r="35" spans="2:14">
      <c r="B35" s="167">
        <v>10.5</v>
      </c>
      <c r="C35" s="412" t="s">
        <v>1033</v>
      </c>
      <c r="D35" s="198"/>
      <c r="E35" s="168">
        <f t="shared" si="0"/>
        <v>0.4375</v>
      </c>
      <c r="I35" s="172"/>
      <c r="J35" s="173"/>
      <c r="K35" s="173"/>
      <c r="L35" s="174"/>
      <c r="M35" s="174"/>
      <c r="N35" s="174"/>
    </row>
    <row r="36" spans="2:14">
      <c r="B36" s="167">
        <v>11</v>
      </c>
      <c r="C36" s="412" t="s">
        <v>1034</v>
      </c>
      <c r="D36" s="198"/>
      <c r="E36" s="168">
        <f t="shared" si="0"/>
        <v>0.45833333333333331</v>
      </c>
      <c r="I36" s="172"/>
      <c r="J36" s="173"/>
      <c r="K36" s="173"/>
      <c r="L36" s="174"/>
      <c r="M36" s="174"/>
      <c r="N36" s="174"/>
    </row>
    <row r="37" spans="2:14">
      <c r="B37" s="167">
        <v>12</v>
      </c>
      <c r="C37" s="412" t="s">
        <v>1035</v>
      </c>
      <c r="D37" s="198" t="s">
        <v>128</v>
      </c>
      <c r="E37" s="168">
        <f t="shared" si="0"/>
        <v>0.5</v>
      </c>
      <c r="I37" s="172"/>
      <c r="J37" s="173"/>
      <c r="K37" s="173"/>
      <c r="L37" s="174"/>
      <c r="M37" s="174"/>
      <c r="N37" s="174"/>
    </row>
    <row r="38" spans="2:14">
      <c r="B38" s="167">
        <v>12.75</v>
      </c>
      <c r="C38" s="412" t="s">
        <v>1036</v>
      </c>
      <c r="D38" s="198"/>
      <c r="E38" s="168">
        <f t="shared" si="0"/>
        <v>0.53125</v>
      </c>
      <c r="I38" s="172"/>
      <c r="J38" s="173"/>
      <c r="K38" s="173"/>
      <c r="L38" s="174"/>
      <c r="M38" s="174"/>
      <c r="N38" s="174"/>
    </row>
    <row r="39" spans="2:14">
      <c r="B39" s="167">
        <v>13</v>
      </c>
      <c r="C39" s="412" t="s">
        <v>1037</v>
      </c>
      <c r="D39" s="198"/>
      <c r="E39" s="168">
        <f t="shared" si="0"/>
        <v>0.54166666666666663</v>
      </c>
      <c r="I39" s="170"/>
      <c r="J39" s="173"/>
      <c r="K39" s="173"/>
      <c r="L39" s="174"/>
      <c r="M39" s="174"/>
      <c r="N39" s="174"/>
    </row>
    <row r="40" spans="2:14">
      <c r="B40" s="167">
        <v>14</v>
      </c>
      <c r="C40" s="414" t="s">
        <v>1038</v>
      </c>
      <c r="D40" s="227"/>
      <c r="E40" s="168">
        <f t="shared" si="0"/>
        <v>0.58333333333333337</v>
      </c>
      <c r="I40" s="172"/>
      <c r="J40" s="173"/>
      <c r="K40" s="173"/>
      <c r="L40" s="174"/>
      <c r="M40" s="174"/>
      <c r="N40" s="174"/>
    </row>
    <row r="41" spans="2:14"/>
  </sheetData>
  <sheetProtection sheet="1" selectLockedCells="1"/>
  <mergeCells count="2">
    <mergeCell ref="A1:F1"/>
    <mergeCell ref="G4:I6"/>
  </mergeCells>
  <conditionalFormatting sqref="C4:D40">
    <cfRule type="expression" dxfId="3" priority="1">
      <formula>$H$1=$C4</formula>
    </cfRule>
  </conditionalFormatting>
  <dataValidations count="2">
    <dataValidation type="list" allowBlank="1" showErrorMessage="1" sqref="H1">
      <formula1>$C$4:$C$40</formula1>
    </dataValidation>
    <dataValidation type="list" allowBlank="1" showInputMessage="1" showErrorMessage="1" sqref="N4:N19">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113"/>
      <c r="C2" s="1051" t="s">
        <v>56</v>
      </c>
      <c r="D2" s="1051"/>
      <c r="E2" s="1051"/>
      <c r="F2" s="1051"/>
      <c r="G2" s="1051"/>
      <c r="H2" s="1051"/>
      <c r="I2" s="114"/>
      <c r="K2" s="113"/>
      <c r="L2" s="1051" t="s">
        <v>316</v>
      </c>
      <c r="M2" s="1051"/>
      <c r="N2" s="1051"/>
      <c r="O2" s="1051"/>
      <c r="P2" s="1051"/>
      <c r="Q2" s="1051"/>
      <c r="R2" s="122"/>
      <c r="S2" s="122"/>
      <c r="T2" s="114"/>
    </row>
    <row r="3" spans="2:20">
      <c r="B3" s="115"/>
      <c r="C3" s="116"/>
      <c r="D3" s="116"/>
      <c r="E3" s="116"/>
      <c r="F3" s="116"/>
      <c r="G3" s="116"/>
      <c r="H3" s="116"/>
      <c r="I3" s="117"/>
      <c r="K3" s="115"/>
      <c r="L3" s="116"/>
      <c r="M3" s="116"/>
      <c r="N3" s="116"/>
      <c r="O3" s="116"/>
      <c r="P3" s="116"/>
      <c r="Q3" s="116"/>
      <c r="R3" s="116"/>
      <c r="S3" s="116"/>
      <c r="T3" s="117"/>
    </row>
    <row r="4" spans="2:20">
      <c r="B4" s="115"/>
      <c r="C4" s="116"/>
      <c r="D4" s="116"/>
      <c r="E4" s="116"/>
      <c r="F4" s="116"/>
      <c r="G4" s="116"/>
      <c r="H4" s="116"/>
      <c r="I4" s="117"/>
      <c r="K4" s="115"/>
      <c r="L4" s="116"/>
      <c r="M4" s="116"/>
      <c r="N4" s="112"/>
      <c r="O4" s="112"/>
      <c r="P4" s="112"/>
      <c r="Q4" s="112"/>
      <c r="R4" s="112"/>
      <c r="S4" s="112"/>
      <c r="T4" s="117"/>
    </row>
    <row r="5" spans="2:20" ht="18.75">
      <c r="B5" s="115"/>
      <c r="C5" s="397" t="s">
        <v>304</v>
      </c>
      <c r="D5" s="116"/>
      <c r="E5" s="116"/>
      <c r="F5" s="116"/>
      <c r="G5" s="116"/>
      <c r="H5" s="116"/>
      <c r="I5" s="117"/>
      <c r="K5" s="115"/>
      <c r="L5" s="397" t="s">
        <v>317</v>
      </c>
      <c r="M5" s="116"/>
      <c r="N5" s="112"/>
      <c r="O5" s="112"/>
      <c r="P5" s="112"/>
      <c r="Q5" s="112"/>
      <c r="R5" s="112"/>
      <c r="S5" s="112"/>
      <c r="T5" s="117"/>
    </row>
    <row r="6" spans="2:20">
      <c r="B6" s="115"/>
      <c r="C6" s="116"/>
      <c r="D6" s="116"/>
      <c r="E6" s="116"/>
      <c r="F6" s="116"/>
      <c r="G6" s="116"/>
      <c r="H6" s="116"/>
      <c r="I6" s="117"/>
      <c r="K6" s="115"/>
      <c r="L6" s="116"/>
      <c r="M6" s="116"/>
      <c r="N6" s="112"/>
      <c r="O6" s="112"/>
      <c r="P6" s="112"/>
      <c r="Q6" s="112"/>
      <c r="R6" s="112"/>
      <c r="S6" s="112"/>
      <c r="T6" s="117"/>
    </row>
    <row r="7" spans="2:20">
      <c r="B7" s="115"/>
      <c r="C7" s="118" t="s">
        <v>26</v>
      </c>
      <c r="D7" s="116"/>
      <c r="E7" s="116"/>
      <c r="F7" s="116"/>
      <c r="G7" s="116"/>
      <c r="H7" s="116"/>
      <c r="I7" s="117"/>
      <c r="K7" s="115"/>
      <c r="L7" s="118" t="s">
        <v>26</v>
      </c>
      <c r="M7" s="116"/>
      <c r="N7" s="112"/>
      <c r="O7" s="112"/>
      <c r="P7" s="112"/>
      <c r="Q7" s="112"/>
      <c r="R7" s="112"/>
      <c r="S7" s="112"/>
      <c r="T7" s="117"/>
    </row>
    <row r="8" spans="2:20">
      <c r="B8" s="115"/>
      <c r="C8" s="116" t="s">
        <v>305</v>
      </c>
      <c r="D8" s="116"/>
      <c r="E8" s="116"/>
      <c r="F8" s="116"/>
      <c r="G8" s="116"/>
      <c r="H8" s="116"/>
      <c r="I8" s="117"/>
      <c r="K8" s="115"/>
      <c r="L8" s="116" t="s">
        <v>318</v>
      </c>
      <c r="M8" s="116"/>
      <c r="N8" s="112"/>
      <c r="O8" s="112"/>
      <c r="P8" s="112"/>
      <c r="Q8" s="112"/>
      <c r="R8" s="112"/>
      <c r="S8" s="112"/>
      <c r="T8" s="117"/>
    </row>
    <row r="9" spans="2:20">
      <c r="B9" s="115"/>
      <c r="C9" s="116"/>
      <c r="D9" s="116"/>
      <c r="E9" s="116"/>
      <c r="F9" s="116"/>
      <c r="G9" s="116"/>
      <c r="H9" s="116"/>
      <c r="I9" s="117"/>
      <c r="K9" s="115"/>
      <c r="L9" s="116"/>
      <c r="M9" s="116"/>
      <c r="N9" s="112"/>
      <c r="O9" s="112"/>
      <c r="P9" s="112"/>
      <c r="Q9" s="112"/>
      <c r="R9" s="112"/>
      <c r="S9" s="112"/>
      <c r="T9" s="117"/>
    </row>
    <row r="10" spans="2:20">
      <c r="B10" s="115"/>
      <c r="C10" s="118" t="s">
        <v>27</v>
      </c>
      <c r="D10" s="116"/>
      <c r="E10" s="116"/>
      <c r="F10" s="116"/>
      <c r="G10" s="116"/>
      <c r="H10" s="116"/>
      <c r="I10" s="117"/>
      <c r="K10" s="115"/>
      <c r="L10" s="118" t="s">
        <v>27</v>
      </c>
      <c r="M10" s="116"/>
      <c r="N10" s="112"/>
      <c r="O10" s="112"/>
      <c r="P10" s="112"/>
      <c r="Q10" s="112"/>
      <c r="R10" s="112"/>
      <c r="S10" s="112"/>
      <c r="T10" s="117"/>
    </row>
    <row r="11" spans="2:20">
      <c r="B11" s="115"/>
      <c r="C11" s="116" t="s">
        <v>315</v>
      </c>
      <c r="D11" s="116"/>
      <c r="E11" s="116"/>
      <c r="F11" s="116"/>
      <c r="G11" s="116"/>
      <c r="H11" s="116"/>
      <c r="I11" s="117"/>
      <c r="K11" s="115"/>
      <c r="L11" s="116" t="s">
        <v>319</v>
      </c>
      <c r="M11" s="116"/>
      <c r="N11" s="112"/>
      <c r="O11" s="112"/>
      <c r="P11" s="112"/>
      <c r="Q11" s="112"/>
      <c r="R11" s="112"/>
      <c r="S11" s="112"/>
      <c r="T11" s="117"/>
    </row>
    <row r="12" spans="2:20">
      <c r="B12" s="115"/>
      <c r="C12" s="116"/>
      <c r="D12" s="116"/>
      <c r="E12" s="116"/>
      <c r="F12" s="116"/>
      <c r="G12" s="116"/>
      <c r="H12" s="116"/>
      <c r="I12" s="117"/>
      <c r="K12" s="115"/>
      <c r="L12" s="116"/>
      <c r="M12" s="116"/>
      <c r="N12" s="112"/>
      <c r="O12" s="112"/>
      <c r="P12" s="112"/>
      <c r="Q12" s="112"/>
      <c r="R12" s="112"/>
      <c r="S12" s="112"/>
      <c r="T12" s="117"/>
    </row>
    <row r="13" spans="2:20">
      <c r="B13" s="115"/>
      <c r="C13" s="118" t="s">
        <v>28</v>
      </c>
      <c r="D13" s="116"/>
      <c r="E13" s="116"/>
      <c r="F13" s="116"/>
      <c r="G13" s="116"/>
      <c r="H13" s="116"/>
      <c r="I13" s="117"/>
      <c r="K13" s="115"/>
      <c r="L13" s="118" t="s">
        <v>28</v>
      </c>
      <c r="M13" s="116"/>
      <c r="N13" s="112"/>
      <c r="O13" s="112"/>
      <c r="P13" s="112"/>
      <c r="Q13" s="112"/>
      <c r="R13" s="112"/>
      <c r="S13" s="112"/>
      <c r="T13" s="117"/>
    </row>
    <row r="14" spans="2:20">
      <c r="B14" s="115"/>
      <c r="C14" s="116" t="s">
        <v>1832</v>
      </c>
      <c r="D14" s="116"/>
      <c r="E14" s="116"/>
      <c r="F14" s="116"/>
      <c r="G14" s="116"/>
      <c r="H14" s="116"/>
      <c r="I14" s="117"/>
      <c r="K14" s="115"/>
      <c r="L14" s="116" t="s">
        <v>1831</v>
      </c>
      <c r="M14" s="116"/>
      <c r="N14" s="112"/>
      <c r="O14" s="112"/>
      <c r="P14" s="112"/>
      <c r="Q14" s="112"/>
      <c r="R14" s="112"/>
      <c r="S14" s="112"/>
      <c r="T14" s="117"/>
    </row>
    <row r="15" spans="2:20">
      <c r="B15" s="115"/>
      <c r="C15" s="116" t="s">
        <v>1850</v>
      </c>
      <c r="D15" s="116"/>
      <c r="E15" s="116"/>
      <c r="F15" s="116"/>
      <c r="G15" s="116"/>
      <c r="H15" s="116"/>
      <c r="I15" s="117"/>
      <c r="K15" s="115"/>
      <c r="L15" s="116" t="s">
        <v>1852</v>
      </c>
      <c r="M15" s="116"/>
      <c r="N15" s="112"/>
      <c r="O15" s="112"/>
      <c r="P15" s="112"/>
      <c r="Q15" s="112"/>
      <c r="R15" s="112"/>
      <c r="S15" s="112"/>
      <c r="T15" s="117"/>
    </row>
    <row r="16" spans="2:20">
      <c r="B16" s="115"/>
      <c r="C16" s="116" t="s">
        <v>1851</v>
      </c>
      <c r="D16" s="116"/>
      <c r="E16" s="116"/>
      <c r="F16" s="116"/>
      <c r="G16" s="116"/>
      <c r="H16" s="116"/>
      <c r="I16" s="117"/>
      <c r="K16" s="115"/>
      <c r="L16" s="116" t="s">
        <v>1853</v>
      </c>
      <c r="M16" s="116"/>
      <c r="N16" s="112"/>
      <c r="O16" s="112"/>
      <c r="P16" s="112"/>
      <c r="Q16" s="112"/>
      <c r="R16" s="112"/>
      <c r="S16" s="112"/>
      <c r="T16" s="117"/>
    </row>
    <row r="17" spans="2:20">
      <c r="B17" s="115"/>
      <c r="C17" s="116"/>
      <c r="D17" s="116"/>
      <c r="E17" s="116"/>
      <c r="F17" s="116"/>
      <c r="G17" s="116"/>
      <c r="H17" s="116"/>
      <c r="I17" s="117"/>
      <c r="K17" s="115"/>
      <c r="L17" s="116"/>
      <c r="M17" s="116"/>
      <c r="N17" s="112"/>
      <c r="O17" s="112"/>
      <c r="P17" s="112"/>
      <c r="Q17" s="112"/>
      <c r="R17" s="112"/>
      <c r="S17" s="112"/>
      <c r="T17" s="117"/>
    </row>
    <row r="18" spans="2:20">
      <c r="B18" s="115"/>
      <c r="C18" s="118" t="s">
        <v>29</v>
      </c>
      <c r="D18" s="116"/>
      <c r="E18" s="116"/>
      <c r="F18" s="116"/>
      <c r="G18" s="116"/>
      <c r="H18" s="116"/>
      <c r="I18" s="117"/>
      <c r="K18" s="115"/>
      <c r="L18" s="118" t="s">
        <v>29</v>
      </c>
      <c r="M18" s="116"/>
      <c r="N18" s="112"/>
      <c r="O18" s="112"/>
      <c r="P18" s="112"/>
      <c r="Q18" s="112"/>
      <c r="R18" s="112"/>
      <c r="S18" s="112"/>
      <c r="T18" s="117"/>
    </row>
    <row r="19" spans="2:20">
      <c r="B19" s="115"/>
      <c r="C19" s="116" t="s">
        <v>548</v>
      </c>
      <c r="D19" s="116"/>
      <c r="E19" s="116"/>
      <c r="F19" s="116"/>
      <c r="G19" s="116"/>
      <c r="H19" s="116"/>
      <c r="I19" s="117"/>
      <c r="K19" s="115"/>
      <c r="L19" s="116" t="s">
        <v>547</v>
      </c>
      <c r="M19" s="116"/>
      <c r="N19" s="112"/>
      <c r="O19" s="112"/>
      <c r="P19" s="112"/>
      <c r="Q19" s="112"/>
      <c r="R19" s="112"/>
      <c r="S19" s="112"/>
      <c r="T19" s="117"/>
    </row>
    <row r="20" spans="2:20">
      <c r="B20" s="115"/>
      <c r="C20" s="116" t="s">
        <v>549</v>
      </c>
      <c r="D20" s="116"/>
      <c r="E20" s="116"/>
      <c r="F20" s="116"/>
      <c r="G20" s="116"/>
      <c r="H20" s="116"/>
      <c r="I20" s="117"/>
      <c r="K20" s="115"/>
      <c r="L20" s="116" t="s">
        <v>551</v>
      </c>
      <c r="M20" s="116"/>
      <c r="N20" s="112"/>
      <c r="O20" s="112"/>
      <c r="P20" s="112"/>
      <c r="Q20" s="112"/>
      <c r="R20" s="112"/>
      <c r="S20" s="112"/>
      <c r="T20" s="117"/>
    </row>
    <row r="21" spans="2:20">
      <c r="B21" s="115"/>
      <c r="C21" s="116" t="s">
        <v>550</v>
      </c>
      <c r="D21" s="116"/>
      <c r="E21" s="116"/>
      <c r="F21" s="116"/>
      <c r="G21" s="116"/>
      <c r="H21" s="116"/>
      <c r="I21" s="117"/>
      <c r="K21" s="115"/>
      <c r="L21" s="116" t="s">
        <v>552</v>
      </c>
      <c r="M21" s="116"/>
      <c r="N21" s="112"/>
      <c r="O21" s="112"/>
      <c r="P21" s="112"/>
      <c r="Q21" s="112"/>
      <c r="R21" s="112"/>
      <c r="S21" s="112"/>
      <c r="T21" s="117"/>
    </row>
    <row r="22" spans="2:20">
      <c r="B22" s="115"/>
      <c r="C22" s="116"/>
      <c r="D22" s="116"/>
      <c r="E22" s="116"/>
      <c r="F22" s="116"/>
      <c r="G22" s="116"/>
      <c r="H22" s="116"/>
      <c r="I22" s="117"/>
      <c r="K22" s="115"/>
      <c r="L22" s="116"/>
      <c r="M22" s="116"/>
      <c r="N22" s="112"/>
      <c r="O22" s="112"/>
      <c r="P22" s="112"/>
      <c r="Q22" s="112"/>
      <c r="R22" s="112"/>
      <c r="S22" s="112"/>
      <c r="T22" s="117"/>
    </row>
    <row r="23" spans="2:20">
      <c r="B23" s="115"/>
      <c r="C23" s="116"/>
      <c r="D23" s="116"/>
      <c r="E23" s="116"/>
      <c r="F23" s="116"/>
      <c r="G23" s="116"/>
      <c r="H23" s="116"/>
      <c r="I23" s="117"/>
      <c r="K23" s="115"/>
      <c r="L23" s="116"/>
      <c r="M23" s="116"/>
      <c r="N23" s="112"/>
      <c r="O23" s="112"/>
      <c r="P23" s="112"/>
      <c r="Q23" s="112"/>
      <c r="R23" s="112"/>
      <c r="S23" s="112"/>
      <c r="T23" s="117"/>
    </row>
    <row r="24" spans="2:20" ht="18.75">
      <c r="B24" s="115"/>
      <c r="C24" s="397" t="s">
        <v>306</v>
      </c>
      <c r="D24" s="116"/>
      <c r="E24" s="116"/>
      <c r="F24" s="116"/>
      <c r="G24" s="116"/>
      <c r="H24" s="116"/>
      <c r="I24" s="117"/>
      <c r="K24" s="115"/>
      <c r="L24" s="397" t="s">
        <v>320</v>
      </c>
      <c r="M24" s="116"/>
      <c r="N24" s="112"/>
      <c r="O24" s="112"/>
      <c r="P24" s="112"/>
      <c r="Q24" s="112"/>
      <c r="R24" s="112"/>
      <c r="S24" s="112"/>
      <c r="T24" s="117"/>
    </row>
    <row r="25" spans="2:20">
      <c r="B25" s="115"/>
      <c r="C25" s="116"/>
      <c r="D25" s="116"/>
      <c r="E25" s="116"/>
      <c r="F25" s="116"/>
      <c r="G25" s="116"/>
      <c r="H25" s="116"/>
      <c r="I25" s="117"/>
      <c r="K25" s="115"/>
      <c r="L25" s="116"/>
      <c r="M25" s="116"/>
      <c r="N25" s="112"/>
      <c r="O25" s="112"/>
      <c r="P25" s="112"/>
      <c r="Q25" s="112"/>
      <c r="R25" s="112"/>
      <c r="S25" s="112"/>
      <c r="T25" s="117"/>
    </row>
    <row r="26" spans="2:20">
      <c r="B26" s="115"/>
      <c r="C26" s="116" t="s">
        <v>322</v>
      </c>
      <c r="D26" s="116"/>
      <c r="E26" s="116"/>
      <c r="F26" s="116"/>
      <c r="G26" s="116"/>
      <c r="H26" s="116"/>
      <c r="I26" s="117"/>
      <c r="K26" s="115"/>
      <c r="L26" s="116" t="s">
        <v>321</v>
      </c>
      <c r="M26" s="116"/>
      <c r="N26" s="116"/>
      <c r="O26" s="116"/>
      <c r="P26" s="116"/>
      <c r="Q26" s="116"/>
      <c r="R26" s="116"/>
      <c r="S26" s="116"/>
      <c r="T26" s="117"/>
    </row>
    <row r="27" spans="2:20">
      <c r="B27" s="115"/>
      <c r="C27" s="116" t="s">
        <v>556</v>
      </c>
      <c r="D27" s="116"/>
      <c r="E27" s="116"/>
      <c r="F27" s="116"/>
      <c r="G27" s="116"/>
      <c r="H27" s="116"/>
      <c r="I27" s="117"/>
      <c r="K27" s="115"/>
      <c r="L27" s="116" t="s">
        <v>323</v>
      </c>
      <c r="M27" s="116"/>
      <c r="N27" s="116"/>
      <c r="O27" s="116"/>
      <c r="P27" s="116"/>
      <c r="Q27" s="116"/>
      <c r="R27" s="116"/>
      <c r="S27" s="116"/>
      <c r="T27" s="117"/>
    </row>
    <row r="28" spans="2:20">
      <c r="B28" s="115"/>
      <c r="C28" s="116"/>
      <c r="D28" s="116"/>
      <c r="E28" s="116"/>
      <c r="F28" s="116"/>
      <c r="G28" s="116"/>
      <c r="H28" s="116"/>
      <c r="I28" s="117"/>
      <c r="K28" s="115"/>
      <c r="L28" s="116"/>
      <c r="M28" s="116"/>
      <c r="N28" s="116"/>
      <c r="O28" s="116"/>
      <c r="P28" s="116"/>
      <c r="Q28" s="116"/>
      <c r="R28" s="116"/>
      <c r="S28" s="116"/>
      <c r="T28" s="117"/>
    </row>
    <row r="29" spans="2:20">
      <c r="B29" s="115"/>
      <c r="C29" s="116"/>
      <c r="D29" s="116"/>
      <c r="E29" s="116"/>
      <c r="F29" s="116"/>
      <c r="G29" s="116"/>
      <c r="H29" s="116"/>
      <c r="I29" s="117"/>
      <c r="K29" s="115"/>
      <c r="L29" s="116"/>
      <c r="M29" s="116"/>
      <c r="N29" s="112"/>
      <c r="O29" s="112"/>
      <c r="P29" s="112"/>
      <c r="Q29" s="112"/>
      <c r="R29" s="112"/>
      <c r="S29" s="112"/>
      <c r="T29" s="117"/>
    </row>
    <row r="30" spans="2:20" ht="18.75">
      <c r="B30" s="115"/>
      <c r="C30" s="397" t="s">
        <v>564</v>
      </c>
      <c r="D30" s="116"/>
      <c r="E30" s="116"/>
      <c r="F30" s="116"/>
      <c r="G30" s="116"/>
      <c r="H30" s="116"/>
      <c r="I30" s="117"/>
      <c r="K30" s="115"/>
      <c r="L30" s="397" t="s">
        <v>563</v>
      </c>
      <c r="M30" s="116"/>
      <c r="N30" s="112"/>
      <c r="O30" s="112"/>
      <c r="P30" s="112"/>
      <c r="Q30" s="112"/>
      <c r="R30" s="112"/>
      <c r="S30" s="112"/>
      <c r="T30" s="117"/>
    </row>
    <row r="31" spans="2:20">
      <c r="B31" s="115"/>
      <c r="C31" s="116"/>
      <c r="D31" s="116"/>
      <c r="E31" s="116"/>
      <c r="F31" s="116"/>
      <c r="G31" s="116"/>
      <c r="H31" s="116"/>
      <c r="I31" s="117"/>
      <c r="K31" s="115"/>
      <c r="L31" s="116"/>
      <c r="M31" s="116"/>
      <c r="N31" s="112"/>
      <c r="O31" s="112"/>
      <c r="P31" s="112"/>
      <c r="Q31" s="112"/>
      <c r="R31" s="112"/>
      <c r="S31" s="112"/>
      <c r="T31" s="117"/>
    </row>
    <row r="32" spans="2:20">
      <c r="B32" s="115"/>
      <c r="C32" s="116" t="s">
        <v>1835</v>
      </c>
      <c r="D32" s="116"/>
      <c r="E32" s="116"/>
      <c r="F32" s="116"/>
      <c r="G32" s="116"/>
      <c r="H32" s="116"/>
      <c r="I32" s="117"/>
      <c r="K32" s="115"/>
      <c r="L32" s="116" t="s">
        <v>1833</v>
      </c>
      <c r="M32" s="116"/>
      <c r="N32" s="116"/>
      <c r="O32" s="116"/>
      <c r="P32" s="116"/>
      <c r="Q32" s="116"/>
      <c r="R32" s="116"/>
      <c r="S32" s="116"/>
      <c r="T32" s="117"/>
    </row>
    <row r="33" spans="2:20">
      <c r="B33" s="115"/>
      <c r="C33" s="863" t="s">
        <v>1836</v>
      </c>
      <c r="D33" s="116"/>
      <c r="E33" s="116"/>
      <c r="F33" s="116"/>
      <c r="G33" s="116"/>
      <c r="H33" s="116"/>
      <c r="I33" s="117"/>
      <c r="K33" s="115"/>
      <c r="L33" s="116" t="s">
        <v>1834</v>
      </c>
      <c r="M33" s="116"/>
      <c r="N33" s="116"/>
      <c r="O33" s="116"/>
      <c r="P33" s="116"/>
      <c r="Q33" s="116"/>
      <c r="R33" s="116"/>
      <c r="S33" s="116"/>
      <c r="T33" s="117"/>
    </row>
    <row r="34" spans="2:20">
      <c r="B34" s="115"/>
      <c r="C34" s="116" t="s">
        <v>1837</v>
      </c>
      <c r="D34" s="116"/>
      <c r="E34" s="116"/>
      <c r="F34" s="116"/>
      <c r="G34" s="116"/>
      <c r="H34" s="116"/>
      <c r="I34" s="117"/>
      <c r="K34" s="115"/>
      <c r="L34" s="116" t="s">
        <v>1838</v>
      </c>
      <c r="M34" s="116"/>
      <c r="N34" s="116"/>
      <c r="O34" s="116"/>
      <c r="P34" s="116"/>
      <c r="Q34" s="116"/>
      <c r="R34" s="116"/>
      <c r="S34" s="116"/>
      <c r="T34" s="117"/>
    </row>
    <row r="35" spans="2:20" ht="15.75" thickBot="1">
      <c r="B35" s="119"/>
      <c r="C35" s="120"/>
      <c r="D35" s="120"/>
      <c r="E35" s="120"/>
      <c r="F35" s="120"/>
      <c r="G35" s="120"/>
      <c r="H35" s="120"/>
      <c r="I35" s="121"/>
      <c r="K35" s="119"/>
      <c r="L35" s="120"/>
      <c r="M35" s="120"/>
      <c r="N35" s="120"/>
      <c r="O35" s="120"/>
      <c r="P35" s="120"/>
      <c r="Q35" s="120"/>
      <c r="R35" s="120"/>
      <c r="S35" s="120"/>
      <c r="T35" s="121"/>
    </row>
    <row r="36" spans="2:20">
      <c r="B36" s="37"/>
      <c r="C36" s="203"/>
      <c r="D36" s="37"/>
      <c r="E36" s="202"/>
      <c r="F36" s="202"/>
      <c r="G36" s="202"/>
      <c r="H36" s="202"/>
      <c r="I36" s="202"/>
      <c r="J36" s="202"/>
      <c r="K36" s="37"/>
      <c r="L36" s="203"/>
      <c r="M36" s="37"/>
      <c r="N36" s="202"/>
      <c r="O36" s="202"/>
      <c r="P36" s="202"/>
      <c r="Q36" s="202"/>
      <c r="R36" s="202"/>
      <c r="S36" s="202"/>
      <c r="T36" s="37"/>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1036" t="s">
        <v>458</v>
      </c>
      <c r="C2" s="1036"/>
      <c r="D2" s="1036"/>
    </row>
    <row r="3" spans="2:5" ht="15.75" thickBot="1"/>
    <row r="4" spans="2:5" ht="15.75" thickTop="1">
      <c r="B4" s="1040" t="s">
        <v>405</v>
      </c>
      <c r="C4" s="1053" t="s">
        <v>404</v>
      </c>
      <c r="D4" s="1055" t="s">
        <v>403</v>
      </c>
      <c r="E4" s="593"/>
    </row>
    <row r="5" spans="2:5">
      <c r="B5" s="1052"/>
      <c r="C5" s="1054"/>
      <c r="D5" s="1056"/>
      <c r="E5" s="594" t="s">
        <v>1712</v>
      </c>
    </row>
    <row r="6" spans="2:5" ht="15.75">
      <c r="B6" s="127"/>
      <c r="C6" s="213"/>
      <c r="D6" s="214" t="s">
        <v>24</v>
      </c>
      <c r="E6" s="595"/>
    </row>
    <row r="7" spans="2:5">
      <c r="B7" s="128" t="s">
        <v>171</v>
      </c>
      <c r="C7" s="131">
        <v>15</v>
      </c>
      <c r="D7" s="204" t="str">
        <f>VLOOKUP($C7,Language!$D$5:$E$100,2,0)</f>
        <v>Mexico</v>
      </c>
      <c r="E7" s="595" t="b">
        <f>OR(CalcA!$K$5&gt;0,CalcA!$I$5&gt;0)</f>
        <v>1</v>
      </c>
    </row>
    <row r="8" spans="2:5">
      <c r="B8" s="128" t="s">
        <v>172</v>
      </c>
      <c r="C8" s="134">
        <v>60</v>
      </c>
      <c r="D8" s="204" t="str">
        <f>VLOOKUP($C8,Language!$D$5:$E$100,2,0)</f>
        <v>South Africa</v>
      </c>
      <c r="E8" s="595" t="b">
        <f>OR(CalcA!$K$6&gt;0,CalcA!$I$6&gt;0)</f>
        <v>1</v>
      </c>
    </row>
    <row r="9" spans="2:5">
      <c r="B9" s="128" t="s">
        <v>173</v>
      </c>
      <c r="C9" s="134">
        <v>25</v>
      </c>
      <c r="D9" s="204" t="str">
        <f>VLOOKUP($C9,Language!$D$5:$E$100,2,0)</f>
        <v>Rep. of Korea</v>
      </c>
      <c r="E9" s="595" t="b">
        <f>OR(CalcA!$K$7&gt;0,CalcA!$I$7&gt;0)</f>
        <v>1</v>
      </c>
    </row>
    <row r="10" spans="2:5">
      <c r="B10" s="128" t="s">
        <v>1045</v>
      </c>
      <c r="C10" s="415">
        <v>41</v>
      </c>
      <c r="D10" s="204" t="str">
        <f>VLOOKUP($C10,Language!$D$5:$E$100,2,0)</f>
        <v>Czech Rep.</v>
      </c>
      <c r="E10" s="595" t="b">
        <f>OR(CalcA!$K$8&gt;0,CalcA!$I$8&gt;0)</f>
        <v>1</v>
      </c>
    </row>
    <row r="11" spans="2:5" ht="15.75">
      <c r="B11" s="129"/>
      <c r="C11" s="213"/>
      <c r="D11" s="214" t="s">
        <v>20</v>
      </c>
      <c r="E11" s="595"/>
    </row>
    <row r="12" spans="2:5">
      <c r="B12" s="128" t="s">
        <v>174</v>
      </c>
      <c r="C12" s="134">
        <v>30</v>
      </c>
      <c r="D12" s="204" t="str">
        <f>VLOOKUP($C12,Language!$D$5:$E$100,2,0)</f>
        <v>Canada</v>
      </c>
      <c r="E12" s="595" t="b">
        <f>OR(CalcB!$K$5&gt;0,CalcB!$I$5&gt;0)</f>
        <v>1</v>
      </c>
    </row>
    <row r="13" spans="2:5">
      <c r="B13" s="128" t="s">
        <v>175</v>
      </c>
      <c r="C13" s="131">
        <v>65</v>
      </c>
      <c r="D13" s="204" t="str">
        <f>VLOOKUP($C13,Language!$D$5:$E$100,2,0)</f>
        <v>Bosnia/Herzeg.</v>
      </c>
      <c r="E13" s="595" t="b">
        <f>OR(CalcB!$K$6&gt;0,CalcB!$I$6&gt;0)</f>
        <v>1</v>
      </c>
    </row>
    <row r="14" spans="2:5">
      <c r="B14" s="128" t="s">
        <v>176</v>
      </c>
      <c r="C14" s="134">
        <v>55</v>
      </c>
      <c r="D14" s="204" t="str">
        <f>VLOOKUP($C14,Language!$D$5:$E$100,2,0)</f>
        <v>Qatar</v>
      </c>
      <c r="E14" s="595" t="b">
        <f>OR(CalcB!$K$7&gt;0,CalcB!$I$7&gt;0)</f>
        <v>1</v>
      </c>
    </row>
    <row r="15" spans="2:5">
      <c r="B15" s="128" t="s">
        <v>1046</v>
      </c>
      <c r="C15" s="415">
        <v>19</v>
      </c>
      <c r="D15" s="204" t="str">
        <f>VLOOKUP($C15,Language!$D$5:$E$100,2,0)</f>
        <v>Switzerland</v>
      </c>
      <c r="E15" s="595" t="b">
        <f>OR(CalcB!$K$8&gt;0,CalcB!$I$8&gt;0)</f>
        <v>1</v>
      </c>
    </row>
    <row r="16" spans="2:5" ht="15.75">
      <c r="B16" s="129"/>
      <c r="C16" s="213"/>
      <c r="D16" s="214" t="s">
        <v>21</v>
      </c>
      <c r="E16" s="595"/>
    </row>
    <row r="17" spans="2:5">
      <c r="B17" s="128" t="s">
        <v>177</v>
      </c>
      <c r="C17" s="134">
        <v>6</v>
      </c>
      <c r="D17" s="204" t="str">
        <f>VLOOKUP($C17,Language!$D$5:$E$100,2,0)</f>
        <v>Brazil</v>
      </c>
      <c r="E17" s="595" t="b">
        <f>OR(CalcC!$K$5&gt;0,CalcC!$I$5&gt;0)</f>
        <v>1</v>
      </c>
    </row>
    <row r="18" spans="2:5">
      <c r="B18" s="128" t="s">
        <v>178</v>
      </c>
      <c r="C18" s="134">
        <v>8</v>
      </c>
      <c r="D18" s="204" t="str">
        <f>VLOOKUP($C18,Language!$D$5:$E$100,2,0)</f>
        <v>Morocco</v>
      </c>
      <c r="E18" s="595" t="b">
        <f>OR(CalcC!$K$6&gt;0,CalcC!$I$6&gt;0)</f>
        <v>1</v>
      </c>
    </row>
    <row r="19" spans="2:5">
      <c r="B19" s="128" t="s">
        <v>179</v>
      </c>
      <c r="C19" s="134">
        <v>83</v>
      </c>
      <c r="D19" s="204" t="str">
        <f>VLOOKUP($C19,Language!$D$5:$E$100,2,0)</f>
        <v>Haiti</v>
      </c>
      <c r="E19" s="595" t="b">
        <f>OR(CalcC!$K$7&gt;0,CalcC!$I$7&gt;0)</f>
        <v>1</v>
      </c>
    </row>
    <row r="20" spans="2:5">
      <c r="B20" s="128" t="s">
        <v>1047</v>
      </c>
      <c r="C20" s="415">
        <v>43</v>
      </c>
      <c r="D20" s="204" t="str">
        <f>VLOOKUP($C20,Language!$D$5:$E$100,2,0)</f>
        <v>Scotland</v>
      </c>
      <c r="E20" s="595" t="b">
        <f>OR(CalcC!$K$8&gt;0,CalcC!$I$8&gt;0)</f>
        <v>1</v>
      </c>
    </row>
    <row r="21" spans="2:5" ht="15.75">
      <c r="B21" s="129"/>
      <c r="C21" s="213"/>
      <c r="D21" s="214" t="s">
        <v>25</v>
      </c>
      <c r="E21" s="595"/>
    </row>
    <row r="22" spans="2:5">
      <c r="B22" s="128" t="s">
        <v>180</v>
      </c>
      <c r="C22" s="134">
        <v>16</v>
      </c>
      <c r="D22" s="204" t="str">
        <f>VLOOKUP($C22,Language!$D$5:$E$100,2,0)</f>
        <v>USA</v>
      </c>
      <c r="E22" s="595" t="b">
        <f>OR(CalcD!$K$5&gt;0,CalcD!$I$5&gt;0)</f>
        <v>1</v>
      </c>
    </row>
    <row r="23" spans="2:5">
      <c r="B23" s="128" t="s">
        <v>181</v>
      </c>
      <c r="C23" s="134">
        <v>40</v>
      </c>
      <c r="D23" s="204" t="str">
        <f>VLOOKUP($C23,Language!$D$5:$E$100,2,0)</f>
        <v>Paraguay</v>
      </c>
      <c r="E23" s="595" t="b">
        <f>OR(CalcD!$K$6&gt;0,CalcD!$I$6&gt;0)</f>
        <v>1</v>
      </c>
    </row>
    <row r="24" spans="2:5">
      <c r="B24" s="128" t="s">
        <v>182</v>
      </c>
      <c r="C24" s="134">
        <v>27</v>
      </c>
      <c r="D24" s="204" t="str">
        <f>VLOOKUP($C24,Language!$D$5:$E$100,2,0)</f>
        <v>Australia</v>
      </c>
      <c r="E24" s="595" t="b">
        <f>OR(CalcD!$K$7&gt;0,CalcD!$I$7&gt;0)</f>
        <v>1</v>
      </c>
    </row>
    <row r="25" spans="2:5">
      <c r="B25" s="128" t="s">
        <v>1048</v>
      </c>
      <c r="C25" s="415">
        <v>22</v>
      </c>
      <c r="D25" s="204" t="str">
        <f>VLOOKUP($C25,Language!$D$5:$E$100,2,0)</f>
        <v>Turkey</v>
      </c>
      <c r="E25" s="595" t="b">
        <f>OR(CalcD!$K$8&gt;0,CalcD!$I$8&gt;0)</f>
        <v>1</v>
      </c>
    </row>
    <row r="26" spans="2:5" ht="15.75">
      <c r="B26" s="129"/>
      <c r="C26" s="213"/>
      <c r="D26" s="214" t="s">
        <v>22</v>
      </c>
      <c r="E26" s="595"/>
    </row>
    <row r="27" spans="2:5">
      <c r="B27" s="128" t="s">
        <v>183</v>
      </c>
      <c r="C27" s="134">
        <v>10</v>
      </c>
      <c r="D27" s="204" t="str">
        <f>VLOOKUP($C27,Language!$D$5:$E$100,2,0)</f>
        <v>Germany</v>
      </c>
      <c r="E27" s="595" t="b">
        <f>OR(CalcE!$K$5&gt;0,CalcE!$I$5&gt;0)</f>
        <v>1</v>
      </c>
    </row>
    <row r="28" spans="2:5">
      <c r="B28" s="128" t="s">
        <v>184</v>
      </c>
      <c r="C28" s="131">
        <v>82</v>
      </c>
      <c r="D28" s="204" t="str">
        <f>VLOOKUP($C28,Language!$D$5:$E$100,2,0)</f>
        <v>Curaçao</v>
      </c>
      <c r="E28" s="595" t="b">
        <f>OR(CalcE!$K$6&gt;0,CalcE!$I$6&gt;0)</f>
        <v>1</v>
      </c>
    </row>
    <row r="29" spans="2:5">
      <c r="B29" s="128" t="s">
        <v>185</v>
      </c>
      <c r="C29" s="134">
        <v>34</v>
      </c>
      <c r="D29" s="204" t="str">
        <f>VLOOKUP($C29,Language!$D$5:$E$100,2,0)</f>
        <v>Ivory Coast</v>
      </c>
      <c r="E29" s="595" t="b">
        <f>OR(CalcE!$K$7&gt;0,CalcE!$I$7&gt;0)</f>
        <v>1</v>
      </c>
    </row>
    <row r="30" spans="2:5">
      <c r="B30" s="128" t="s">
        <v>1049</v>
      </c>
      <c r="C30" s="415">
        <v>23</v>
      </c>
      <c r="D30" s="204" t="str">
        <f>VLOOKUP($C30,Language!$D$5:$E$100,2,0)</f>
        <v>Ecuador</v>
      </c>
      <c r="E30" s="595" t="b">
        <f>OR(CalcE!$K$8&gt;0,CalcE!$I$8&gt;0)</f>
        <v>1</v>
      </c>
    </row>
    <row r="31" spans="2:5" ht="15.75">
      <c r="B31" s="129"/>
      <c r="C31" s="213"/>
      <c r="D31" s="214" t="s">
        <v>23</v>
      </c>
      <c r="E31" s="595"/>
    </row>
    <row r="32" spans="2:5">
      <c r="B32" s="128" t="s">
        <v>266</v>
      </c>
      <c r="C32" s="131">
        <v>7</v>
      </c>
      <c r="D32" s="204" t="str">
        <f>VLOOKUP($C32,Language!$D$5:$E$100,2,0)</f>
        <v>Netherlands</v>
      </c>
      <c r="E32" s="595" t="b">
        <f>OR(CalcF!$K$5&gt;0,CalcF!$I$5&gt;0)</f>
        <v>1</v>
      </c>
    </row>
    <row r="33" spans="2:5">
      <c r="B33" s="128" t="s">
        <v>267</v>
      </c>
      <c r="C33" s="134">
        <v>18</v>
      </c>
      <c r="D33" s="204" t="str">
        <f>VLOOKUP($C33,Language!$D$5:$E$100,2,0)</f>
        <v>Japan</v>
      </c>
      <c r="E33" s="595" t="b">
        <f>OR(CalcF!$K$6&gt;0,CalcF!$I$6&gt;0)</f>
        <v>1</v>
      </c>
    </row>
    <row r="34" spans="2:5">
      <c r="B34" s="128" t="s">
        <v>268</v>
      </c>
      <c r="C34" s="131">
        <v>38</v>
      </c>
      <c r="D34" s="204" t="str">
        <f>VLOOKUP($C34,Language!$D$5:$E$100,2,0)</f>
        <v>Sweden</v>
      </c>
      <c r="E34" s="595" t="b">
        <f>OR(CalcF!$K$7&gt;0,CalcF!$I$7&gt;0)</f>
        <v>1</v>
      </c>
    </row>
    <row r="35" spans="2:5">
      <c r="B35" s="128" t="s">
        <v>1050</v>
      </c>
      <c r="C35" s="416">
        <v>44</v>
      </c>
      <c r="D35" s="204" t="str">
        <f>VLOOKUP($C35,Language!$D$5:$E$100,2,0)</f>
        <v>Tunisia</v>
      </c>
      <c r="E35" s="595" t="b">
        <f>OR(CalcF!$K$8&gt;0,CalcF!$I$8&gt;0)</f>
        <v>1</v>
      </c>
    </row>
    <row r="36" spans="2:5" ht="15.75">
      <c r="B36" s="129"/>
      <c r="C36" s="213"/>
      <c r="D36" s="214" t="s">
        <v>272</v>
      </c>
      <c r="E36" s="595"/>
    </row>
    <row r="37" spans="2:5">
      <c r="B37" s="128" t="s">
        <v>186</v>
      </c>
      <c r="C37" s="134">
        <v>9</v>
      </c>
      <c r="D37" s="204" t="str">
        <f>VLOOKUP($C37,Language!$D$5:$E$100,2,0)</f>
        <v>Belgium</v>
      </c>
      <c r="E37" s="595" t="b">
        <f>OR(CalcG!$K$5&gt;0,CalcG!$I$5&gt;0)</f>
        <v>1</v>
      </c>
    </row>
    <row r="38" spans="2:5">
      <c r="B38" s="128" t="s">
        <v>187</v>
      </c>
      <c r="C38" s="134">
        <v>29</v>
      </c>
      <c r="D38" s="204" t="str">
        <f>VLOOKUP($C38,Language!$D$5:$E$100,2,0)</f>
        <v>Egypt</v>
      </c>
      <c r="E38" s="595" t="b">
        <f>OR(CalcG!$K$6&gt;0,CalcG!$I$6&gt;0)</f>
        <v>1</v>
      </c>
    </row>
    <row r="39" spans="2:5">
      <c r="B39" s="128" t="s">
        <v>188</v>
      </c>
      <c r="C39" s="134">
        <v>21</v>
      </c>
      <c r="D39" s="204" t="str">
        <f>VLOOKUP($C39,Language!$D$5:$E$100,2,0)</f>
        <v>IR Iran</v>
      </c>
      <c r="E39" s="595" t="b">
        <f>OR(CalcG!$K$7&gt;0,CalcG!$I$7&gt;0)</f>
        <v>1</v>
      </c>
    </row>
    <row r="40" spans="2:5">
      <c r="B40" s="128" t="s">
        <v>1051</v>
      </c>
      <c r="C40" s="415">
        <v>85</v>
      </c>
      <c r="D40" s="204" t="str">
        <f>VLOOKUP($C40,Language!$D$5:$E$100,2,0)</f>
        <v>New Zealand</v>
      </c>
      <c r="E40" s="595" t="b">
        <f>OR(CalcG!$K$8&gt;0,CalcG!$I$8&gt;0)</f>
        <v>1</v>
      </c>
    </row>
    <row r="41" spans="2:5" ht="15.75">
      <c r="B41" s="129"/>
      <c r="C41" s="213"/>
      <c r="D41" s="214" t="s">
        <v>31</v>
      </c>
      <c r="E41" s="595"/>
    </row>
    <row r="42" spans="2:5">
      <c r="B42" s="128" t="s">
        <v>269</v>
      </c>
      <c r="C42" s="134">
        <v>2</v>
      </c>
      <c r="D42" s="207" t="str">
        <f>VLOOKUP($C42,Language!$D$5:$E$100,2,0)</f>
        <v>Spain</v>
      </c>
      <c r="E42" s="595" t="b">
        <f>OR(CalcH!$K$5&gt;0,CalcH!$I$5&gt;0)</f>
        <v>1</v>
      </c>
    </row>
    <row r="43" spans="2:5">
      <c r="B43" s="128" t="s">
        <v>270</v>
      </c>
      <c r="C43" s="134">
        <v>69</v>
      </c>
      <c r="D43" s="207" t="str">
        <f>VLOOKUP($C43,Language!$D$5:$E$100,2,0)</f>
        <v>Cape Verde</v>
      </c>
      <c r="E43" s="595" t="b">
        <f>OR(CalcH!$K$6&gt;0,CalcH!$I$6&gt;0)</f>
        <v>1</v>
      </c>
    </row>
    <row r="44" spans="2:5">
      <c r="B44" s="128" t="s">
        <v>271</v>
      </c>
      <c r="C44" s="134">
        <v>61</v>
      </c>
      <c r="D44" s="207" t="str">
        <f>VLOOKUP($C44,Language!$D$5:$E$100,2,0)</f>
        <v>Saudi Arabia</v>
      </c>
      <c r="E44" s="595" t="b">
        <f>OR(CalcH!$K$7&gt;0,CalcH!$I$7&gt;0)</f>
        <v>1</v>
      </c>
    </row>
    <row r="45" spans="2:5">
      <c r="B45" s="182" t="s">
        <v>1052</v>
      </c>
      <c r="C45" s="415">
        <v>17</v>
      </c>
      <c r="D45" s="207" t="str">
        <f>VLOOKUP($C45,Language!$D$5:$E$100,2,0)</f>
        <v>Uruguay</v>
      </c>
      <c r="E45" s="595" t="b">
        <f>OR(CalcH!$K$8&gt;0,CalcH!$I$8&gt;0)</f>
        <v>1</v>
      </c>
    </row>
    <row r="46" spans="2:5" ht="15.75">
      <c r="B46" s="127"/>
      <c r="C46" s="213"/>
      <c r="D46" s="214" t="s">
        <v>32</v>
      </c>
      <c r="E46" s="595"/>
    </row>
    <row r="47" spans="2:5">
      <c r="B47" s="128" t="s">
        <v>842</v>
      </c>
      <c r="C47" s="131">
        <v>1</v>
      </c>
      <c r="D47" s="204" t="str">
        <f>VLOOKUP($C47,Language!$D$5:$E$100,2,0)</f>
        <v>France</v>
      </c>
      <c r="E47" s="595" t="b">
        <f>OR(CalcI!$K$5&gt;0,CalcI!$I$5&gt;0)</f>
        <v>1</v>
      </c>
    </row>
    <row r="48" spans="2:5">
      <c r="B48" s="128" t="s">
        <v>843</v>
      </c>
      <c r="C48" s="134">
        <v>14</v>
      </c>
      <c r="D48" s="204" t="str">
        <f>VLOOKUP($C48,Language!$D$5:$E$100,2,0)</f>
        <v>Senegal</v>
      </c>
      <c r="E48" s="595" t="b">
        <f>OR(CalcI!$K$6&gt;0,CalcI!$I$6&gt;0)</f>
        <v>1</v>
      </c>
    </row>
    <row r="49" spans="2:5">
      <c r="B49" s="128" t="s">
        <v>844</v>
      </c>
      <c r="C49" s="134">
        <v>57</v>
      </c>
      <c r="D49" s="204" t="str">
        <f>VLOOKUP($C49,Language!$D$5:$E$100,2,0)</f>
        <v>Iraq</v>
      </c>
      <c r="E49" s="595" t="b">
        <f>OR(CalcI!$K$7&gt;0,CalcI!$I$7&gt;0)</f>
        <v>1</v>
      </c>
    </row>
    <row r="50" spans="2:5">
      <c r="B50" s="128" t="s">
        <v>1053</v>
      </c>
      <c r="C50" s="415">
        <v>31</v>
      </c>
      <c r="D50" s="204" t="str">
        <f>VLOOKUP($C50,Language!$D$5:$E$100,2,0)</f>
        <v>Norway</v>
      </c>
      <c r="E50" s="595" t="b">
        <f>OR(CalcI!$K$8&gt;0,CalcI!$I$8&gt;0)</f>
        <v>1</v>
      </c>
    </row>
    <row r="51" spans="2:5" ht="15.75">
      <c r="B51" s="129"/>
      <c r="C51" s="213"/>
      <c r="D51" s="214" t="s">
        <v>841</v>
      </c>
      <c r="E51" s="595"/>
    </row>
    <row r="52" spans="2:5">
      <c r="B52" s="128" t="s">
        <v>845</v>
      </c>
      <c r="C52" s="134">
        <v>3</v>
      </c>
      <c r="D52" s="204" t="str">
        <f>VLOOKUP($C52,Language!$D$5:$E$100,2,0)</f>
        <v>Argentina</v>
      </c>
      <c r="E52" s="595" t="b">
        <f>OR(CalcJ!$K$5&gt;0,CalcJ!$I$5&gt;0)</f>
        <v>1</v>
      </c>
    </row>
    <row r="53" spans="2:5">
      <c r="B53" s="128" t="s">
        <v>846</v>
      </c>
      <c r="C53" s="131">
        <v>28</v>
      </c>
      <c r="D53" s="204" t="str">
        <f>VLOOKUP($C53,Language!$D$5:$E$100,2,0)</f>
        <v>Algeria</v>
      </c>
      <c r="E53" s="595" t="b">
        <f>OR(CalcJ!$K$6&gt;0,CalcJ!$I$6&gt;0)</f>
        <v>1</v>
      </c>
    </row>
    <row r="54" spans="2:5">
      <c r="B54" s="128" t="s">
        <v>847</v>
      </c>
      <c r="C54" s="134">
        <v>24</v>
      </c>
      <c r="D54" s="204" t="str">
        <f>VLOOKUP($C54,Language!$D$5:$E$100,2,0)</f>
        <v>Austria</v>
      </c>
      <c r="E54" s="595" t="b">
        <f>OR(CalcJ!$K$7&gt;0,CalcJ!$I$7&gt;0)</f>
        <v>1</v>
      </c>
    </row>
    <row r="55" spans="2:5">
      <c r="B55" s="128" t="s">
        <v>1054</v>
      </c>
      <c r="C55" s="415">
        <v>63</v>
      </c>
      <c r="D55" s="204" t="str">
        <f>VLOOKUP($C55,Language!$D$5:$E$100,2,0)</f>
        <v>Jordan</v>
      </c>
      <c r="E55" s="595" t="b">
        <f>OR(CalcJ!$K$8&gt;0,CalcJ!$I$8&gt;0)</f>
        <v>1</v>
      </c>
    </row>
    <row r="56" spans="2:5" ht="15.75">
      <c r="B56" s="129"/>
      <c r="C56" s="213"/>
      <c r="D56" s="214" t="s">
        <v>33</v>
      </c>
      <c r="E56" s="595"/>
    </row>
    <row r="57" spans="2:5">
      <c r="B57" s="128" t="s">
        <v>848</v>
      </c>
      <c r="C57" s="134">
        <v>5</v>
      </c>
      <c r="D57" s="204" t="str">
        <f>VLOOKUP($C57,Language!$D$5:$E$100,2,0)</f>
        <v>Portugal</v>
      </c>
      <c r="E57" s="595" t="b">
        <f>OR(CalcK!$K$5&gt;0,CalcK!$I$5&gt;0)</f>
        <v>1</v>
      </c>
    </row>
    <row r="58" spans="2:5">
      <c r="B58" s="128" t="s">
        <v>849</v>
      </c>
      <c r="C58" s="134">
        <v>46</v>
      </c>
      <c r="D58" s="204" t="str">
        <f>VLOOKUP($C58,Language!$D$5:$E$100,2,0)</f>
        <v>DR Congo</v>
      </c>
      <c r="E58" s="595" t="b">
        <f>OR(CalcK!$K$6&gt;0,CalcK!$I$6&gt;0)</f>
        <v>1</v>
      </c>
    </row>
    <row r="59" spans="2:5">
      <c r="B59" s="128" t="s">
        <v>850</v>
      </c>
      <c r="C59" s="134">
        <v>50</v>
      </c>
      <c r="D59" s="204" t="str">
        <f>VLOOKUP($C59,Language!$D$5:$E$100,2,0)</f>
        <v>Uzbekistan</v>
      </c>
      <c r="E59" s="595" t="b">
        <f>OR(CalcK!$K$7&gt;0,CalcK!$I$7&gt;0)</f>
        <v>1</v>
      </c>
    </row>
    <row r="60" spans="2:5">
      <c r="B60" s="128" t="s">
        <v>1055</v>
      </c>
      <c r="C60" s="417">
        <v>13</v>
      </c>
      <c r="D60" s="204" t="str">
        <f>VLOOKUP($C60,Language!$D$5:$E$100,2,0)</f>
        <v>Colombia</v>
      </c>
      <c r="E60" s="595" t="b">
        <f>OR(CalcK!$K$8&gt;0,CalcK!$I$8&gt;0)</f>
        <v>1</v>
      </c>
    </row>
    <row r="61" spans="2:5" ht="15.75">
      <c r="B61" s="129"/>
      <c r="C61" s="213"/>
      <c r="D61" s="214" t="s">
        <v>34</v>
      </c>
      <c r="E61" s="595"/>
    </row>
    <row r="62" spans="2:5">
      <c r="B62" s="128" t="s">
        <v>851</v>
      </c>
      <c r="C62" s="134">
        <v>4</v>
      </c>
      <c r="D62" s="204" t="str">
        <f>VLOOKUP($C62,Language!$D$5:$E$100,2,0)</f>
        <v>England</v>
      </c>
      <c r="E62" s="595" t="b">
        <f>OR(CalcL!$K$5&gt;0,CalcL!$I$5&gt;0)</f>
        <v>1</v>
      </c>
    </row>
    <row r="63" spans="2:5">
      <c r="B63" s="128" t="s">
        <v>852</v>
      </c>
      <c r="C63" s="134">
        <v>11</v>
      </c>
      <c r="D63" s="204" t="str">
        <f>VLOOKUP($C63,Language!$D$5:$E$100,2,0)</f>
        <v>Croatia</v>
      </c>
      <c r="E63" s="595" t="b">
        <f>OR(CalcL!$K$6&gt;0,CalcL!$I$6&gt;0)</f>
        <v>1</v>
      </c>
    </row>
    <row r="64" spans="2:5">
      <c r="B64" s="128" t="s">
        <v>853</v>
      </c>
      <c r="C64" s="134">
        <v>74</v>
      </c>
      <c r="D64" s="204" t="str">
        <f>VLOOKUP($C64,Language!$D$5:$E$100,2,0)</f>
        <v>Ghana</v>
      </c>
      <c r="E64" s="595" t="b">
        <f>OR(CalcL!$K$7&gt;0,CalcL!$I$7&gt;0)</f>
        <v>1</v>
      </c>
    </row>
    <row r="65" spans="2:5" ht="15.75" thickBot="1">
      <c r="B65" s="130" t="s">
        <v>1056</v>
      </c>
      <c r="C65" s="418">
        <v>33</v>
      </c>
      <c r="D65" s="419" t="str">
        <f>VLOOKUP($C65,Language!$D$5:$E$100,2,0)</f>
        <v>Panama</v>
      </c>
      <c r="E65" s="596"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B5">
    <cfRule type="expression" dxfId="2" priority="3">
      <formula>XEY8</formula>
    </cfRule>
  </conditionalFormatting>
  <conditionalFormatting sqref="C4:C5">
    <cfRule type="expression" dxfId="1" priority="2">
      <formula>XEZ8</formula>
    </cfRule>
  </conditionalFormatting>
  <conditionalFormatting sqref="D4:D5">
    <cfRule type="expression" dxfId="0"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125" customWidth="1"/>
    <col min="4" max="4" width="8.85546875" style="125"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25" customWidth="1"/>
    <col min="14" max="14" width="23" style="125" customWidth="1"/>
    <col min="15" max="16" width="4.7109375" style="125" customWidth="1"/>
    <col min="17" max="24" width="4.7109375" style="125" hidden="1" customWidth="1"/>
    <col min="25" max="25" width="5.140625" hidden="1" customWidth="1"/>
    <col min="26" max="16384" width="11.42578125" hidden="1"/>
  </cols>
  <sheetData>
    <row r="1" spans="1:24" ht="28.5">
      <c r="A1" s="111"/>
      <c r="B1" s="1057" t="str">
        <f>Language!$E$125</f>
        <v>Matches</v>
      </c>
      <c r="C1" s="1057"/>
      <c r="D1" s="1057"/>
      <c r="E1" s="1057"/>
      <c r="F1" s="1057"/>
      <c r="G1" s="1057"/>
      <c r="H1" s="1057"/>
      <c r="I1" s="1057"/>
      <c r="J1" s="1057"/>
    </row>
    <row r="2" spans="1:24" ht="18.75" customHeight="1" thickBot="1">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c r="A3" s="110"/>
      <c r="B3" s="109" t="s">
        <v>393</v>
      </c>
      <c r="C3" s="1058" t="s">
        <v>307</v>
      </c>
      <c r="D3" s="1058"/>
      <c r="E3" s="97" t="s">
        <v>396</v>
      </c>
      <c r="F3" s="97" t="s">
        <v>554</v>
      </c>
      <c r="G3" s="183" t="s">
        <v>391</v>
      </c>
      <c r="H3" s="97" t="s">
        <v>392</v>
      </c>
      <c r="I3" s="97" t="s">
        <v>284</v>
      </c>
      <c r="J3" s="97" t="s">
        <v>285</v>
      </c>
      <c r="K3" s="98" t="s">
        <v>402</v>
      </c>
    </row>
    <row r="4" spans="1:24">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Scotland</v>
      </c>
      <c r="O69" s="606" t="str">
        <f>IFERROR(VLOOKUP(ThirdPlaced!$I$30,AssignThird!$C$8:$K$502,2,0),"")</f>
        <v>C</v>
      </c>
      <c r="P69" s="382"/>
      <c r="Q69" s="382"/>
      <c r="R69" s="382"/>
      <c r="S69" s="382"/>
      <c r="T69" s="382"/>
      <c r="U69" s="382"/>
      <c r="V69" s="382"/>
      <c r="W69" s="382"/>
      <c r="X69" s="382"/>
    </row>
    <row r="70" spans="2:24">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Belgium</v>
      </c>
      <c r="O70" s="610" t="str">
        <f>IFERROR(VLOOKUP(ThirdPlaced!$I$30,AssignThird!$C$8:$K$502,3,0),"")</f>
        <v>G</v>
      </c>
      <c r="P70" s="382"/>
      <c r="Q70" s="382"/>
      <c r="R70" s="382"/>
      <c r="S70" s="382"/>
      <c r="T70" s="382"/>
      <c r="U70" s="382"/>
      <c r="V70" s="382"/>
      <c r="W70" s="382"/>
      <c r="X70" s="382"/>
    </row>
    <row r="71" spans="2:24">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Bosnia/Herzeg.</v>
      </c>
      <c r="O71" s="610" t="str">
        <f>IFERROR(VLOOKUP(ThirdPlaced!$I$30,AssignThird!$C$8:$K$502,4,0),"")</f>
        <v>B</v>
      </c>
      <c r="P71" s="382"/>
      <c r="Q71" s="382"/>
      <c r="R71" s="382"/>
      <c r="S71" s="382"/>
      <c r="T71" s="382"/>
      <c r="U71" s="382"/>
      <c r="V71" s="382"/>
      <c r="W71" s="382"/>
      <c r="X71" s="382"/>
    </row>
    <row r="72" spans="2:24">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USA</v>
      </c>
      <c r="O72" s="610" t="str">
        <f>IFERROR(VLOOKUP(ThirdPlaced!$I$30,AssignThird!$C$8:$K$502,5,0),"")</f>
        <v>D</v>
      </c>
      <c r="P72" s="382"/>
      <c r="Q72" s="382"/>
      <c r="R72" s="382"/>
      <c r="S72" s="382"/>
      <c r="T72" s="382"/>
      <c r="U72" s="382"/>
      <c r="V72" s="382"/>
      <c r="W72" s="382"/>
      <c r="X72" s="382"/>
    </row>
    <row r="73" spans="2:24">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Czech Rep.</v>
      </c>
      <c r="O73" s="610" t="str">
        <f>IFERROR(VLOOKUP(ThirdPlaced!$I$30,AssignThird!$C$8:$K$502,6,0),"")</f>
        <v>A</v>
      </c>
      <c r="P73" s="382"/>
      <c r="Q73" s="382"/>
      <c r="R73" s="382"/>
      <c r="S73" s="382"/>
      <c r="T73" s="382"/>
      <c r="U73" s="382"/>
      <c r="V73" s="382"/>
      <c r="W73" s="382"/>
      <c r="X73" s="382"/>
    </row>
    <row r="74" spans="2:24">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Japan</v>
      </c>
      <c r="O74" s="610" t="str">
        <f>IFERROR(VLOOKUP(ThirdPlaced!$I$30,AssignThird!$C$8:$K$502,7,0),"")</f>
        <v>F</v>
      </c>
      <c r="P74" s="382"/>
      <c r="Q74" s="382"/>
      <c r="R74" s="382"/>
      <c r="S74" s="382"/>
      <c r="T74" s="382"/>
      <c r="U74" s="382"/>
      <c r="V74" s="382"/>
      <c r="W74" s="382"/>
      <c r="X74" s="382"/>
    </row>
    <row r="75" spans="2:24">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Senegal</v>
      </c>
      <c r="O75" s="610" t="str">
        <f>IFERROR(VLOOKUP(ThirdPlaced!$I$30,AssignThird!$C$8:$K$502,8,0),"")</f>
        <v>I</v>
      </c>
    </row>
    <row r="76" spans="2:24" ht="15.75" thickBot="1">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DR Congo</v>
      </c>
      <c r="O76" s="614" t="str">
        <f>IFERROR(VLOOKUP(ThirdPlaced!$I$30,AssignThird!$C$8:$K$502,9,0),"")</f>
        <v>K</v>
      </c>
      <c r="P76" s="375"/>
      <c r="Q76" s="375"/>
      <c r="R76" s="375"/>
      <c r="S76" s="375"/>
      <c r="T76" s="375"/>
      <c r="U76" s="375"/>
      <c r="V76" s="375"/>
      <c r="W76" s="375"/>
      <c r="X76" s="375"/>
    </row>
    <row r="77" spans="2:24">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Rep. of Korea</v>
      </c>
      <c r="J77" s="107" t="str">
        <f>VLOOKUP(D77,$M$77:$N$108,2,0)</f>
        <v>Canada</v>
      </c>
      <c r="K77" s="201">
        <v>1</v>
      </c>
      <c r="M77" s="597" t="s">
        <v>2</v>
      </c>
      <c r="N77" s="598" t="str">
        <f>'World Cup'!$B$42</f>
        <v>Mexico</v>
      </c>
      <c r="O77" s="375"/>
      <c r="P77" s="375"/>
      <c r="Q77" s="375"/>
      <c r="R77" s="375"/>
      <c r="S77" s="375"/>
      <c r="T77" s="375"/>
      <c r="U77" s="375"/>
      <c r="V77" s="375"/>
      <c r="W77" s="375"/>
      <c r="X77" s="375"/>
    </row>
    <row r="78" spans="2:24">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USA</v>
      </c>
      <c r="K78" s="201">
        <v>3</v>
      </c>
      <c r="M78" s="599" t="s">
        <v>8</v>
      </c>
      <c r="N78" s="600" t="str">
        <f>'World Cup'!$B$43</f>
        <v>Rep. of Korea</v>
      </c>
      <c r="O78" s="375"/>
      <c r="P78" s="375"/>
      <c r="Q78" s="375"/>
      <c r="R78" s="375"/>
      <c r="S78" s="375"/>
      <c r="T78" s="375"/>
      <c r="U78" s="375"/>
      <c r="V78" s="375"/>
      <c r="W78" s="375"/>
      <c r="X78" s="375"/>
    </row>
    <row r="79" spans="2:24">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Morocco</v>
      </c>
      <c r="K79" s="201">
        <v>4</v>
      </c>
      <c r="M79" s="599" t="s">
        <v>3</v>
      </c>
      <c r="N79" s="600" t="str">
        <f>'World Cup'!$E$42</f>
        <v>Switzerland</v>
      </c>
      <c r="O79" s="375"/>
      <c r="P79" s="375"/>
      <c r="Q79" s="375"/>
      <c r="R79" s="375"/>
      <c r="S79" s="375"/>
      <c r="T79" s="375"/>
      <c r="U79" s="375"/>
      <c r="V79" s="375"/>
      <c r="W79" s="375"/>
      <c r="X79" s="375"/>
    </row>
    <row r="80" spans="2:24">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Sweden</v>
      </c>
      <c r="K80" s="201">
        <v>2</v>
      </c>
      <c r="M80" s="599" t="s">
        <v>9</v>
      </c>
      <c r="N80" s="600" t="str">
        <f>'World Cup'!$E$43</f>
        <v>Canada</v>
      </c>
      <c r="O80" s="375"/>
      <c r="P80" s="375"/>
      <c r="Q80" s="375"/>
      <c r="R80" s="375"/>
      <c r="S80" s="375"/>
      <c r="T80" s="375"/>
      <c r="U80" s="375"/>
      <c r="V80" s="375"/>
      <c r="W80" s="375"/>
      <c r="X80" s="375"/>
    </row>
    <row r="81" spans="2:24">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Japan</v>
      </c>
      <c r="K81" s="201">
        <v>6</v>
      </c>
      <c r="M81" s="599" t="s">
        <v>4</v>
      </c>
      <c r="N81" s="600" t="str">
        <f>'World Cup'!$H$42</f>
        <v>Brazil</v>
      </c>
      <c r="O81" s="375"/>
      <c r="P81" s="375"/>
      <c r="Q81" s="375"/>
      <c r="R81" s="375"/>
      <c r="S81" s="375"/>
      <c r="T81" s="375"/>
      <c r="U81" s="375"/>
      <c r="V81" s="375"/>
      <c r="W81" s="375"/>
      <c r="X81" s="375"/>
    </row>
    <row r="82" spans="2:24">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Ecuador</v>
      </c>
      <c r="J82" s="107" t="str">
        <f t="shared" si="2"/>
        <v>Norway</v>
      </c>
      <c r="K82" s="201">
        <v>5</v>
      </c>
      <c r="M82" s="599" t="s">
        <v>10</v>
      </c>
      <c r="N82" s="600" t="str">
        <f>'World Cup'!$H$43</f>
        <v>Morocco</v>
      </c>
      <c r="O82" s="375"/>
      <c r="P82" s="375"/>
      <c r="Q82" s="375"/>
      <c r="R82" s="375"/>
      <c r="S82" s="375"/>
      <c r="T82" s="375"/>
      <c r="U82" s="375"/>
      <c r="V82" s="375"/>
      <c r="W82" s="375"/>
      <c r="X82" s="375"/>
    </row>
    <row r="83" spans="2:24">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Mexico</v>
      </c>
      <c r="J83" s="107" t="str">
        <f t="shared" si="2"/>
        <v>Scotland</v>
      </c>
      <c r="K83" s="201">
        <v>7</v>
      </c>
      <c r="M83" s="599" t="s">
        <v>5</v>
      </c>
      <c r="N83" s="600" t="str">
        <f>'World Cup'!$K$42</f>
        <v>Turkey</v>
      </c>
      <c r="O83" s="375"/>
      <c r="P83" s="375"/>
      <c r="Q83" s="375"/>
      <c r="R83" s="375"/>
      <c r="S83" s="375"/>
      <c r="T83" s="375"/>
      <c r="U83" s="375"/>
      <c r="V83" s="375"/>
      <c r="W83" s="375"/>
      <c r="X83" s="375"/>
    </row>
    <row r="84" spans="2:24">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DR Congo</v>
      </c>
      <c r="K84" s="201">
        <v>8</v>
      </c>
      <c r="M84" s="599" t="s">
        <v>11</v>
      </c>
      <c r="N84" s="600" t="str">
        <f>'World Cup'!$K$43</f>
        <v>Australia</v>
      </c>
      <c r="O84" s="375"/>
      <c r="P84" s="375"/>
      <c r="Q84" s="375"/>
      <c r="R84" s="375"/>
      <c r="S84" s="375"/>
      <c r="T84" s="375"/>
      <c r="U84" s="375"/>
      <c r="V84" s="375"/>
      <c r="W84" s="375"/>
      <c r="X84" s="375"/>
    </row>
    <row r="85" spans="2:24">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Turkey</v>
      </c>
      <c r="J85" s="107" t="str">
        <f t="shared" si="2"/>
        <v>Bosnia/Herzeg.</v>
      </c>
      <c r="K85" s="201">
        <v>10</v>
      </c>
      <c r="M85" s="599" t="s">
        <v>6</v>
      </c>
      <c r="N85" s="600" t="str">
        <f>'World Cup'!$N$42</f>
        <v>Germany</v>
      </c>
      <c r="O85" s="375"/>
      <c r="P85" s="375"/>
      <c r="Q85" s="375"/>
      <c r="R85" s="375"/>
      <c r="S85" s="375"/>
      <c r="T85" s="375"/>
      <c r="U85" s="375"/>
      <c r="V85" s="375"/>
      <c r="W85" s="375"/>
      <c r="X85" s="375"/>
    </row>
    <row r="86" spans="2:24">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Egypt</v>
      </c>
      <c r="J86" s="107" t="str">
        <f t="shared" si="2"/>
        <v>Czech Rep.</v>
      </c>
      <c r="K86" s="201">
        <v>9</v>
      </c>
      <c r="M86" s="599" t="s">
        <v>12</v>
      </c>
      <c r="N86" s="600" t="str">
        <f>'World Cup'!$N$43</f>
        <v>Ecuador</v>
      </c>
      <c r="O86" s="375"/>
      <c r="P86" s="375"/>
      <c r="Q86" s="375"/>
      <c r="R86" s="375"/>
      <c r="S86" s="375"/>
      <c r="T86" s="375"/>
      <c r="U86" s="375"/>
      <c r="V86" s="375"/>
      <c r="W86" s="375"/>
      <c r="X86" s="375"/>
    </row>
    <row r="87" spans="2:24">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Austria</v>
      </c>
      <c r="K88" s="201">
        <v>11</v>
      </c>
      <c r="M88" s="599" t="s">
        <v>13</v>
      </c>
      <c r="N88" s="600" t="str">
        <f>'World Cup'!$Q$43</f>
        <v>Sweden</v>
      </c>
      <c r="O88" s="375"/>
      <c r="P88" s="375"/>
      <c r="Q88" s="375"/>
      <c r="R88" s="375"/>
      <c r="S88" s="375"/>
      <c r="T88" s="375"/>
      <c r="U88" s="375"/>
      <c r="V88" s="375"/>
      <c r="W88" s="375"/>
      <c r="X88" s="375"/>
    </row>
    <row r="89" spans="2:24">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Switzerland</v>
      </c>
      <c r="J89" s="107" t="str">
        <f t="shared" si="2"/>
        <v>Belgium</v>
      </c>
      <c r="K89" s="201">
        <v>13</v>
      </c>
      <c r="M89" s="599" t="s">
        <v>93</v>
      </c>
      <c r="N89" s="600" t="str">
        <f>'World Cup'!$T$42</f>
        <v>Egypt</v>
      </c>
      <c r="O89" s="375"/>
      <c r="P89" s="375"/>
      <c r="Q89" s="375"/>
      <c r="R89" s="375"/>
      <c r="S89" s="375"/>
      <c r="T89" s="375"/>
      <c r="U89" s="375"/>
      <c r="V89" s="375"/>
      <c r="W89" s="375"/>
      <c r="X89" s="375"/>
    </row>
    <row r="90" spans="2:24">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Uruguay</v>
      </c>
      <c r="K90" s="201">
        <v>15</v>
      </c>
      <c r="M90" s="599" t="s">
        <v>94</v>
      </c>
      <c r="N90" s="600" t="str">
        <f>'World Cup'!$T$43</f>
        <v>New Zealand</v>
      </c>
      <c r="O90" s="375"/>
      <c r="P90" s="375"/>
      <c r="Q90" s="375"/>
      <c r="R90" s="375"/>
      <c r="S90" s="375"/>
      <c r="T90" s="375"/>
      <c r="U90" s="375"/>
      <c r="V90" s="375"/>
      <c r="W90" s="375"/>
      <c r="X90" s="375"/>
    </row>
    <row r="91" spans="2:24">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Senegal</v>
      </c>
      <c r="K91" s="201">
        <v>16</v>
      </c>
      <c r="M91" s="599" t="s">
        <v>96</v>
      </c>
      <c r="N91" s="600" t="str">
        <f>'World Cup'!$W$42</f>
        <v>Spain</v>
      </c>
      <c r="O91" s="375"/>
      <c r="P91" s="375"/>
      <c r="Q91" s="375"/>
      <c r="R91" s="375"/>
      <c r="S91" s="375"/>
      <c r="T91" s="375"/>
      <c r="U91" s="375"/>
      <c r="V91" s="375"/>
      <c r="W91" s="375"/>
      <c r="X91" s="375"/>
    </row>
    <row r="92" spans="2:24" ht="15.75" thickBot="1">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Australia</v>
      </c>
      <c r="J92" s="107" t="str">
        <f t="shared" si="2"/>
        <v>New Zealand</v>
      </c>
      <c r="K92" s="201">
        <v>14</v>
      </c>
      <c r="M92" s="601" t="s">
        <v>97</v>
      </c>
      <c r="N92" s="602" t="str">
        <f>'World Cup'!$W$43</f>
        <v>Uruguay</v>
      </c>
      <c r="O92" s="375"/>
      <c r="P92" s="375"/>
      <c r="Q92" s="375"/>
      <c r="R92" s="375"/>
      <c r="S92" s="375"/>
      <c r="T92" s="375"/>
      <c r="U92" s="375"/>
      <c r="V92" s="375"/>
      <c r="W92" s="375"/>
      <c r="X92" s="375"/>
    </row>
    <row r="93" spans="2:24">
      <c r="B93" s="71" t="s">
        <v>566</v>
      </c>
      <c r="C93" s="88"/>
      <c r="D93" s="88"/>
      <c r="E93" s="53"/>
      <c r="F93" s="54"/>
      <c r="G93" s="184"/>
      <c r="H93" s="54"/>
      <c r="I93" s="54"/>
      <c r="J93" s="54"/>
      <c r="K93" s="100"/>
      <c r="M93" s="597" t="s">
        <v>855</v>
      </c>
      <c r="N93" s="598" t="str">
        <f>'World Cup'!$Z$42</f>
        <v>France</v>
      </c>
    </row>
    <row r="94" spans="2:24">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Norway</v>
      </c>
    </row>
    <row r="95" spans="2:24">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Austria</v>
      </c>
    </row>
    <row r="97" spans="2:25">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Scotland</v>
      </c>
    </row>
    <row r="102" spans="2:25">
      <c r="B102" s="71" t="s">
        <v>133</v>
      </c>
      <c r="C102" s="88"/>
      <c r="D102" s="88"/>
      <c r="E102" s="53"/>
      <c r="F102" s="54"/>
      <c r="G102" s="184"/>
      <c r="H102" s="54"/>
      <c r="I102" s="54"/>
      <c r="J102" s="54"/>
      <c r="K102" s="101"/>
      <c r="M102" s="599" t="str">
        <f>AssignThird!$E$4</f>
        <v>3-EFGIJ</v>
      </c>
      <c r="N102" s="600" t="str">
        <f t="shared" ref="N102:N108" si="3">IF(L70,N70,"")</f>
        <v>Belgium</v>
      </c>
    </row>
    <row r="103" spans="2:25">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Bosnia/Herzeg.</v>
      </c>
    </row>
    <row r="104" spans="2:25">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USA</v>
      </c>
    </row>
    <row r="105" spans="2:25">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Czech Rep.</v>
      </c>
    </row>
    <row r="106" spans="2:25">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Japan</v>
      </c>
      <c r="Q106" s="92"/>
      <c r="R106" s="92"/>
      <c r="S106" s="92"/>
      <c r="T106" s="92"/>
      <c r="U106" s="92"/>
      <c r="V106" s="92"/>
      <c r="W106" s="92"/>
      <c r="X106" s="92"/>
      <c r="Y106" s="92"/>
    </row>
    <row r="107" spans="2:25">
      <c r="B107" s="71" t="s">
        <v>134</v>
      </c>
      <c r="C107" s="88"/>
      <c r="D107" s="88"/>
      <c r="E107" s="53"/>
      <c r="F107" s="54"/>
      <c r="G107" s="184"/>
      <c r="H107" s="54"/>
      <c r="I107" s="54"/>
      <c r="J107" s="54"/>
      <c r="K107" s="101"/>
      <c r="M107" s="599" t="str">
        <f>AssignThird!$J$4</f>
        <v>3-DEIJL</v>
      </c>
      <c r="N107" s="600" t="str">
        <f t="shared" si="3"/>
        <v>Senegal</v>
      </c>
      <c r="Q107" s="92"/>
      <c r="R107" s="92"/>
      <c r="S107" s="92"/>
      <c r="T107" s="92"/>
      <c r="U107" s="92"/>
      <c r="V107" s="92"/>
      <c r="W107" s="92"/>
      <c r="X107" s="92"/>
      <c r="Y107" s="92"/>
    </row>
    <row r="108" spans="2:25" ht="15.75" thickBot="1">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DR Congo</v>
      </c>
      <c r="P108" s="92"/>
      <c r="Q108" s="92"/>
      <c r="R108" s="92"/>
      <c r="S108" s="92"/>
      <c r="T108" s="92"/>
      <c r="U108" s="92"/>
      <c r="V108" s="92"/>
      <c r="W108" s="92"/>
      <c r="X108" s="92"/>
      <c r="Y108" s="92"/>
    </row>
    <row r="109" spans="2:25">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c r="B112" s="71" t="s">
        <v>55</v>
      </c>
      <c r="C112" s="88"/>
      <c r="D112" s="88"/>
      <c r="E112" s="53"/>
      <c r="F112" s="54"/>
      <c r="G112" s="184"/>
      <c r="H112" s="54"/>
      <c r="I112" s="54"/>
      <c r="J112" s="54"/>
      <c r="K112" s="101"/>
      <c r="M112" s="126"/>
      <c r="N112" s="126"/>
    </row>
    <row r="113" spans="2:14" ht="15.75" thickBot="1">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row r="115" spans="2:14"/>
    <row r="116" spans="2:14"/>
    <row r="117" spans="2:14"/>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1:11">
      <c r="A1" s="4"/>
    </row>
    <row r="2" spans="1:11" ht="28.5">
      <c r="B2" s="452"/>
      <c r="C2" s="1059" t="str">
        <f>Language!$E$128</f>
        <v>Assignment of the group third in the round of 32</v>
      </c>
      <c r="D2" s="1059"/>
      <c r="E2" s="1059"/>
      <c r="F2" s="1059"/>
      <c r="G2" s="1059"/>
      <c r="H2" s="1059"/>
      <c r="I2" s="1059"/>
      <c r="J2" s="1059"/>
      <c r="K2" s="1059"/>
    </row>
    <row r="3" spans="1:11" ht="23.25" customHeight="1">
      <c r="C3" s="1063" t="s">
        <v>1724</v>
      </c>
      <c r="D3" s="1063"/>
      <c r="E3" s="1063"/>
      <c r="F3" s="1063"/>
      <c r="G3" s="1063"/>
      <c r="H3" s="1063"/>
      <c r="I3" s="1063"/>
      <c r="J3" s="1063"/>
      <c r="K3" s="1063"/>
    </row>
    <row r="4" spans="1:11" ht="16.5" thickBot="1">
      <c r="C4" s="437"/>
      <c r="D4" s="453" t="s">
        <v>1707</v>
      </c>
      <c r="E4" s="453" t="s">
        <v>1710</v>
      </c>
      <c r="F4" s="453" t="s">
        <v>1708</v>
      </c>
      <c r="G4" s="453" t="s">
        <v>1703</v>
      </c>
      <c r="H4" s="453" t="s">
        <v>1709</v>
      </c>
      <c r="I4" s="453" t="s">
        <v>1704</v>
      </c>
      <c r="J4" s="453" t="s">
        <v>1706</v>
      </c>
      <c r="K4" s="453" t="s">
        <v>1705</v>
      </c>
    </row>
    <row r="5" spans="1:11" ht="32.25" thickTop="1">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ht="15.75">
      <c r="C6" s="1061"/>
      <c r="D6" s="441" t="s">
        <v>24</v>
      </c>
      <c r="E6" s="442" t="s">
        <v>20</v>
      </c>
      <c r="F6" s="442" t="s">
        <v>25</v>
      </c>
      <c r="G6" s="442" t="s">
        <v>22</v>
      </c>
      <c r="H6" s="442" t="s">
        <v>272</v>
      </c>
      <c r="I6" s="442" t="s">
        <v>32</v>
      </c>
      <c r="J6" s="442" t="s">
        <v>33</v>
      </c>
      <c r="K6" s="443" t="s">
        <v>34</v>
      </c>
    </row>
    <row r="7" spans="1:11" ht="48" thickBot="1">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75">
      <c r="C8" s="454" t="s">
        <v>1621</v>
      </c>
      <c r="D8" s="456" t="s">
        <v>22</v>
      </c>
      <c r="E8" s="457" t="s">
        <v>841</v>
      </c>
      <c r="F8" s="457" t="s">
        <v>32</v>
      </c>
      <c r="G8" s="457" t="s">
        <v>23</v>
      </c>
      <c r="H8" s="458" t="s">
        <v>31</v>
      </c>
      <c r="I8" s="458" t="s">
        <v>272</v>
      </c>
      <c r="J8" s="458" t="s">
        <v>34</v>
      </c>
      <c r="K8" s="459" t="s">
        <v>33</v>
      </c>
    </row>
    <row r="9" spans="1:11" ht="15.75">
      <c r="C9" s="454" t="s">
        <v>1620</v>
      </c>
      <c r="D9" s="456" t="s">
        <v>31</v>
      </c>
      <c r="E9" s="457" t="s">
        <v>272</v>
      </c>
      <c r="F9" s="457" t="s">
        <v>32</v>
      </c>
      <c r="G9" s="457" t="s">
        <v>25</v>
      </c>
      <c r="H9" s="460" t="s">
        <v>841</v>
      </c>
      <c r="I9" s="460" t="s">
        <v>23</v>
      </c>
      <c r="J9" s="460" t="s">
        <v>34</v>
      </c>
      <c r="K9" s="461" t="s">
        <v>33</v>
      </c>
    </row>
    <row r="10" spans="1:11" ht="15.75">
      <c r="C10" s="454" t="s">
        <v>1619</v>
      </c>
      <c r="D10" s="456" t="s">
        <v>22</v>
      </c>
      <c r="E10" s="457" t="s">
        <v>841</v>
      </c>
      <c r="F10" s="457" t="s">
        <v>32</v>
      </c>
      <c r="G10" s="457" t="s">
        <v>25</v>
      </c>
      <c r="H10" s="460" t="s">
        <v>31</v>
      </c>
      <c r="I10" s="460" t="s">
        <v>272</v>
      </c>
      <c r="J10" s="460" t="s">
        <v>34</v>
      </c>
      <c r="K10" s="461" t="s">
        <v>33</v>
      </c>
    </row>
    <row r="11" spans="1:11" ht="15.75">
      <c r="C11" s="454" t="s">
        <v>1618</v>
      </c>
      <c r="D11" s="456" t="s">
        <v>22</v>
      </c>
      <c r="E11" s="457" t="s">
        <v>841</v>
      </c>
      <c r="F11" s="457" t="s">
        <v>32</v>
      </c>
      <c r="G11" s="457" t="s">
        <v>25</v>
      </c>
      <c r="H11" s="460" t="s">
        <v>31</v>
      </c>
      <c r="I11" s="460" t="s">
        <v>23</v>
      </c>
      <c r="J11" s="460" t="s">
        <v>34</v>
      </c>
      <c r="K11" s="461" t="s">
        <v>33</v>
      </c>
    </row>
    <row r="12" spans="1:11" ht="15.75">
      <c r="C12" s="454" t="s">
        <v>1617</v>
      </c>
      <c r="D12" s="456" t="s">
        <v>22</v>
      </c>
      <c r="E12" s="457" t="s">
        <v>272</v>
      </c>
      <c r="F12" s="457" t="s">
        <v>32</v>
      </c>
      <c r="G12" s="457" t="s">
        <v>25</v>
      </c>
      <c r="H12" s="460" t="s">
        <v>841</v>
      </c>
      <c r="I12" s="460" t="s">
        <v>23</v>
      </c>
      <c r="J12" s="460" t="s">
        <v>34</v>
      </c>
      <c r="K12" s="461" t="s">
        <v>33</v>
      </c>
    </row>
    <row r="13" spans="1:11" ht="15.75">
      <c r="C13" s="454" t="s">
        <v>1616</v>
      </c>
      <c r="D13" s="456" t="s">
        <v>22</v>
      </c>
      <c r="E13" s="457" t="s">
        <v>272</v>
      </c>
      <c r="F13" s="457" t="s">
        <v>841</v>
      </c>
      <c r="G13" s="457" t="s">
        <v>25</v>
      </c>
      <c r="H13" s="460" t="s">
        <v>31</v>
      </c>
      <c r="I13" s="460" t="s">
        <v>23</v>
      </c>
      <c r="J13" s="460" t="s">
        <v>34</v>
      </c>
      <c r="K13" s="461" t="s">
        <v>33</v>
      </c>
    </row>
    <row r="14" spans="1:11" ht="15.75">
      <c r="C14" s="454" t="s">
        <v>1615</v>
      </c>
      <c r="D14" s="456" t="s">
        <v>22</v>
      </c>
      <c r="E14" s="457" t="s">
        <v>272</v>
      </c>
      <c r="F14" s="457" t="s">
        <v>32</v>
      </c>
      <c r="G14" s="457" t="s">
        <v>25</v>
      </c>
      <c r="H14" s="460" t="s">
        <v>31</v>
      </c>
      <c r="I14" s="460" t="s">
        <v>23</v>
      </c>
      <c r="J14" s="460" t="s">
        <v>34</v>
      </c>
      <c r="K14" s="461" t="s">
        <v>33</v>
      </c>
    </row>
    <row r="15" spans="1:11" ht="15.75">
      <c r="C15" s="454" t="s">
        <v>1614</v>
      </c>
      <c r="D15" s="456" t="s">
        <v>22</v>
      </c>
      <c r="E15" s="457" t="s">
        <v>272</v>
      </c>
      <c r="F15" s="457" t="s">
        <v>841</v>
      </c>
      <c r="G15" s="457" t="s">
        <v>25</v>
      </c>
      <c r="H15" s="460" t="s">
        <v>31</v>
      </c>
      <c r="I15" s="460" t="s">
        <v>23</v>
      </c>
      <c r="J15" s="460" t="s">
        <v>34</v>
      </c>
      <c r="K15" s="461" t="s">
        <v>32</v>
      </c>
    </row>
    <row r="16" spans="1:11" ht="15.75">
      <c r="C16" s="454" t="s">
        <v>1613</v>
      </c>
      <c r="D16" s="456" t="s">
        <v>22</v>
      </c>
      <c r="E16" s="457" t="s">
        <v>272</v>
      </c>
      <c r="F16" s="457" t="s">
        <v>841</v>
      </c>
      <c r="G16" s="457" t="s">
        <v>25</v>
      </c>
      <c r="H16" s="460" t="s">
        <v>31</v>
      </c>
      <c r="I16" s="460" t="s">
        <v>23</v>
      </c>
      <c r="J16" s="460" t="s">
        <v>32</v>
      </c>
      <c r="K16" s="461" t="s">
        <v>33</v>
      </c>
    </row>
    <row r="17" spans="3:11" ht="15.75">
      <c r="C17" s="454" t="s">
        <v>1612</v>
      </c>
      <c r="D17" s="456" t="s">
        <v>31</v>
      </c>
      <c r="E17" s="457" t="s">
        <v>272</v>
      </c>
      <c r="F17" s="457" t="s">
        <v>32</v>
      </c>
      <c r="G17" s="457" t="s">
        <v>21</v>
      </c>
      <c r="H17" s="460" t="s">
        <v>841</v>
      </c>
      <c r="I17" s="460" t="s">
        <v>23</v>
      </c>
      <c r="J17" s="460" t="s">
        <v>34</v>
      </c>
      <c r="K17" s="461" t="s">
        <v>33</v>
      </c>
    </row>
    <row r="18" spans="3:11" ht="15.75">
      <c r="C18" s="454" t="s">
        <v>1611</v>
      </c>
      <c r="D18" s="456" t="s">
        <v>22</v>
      </c>
      <c r="E18" s="457" t="s">
        <v>841</v>
      </c>
      <c r="F18" s="457" t="s">
        <v>32</v>
      </c>
      <c r="G18" s="457" t="s">
        <v>21</v>
      </c>
      <c r="H18" s="460" t="s">
        <v>31</v>
      </c>
      <c r="I18" s="460" t="s">
        <v>272</v>
      </c>
      <c r="J18" s="460" t="s">
        <v>34</v>
      </c>
      <c r="K18" s="461" t="s">
        <v>33</v>
      </c>
    </row>
    <row r="19" spans="3:11" ht="15.75">
      <c r="C19" s="454" t="s">
        <v>1610</v>
      </c>
      <c r="D19" s="456" t="s">
        <v>22</v>
      </c>
      <c r="E19" s="457" t="s">
        <v>841</v>
      </c>
      <c r="F19" s="457" t="s">
        <v>32</v>
      </c>
      <c r="G19" s="457" t="s">
        <v>21</v>
      </c>
      <c r="H19" s="460" t="s">
        <v>31</v>
      </c>
      <c r="I19" s="460" t="s">
        <v>23</v>
      </c>
      <c r="J19" s="460" t="s">
        <v>34</v>
      </c>
      <c r="K19" s="461" t="s">
        <v>33</v>
      </c>
    </row>
    <row r="20" spans="3:11" ht="15.75">
      <c r="C20" s="454" t="s">
        <v>1609</v>
      </c>
      <c r="D20" s="456" t="s">
        <v>22</v>
      </c>
      <c r="E20" s="457" t="s">
        <v>272</v>
      </c>
      <c r="F20" s="457" t="s">
        <v>32</v>
      </c>
      <c r="G20" s="457" t="s">
        <v>21</v>
      </c>
      <c r="H20" s="460" t="s">
        <v>841</v>
      </c>
      <c r="I20" s="460" t="s">
        <v>23</v>
      </c>
      <c r="J20" s="460" t="s">
        <v>34</v>
      </c>
      <c r="K20" s="461" t="s">
        <v>33</v>
      </c>
    </row>
    <row r="21" spans="3:11" ht="15.75">
      <c r="C21" s="454" t="s">
        <v>1608</v>
      </c>
      <c r="D21" s="456" t="s">
        <v>22</v>
      </c>
      <c r="E21" s="457" t="s">
        <v>272</v>
      </c>
      <c r="F21" s="457" t="s">
        <v>841</v>
      </c>
      <c r="G21" s="457" t="s">
        <v>21</v>
      </c>
      <c r="H21" s="460" t="s">
        <v>31</v>
      </c>
      <c r="I21" s="460" t="s">
        <v>23</v>
      </c>
      <c r="J21" s="460" t="s">
        <v>34</v>
      </c>
      <c r="K21" s="461" t="s">
        <v>33</v>
      </c>
    </row>
    <row r="22" spans="3:11" ht="15.75">
      <c r="C22" s="454" t="s">
        <v>1607</v>
      </c>
      <c r="D22" s="456" t="s">
        <v>22</v>
      </c>
      <c r="E22" s="457" t="s">
        <v>272</v>
      </c>
      <c r="F22" s="457" t="s">
        <v>32</v>
      </c>
      <c r="G22" s="457" t="s">
        <v>21</v>
      </c>
      <c r="H22" s="460" t="s">
        <v>31</v>
      </c>
      <c r="I22" s="460" t="s">
        <v>23</v>
      </c>
      <c r="J22" s="460" t="s">
        <v>34</v>
      </c>
      <c r="K22" s="461" t="s">
        <v>33</v>
      </c>
    </row>
    <row r="23" spans="3:11" ht="15.75">
      <c r="C23" s="454" t="s">
        <v>1606</v>
      </c>
      <c r="D23" s="456" t="s">
        <v>22</v>
      </c>
      <c r="E23" s="457" t="s">
        <v>272</v>
      </c>
      <c r="F23" s="457" t="s">
        <v>841</v>
      </c>
      <c r="G23" s="457" t="s">
        <v>21</v>
      </c>
      <c r="H23" s="460" t="s">
        <v>31</v>
      </c>
      <c r="I23" s="460" t="s">
        <v>23</v>
      </c>
      <c r="J23" s="460" t="s">
        <v>34</v>
      </c>
      <c r="K23" s="461" t="s">
        <v>32</v>
      </c>
    </row>
    <row r="24" spans="3:11" ht="15.75">
      <c r="C24" s="454" t="s">
        <v>1605</v>
      </c>
      <c r="D24" s="456" t="s">
        <v>22</v>
      </c>
      <c r="E24" s="457" t="s">
        <v>272</v>
      </c>
      <c r="F24" s="457" t="s">
        <v>841</v>
      </c>
      <c r="G24" s="457" t="s">
        <v>21</v>
      </c>
      <c r="H24" s="460" t="s">
        <v>31</v>
      </c>
      <c r="I24" s="460" t="s">
        <v>23</v>
      </c>
      <c r="J24" s="460" t="s">
        <v>32</v>
      </c>
      <c r="K24" s="461" t="s">
        <v>33</v>
      </c>
    </row>
    <row r="25" spans="3:11" ht="15.75">
      <c r="C25" s="454" t="s">
        <v>1604</v>
      </c>
      <c r="D25" s="456" t="s">
        <v>31</v>
      </c>
      <c r="E25" s="457" t="s">
        <v>272</v>
      </c>
      <c r="F25" s="457" t="s">
        <v>32</v>
      </c>
      <c r="G25" s="457" t="s">
        <v>21</v>
      </c>
      <c r="H25" s="460" t="s">
        <v>841</v>
      </c>
      <c r="I25" s="460" t="s">
        <v>25</v>
      </c>
      <c r="J25" s="460" t="s">
        <v>34</v>
      </c>
      <c r="K25" s="461" t="s">
        <v>33</v>
      </c>
    </row>
    <row r="26" spans="3:11" ht="15.75">
      <c r="C26" s="454" t="s">
        <v>1603</v>
      </c>
      <c r="D26" s="456" t="s">
        <v>21</v>
      </c>
      <c r="E26" s="457" t="s">
        <v>841</v>
      </c>
      <c r="F26" s="457" t="s">
        <v>32</v>
      </c>
      <c r="G26" s="457" t="s">
        <v>25</v>
      </c>
      <c r="H26" s="460" t="s">
        <v>31</v>
      </c>
      <c r="I26" s="460" t="s">
        <v>23</v>
      </c>
      <c r="J26" s="460" t="s">
        <v>34</v>
      </c>
      <c r="K26" s="461" t="s">
        <v>33</v>
      </c>
    </row>
    <row r="27" spans="3:11" ht="15.75">
      <c r="C27" s="454" t="s">
        <v>1602</v>
      </c>
      <c r="D27" s="456" t="s">
        <v>21</v>
      </c>
      <c r="E27" s="457" t="s">
        <v>272</v>
      </c>
      <c r="F27" s="457" t="s">
        <v>32</v>
      </c>
      <c r="G27" s="457" t="s">
        <v>25</v>
      </c>
      <c r="H27" s="460" t="s">
        <v>841</v>
      </c>
      <c r="I27" s="460" t="s">
        <v>23</v>
      </c>
      <c r="J27" s="460" t="s">
        <v>34</v>
      </c>
      <c r="K27" s="461" t="s">
        <v>33</v>
      </c>
    </row>
    <row r="28" spans="3:11" ht="15.75">
      <c r="C28" s="454" t="s">
        <v>1601</v>
      </c>
      <c r="D28" s="456" t="s">
        <v>21</v>
      </c>
      <c r="E28" s="457" t="s">
        <v>272</v>
      </c>
      <c r="F28" s="457" t="s">
        <v>841</v>
      </c>
      <c r="G28" s="457" t="s">
        <v>25</v>
      </c>
      <c r="H28" s="460" t="s">
        <v>31</v>
      </c>
      <c r="I28" s="460" t="s">
        <v>23</v>
      </c>
      <c r="J28" s="460" t="s">
        <v>34</v>
      </c>
      <c r="K28" s="461" t="s">
        <v>33</v>
      </c>
    </row>
    <row r="29" spans="3:11" ht="15.75">
      <c r="C29" s="454" t="s">
        <v>1600</v>
      </c>
      <c r="D29" s="456" t="s">
        <v>21</v>
      </c>
      <c r="E29" s="457" t="s">
        <v>272</v>
      </c>
      <c r="F29" s="457" t="s">
        <v>32</v>
      </c>
      <c r="G29" s="457" t="s">
        <v>25</v>
      </c>
      <c r="H29" s="460" t="s">
        <v>31</v>
      </c>
      <c r="I29" s="460" t="s">
        <v>23</v>
      </c>
      <c r="J29" s="460" t="s">
        <v>34</v>
      </c>
      <c r="K29" s="461" t="s">
        <v>33</v>
      </c>
    </row>
    <row r="30" spans="3:11" ht="15.75">
      <c r="C30" s="454" t="s">
        <v>1599</v>
      </c>
      <c r="D30" s="456" t="s">
        <v>21</v>
      </c>
      <c r="E30" s="457" t="s">
        <v>272</v>
      </c>
      <c r="F30" s="457" t="s">
        <v>841</v>
      </c>
      <c r="G30" s="457" t="s">
        <v>25</v>
      </c>
      <c r="H30" s="460" t="s">
        <v>31</v>
      </c>
      <c r="I30" s="460" t="s">
        <v>23</v>
      </c>
      <c r="J30" s="460" t="s">
        <v>34</v>
      </c>
      <c r="K30" s="461" t="s">
        <v>32</v>
      </c>
    </row>
    <row r="31" spans="3:11" ht="15.75">
      <c r="C31" s="454" t="s">
        <v>1598</v>
      </c>
      <c r="D31" s="456" t="s">
        <v>21</v>
      </c>
      <c r="E31" s="457" t="s">
        <v>272</v>
      </c>
      <c r="F31" s="457" t="s">
        <v>841</v>
      </c>
      <c r="G31" s="457" t="s">
        <v>25</v>
      </c>
      <c r="H31" s="460" t="s">
        <v>31</v>
      </c>
      <c r="I31" s="460" t="s">
        <v>23</v>
      </c>
      <c r="J31" s="460" t="s">
        <v>32</v>
      </c>
      <c r="K31" s="461" t="s">
        <v>33</v>
      </c>
    </row>
    <row r="32" spans="3:11" ht="15.75">
      <c r="C32" s="454" t="s">
        <v>1597</v>
      </c>
      <c r="D32" s="456" t="s">
        <v>22</v>
      </c>
      <c r="E32" s="457" t="s">
        <v>841</v>
      </c>
      <c r="F32" s="457" t="s">
        <v>32</v>
      </c>
      <c r="G32" s="457" t="s">
        <v>21</v>
      </c>
      <c r="H32" s="460" t="s">
        <v>31</v>
      </c>
      <c r="I32" s="460" t="s">
        <v>25</v>
      </c>
      <c r="J32" s="460" t="s">
        <v>34</v>
      </c>
      <c r="K32" s="461" t="s">
        <v>33</v>
      </c>
    </row>
    <row r="33" spans="3:11" ht="15.75">
      <c r="C33" s="454" t="s">
        <v>1596</v>
      </c>
      <c r="D33" s="456" t="s">
        <v>22</v>
      </c>
      <c r="E33" s="457" t="s">
        <v>272</v>
      </c>
      <c r="F33" s="457" t="s">
        <v>32</v>
      </c>
      <c r="G33" s="457" t="s">
        <v>21</v>
      </c>
      <c r="H33" s="460" t="s">
        <v>841</v>
      </c>
      <c r="I33" s="460" t="s">
        <v>25</v>
      </c>
      <c r="J33" s="460" t="s">
        <v>34</v>
      </c>
      <c r="K33" s="461" t="s">
        <v>33</v>
      </c>
    </row>
    <row r="34" spans="3:11" ht="15.75">
      <c r="C34" s="454" t="s">
        <v>1595</v>
      </c>
      <c r="D34" s="456" t="s">
        <v>22</v>
      </c>
      <c r="E34" s="457" t="s">
        <v>272</v>
      </c>
      <c r="F34" s="457" t="s">
        <v>841</v>
      </c>
      <c r="G34" s="457" t="s">
        <v>21</v>
      </c>
      <c r="H34" s="460" t="s">
        <v>31</v>
      </c>
      <c r="I34" s="460" t="s">
        <v>25</v>
      </c>
      <c r="J34" s="460" t="s">
        <v>34</v>
      </c>
      <c r="K34" s="461" t="s">
        <v>33</v>
      </c>
    </row>
    <row r="35" spans="3:11" ht="15.75">
      <c r="C35" s="454" t="s">
        <v>1594</v>
      </c>
      <c r="D35" s="456" t="s">
        <v>22</v>
      </c>
      <c r="E35" s="457" t="s">
        <v>272</v>
      </c>
      <c r="F35" s="457" t="s">
        <v>32</v>
      </c>
      <c r="G35" s="457" t="s">
        <v>21</v>
      </c>
      <c r="H35" s="460" t="s">
        <v>31</v>
      </c>
      <c r="I35" s="460" t="s">
        <v>25</v>
      </c>
      <c r="J35" s="460" t="s">
        <v>34</v>
      </c>
      <c r="K35" s="461" t="s">
        <v>33</v>
      </c>
    </row>
    <row r="36" spans="3:11" ht="15.75">
      <c r="C36" s="454" t="s">
        <v>1593</v>
      </c>
      <c r="D36" s="456" t="s">
        <v>22</v>
      </c>
      <c r="E36" s="457" t="s">
        <v>272</v>
      </c>
      <c r="F36" s="457" t="s">
        <v>841</v>
      </c>
      <c r="G36" s="457" t="s">
        <v>21</v>
      </c>
      <c r="H36" s="460" t="s">
        <v>31</v>
      </c>
      <c r="I36" s="460" t="s">
        <v>25</v>
      </c>
      <c r="J36" s="460" t="s">
        <v>34</v>
      </c>
      <c r="K36" s="461" t="s">
        <v>32</v>
      </c>
    </row>
    <row r="37" spans="3:11" ht="15.75">
      <c r="C37" s="454" t="s">
        <v>1592</v>
      </c>
      <c r="D37" s="456" t="s">
        <v>22</v>
      </c>
      <c r="E37" s="457" t="s">
        <v>272</v>
      </c>
      <c r="F37" s="457" t="s">
        <v>841</v>
      </c>
      <c r="G37" s="457" t="s">
        <v>21</v>
      </c>
      <c r="H37" s="460" t="s">
        <v>31</v>
      </c>
      <c r="I37" s="460" t="s">
        <v>25</v>
      </c>
      <c r="J37" s="460" t="s">
        <v>32</v>
      </c>
      <c r="K37" s="461" t="s">
        <v>33</v>
      </c>
    </row>
    <row r="38" spans="3:11" ht="15.75">
      <c r="C38" s="454" t="s">
        <v>1591</v>
      </c>
      <c r="D38" s="456" t="s">
        <v>21</v>
      </c>
      <c r="E38" s="457" t="s">
        <v>841</v>
      </c>
      <c r="F38" s="457" t="s">
        <v>22</v>
      </c>
      <c r="G38" s="457" t="s">
        <v>25</v>
      </c>
      <c r="H38" s="460" t="s">
        <v>32</v>
      </c>
      <c r="I38" s="460" t="s">
        <v>23</v>
      </c>
      <c r="J38" s="460" t="s">
        <v>34</v>
      </c>
      <c r="K38" s="461" t="s">
        <v>33</v>
      </c>
    </row>
    <row r="39" spans="3:11" ht="15.75">
      <c r="C39" s="454" t="s">
        <v>1590</v>
      </c>
      <c r="D39" s="456" t="s">
        <v>21</v>
      </c>
      <c r="E39" s="457" t="s">
        <v>841</v>
      </c>
      <c r="F39" s="457" t="s">
        <v>22</v>
      </c>
      <c r="G39" s="457" t="s">
        <v>25</v>
      </c>
      <c r="H39" s="460" t="s">
        <v>31</v>
      </c>
      <c r="I39" s="460" t="s">
        <v>23</v>
      </c>
      <c r="J39" s="460" t="s">
        <v>34</v>
      </c>
      <c r="K39" s="461" t="s">
        <v>33</v>
      </c>
    </row>
    <row r="40" spans="3:11" ht="15.75">
      <c r="C40" s="454" t="s">
        <v>1589</v>
      </c>
      <c r="D40" s="456" t="s">
        <v>21</v>
      </c>
      <c r="E40" s="457" t="s">
        <v>22</v>
      </c>
      <c r="F40" s="457" t="s">
        <v>32</v>
      </c>
      <c r="G40" s="457" t="s">
        <v>25</v>
      </c>
      <c r="H40" s="460" t="s">
        <v>31</v>
      </c>
      <c r="I40" s="460" t="s">
        <v>23</v>
      </c>
      <c r="J40" s="460" t="s">
        <v>34</v>
      </c>
      <c r="K40" s="461" t="s">
        <v>33</v>
      </c>
    </row>
    <row r="41" spans="3:11" ht="15.75">
      <c r="C41" s="454" t="s">
        <v>1588</v>
      </c>
      <c r="D41" s="456" t="s">
        <v>21</v>
      </c>
      <c r="E41" s="457" t="s">
        <v>841</v>
      </c>
      <c r="F41" s="457" t="s">
        <v>22</v>
      </c>
      <c r="G41" s="457" t="s">
        <v>25</v>
      </c>
      <c r="H41" s="460" t="s">
        <v>31</v>
      </c>
      <c r="I41" s="460" t="s">
        <v>23</v>
      </c>
      <c r="J41" s="460" t="s">
        <v>34</v>
      </c>
      <c r="K41" s="461" t="s">
        <v>32</v>
      </c>
    </row>
    <row r="42" spans="3:11" ht="15.75">
      <c r="C42" s="454" t="s">
        <v>1587</v>
      </c>
      <c r="D42" s="456" t="s">
        <v>21</v>
      </c>
      <c r="E42" s="457" t="s">
        <v>841</v>
      </c>
      <c r="F42" s="457" t="s">
        <v>22</v>
      </c>
      <c r="G42" s="457" t="s">
        <v>25</v>
      </c>
      <c r="H42" s="460" t="s">
        <v>31</v>
      </c>
      <c r="I42" s="460" t="s">
        <v>23</v>
      </c>
      <c r="J42" s="460" t="s">
        <v>32</v>
      </c>
      <c r="K42" s="461" t="s">
        <v>33</v>
      </c>
    </row>
    <row r="43" spans="3:11" ht="15.75">
      <c r="C43" s="454" t="s">
        <v>1586</v>
      </c>
      <c r="D43" s="456" t="s">
        <v>21</v>
      </c>
      <c r="E43" s="457" t="s">
        <v>272</v>
      </c>
      <c r="F43" s="457" t="s">
        <v>22</v>
      </c>
      <c r="G43" s="457" t="s">
        <v>25</v>
      </c>
      <c r="H43" s="460" t="s">
        <v>841</v>
      </c>
      <c r="I43" s="460" t="s">
        <v>23</v>
      </c>
      <c r="J43" s="460" t="s">
        <v>34</v>
      </c>
      <c r="K43" s="461" t="s">
        <v>33</v>
      </c>
    </row>
    <row r="44" spans="3:11" ht="15.75">
      <c r="C44" s="454" t="s">
        <v>1585</v>
      </c>
      <c r="D44" s="456" t="s">
        <v>21</v>
      </c>
      <c r="E44" s="457" t="s">
        <v>272</v>
      </c>
      <c r="F44" s="457" t="s">
        <v>22</v>
      </c>
      <c r="G44" s="457" t="s">
        <v>25</v>
      </c>
      <c r="H44" s="460" t="s">
        <v>32</v>
      </c>
      <c r="I44" s="460" t="s">
        <v>23</v>
      </c>
      <c r="J44" s="460" t="s">
        <v>34</v>
      </c>
      <c r="K44" s="461" t="s">
        <v>33</v>
      </c>
    </row>
    <row r="45" spans="3:11" ht="15.75">
      <c r="C45" s="454" t="s">
        <v>1584</v>
      </c>
      <c r="D45" s="456" t="s">
        <v>21</v>
      </c>
      <c r="E45" s="457" t="s">
        <v>272</v>
      </c>
      <c r="F45" s="457" t="s">
        <v>22</v>
      </c>
      <c r="G45" s="457" t="s">
        <v>25</v>
      </c>
      <c r="H45" s="460" t="s">
        <v>841</v>
      </c>
      <c r="I45" s="460" t="s">
        <v>23</v>
      </c>
      <c r="J45" s="460" t="s">
        <v>34</v>
      </c>
      <c r="K45" s="461" t="s">
        <v>32</v>
      </c>
    </row>
    <row r="46" spans="3:11" ht="15.75">
      <c r="C46" s="454" t="s">
        <v>1583</v>
      </c>
      <c r="D46" s="456" t="s">
        <v>21</v>
      </c>
      <c r="E46" s="457" t="s">
        <v>272</v>
      </c>
      <c r="F46" s="457" t="s">
        <v>22</v>
      </c>
      <c r="G46" s="457" t="s">
        <v>25</v>
      </c>
      <c r="H46" s="460" t="s">
        <v>841</v>
      </c>
      <c r="I46" s="460" t="s">
        <v>23</v>
      </c>
      <c r="J46" s="460" t="s">
        <v>32</v>
      </c>
      <c r="K46" s="461" t="s">
        <v>33</v>
      </c>
    </row>
    <row r="47" spans="3:11" ht="15.75">
      <c r="C47" s="454" t="s">
        <v>1582</v>
      </c>
      <c r="D47" s="456" t="s">
        <v>21</v>
      </c>
      <c r="E47" s="457" t="s">
        <v>272</v>
      </c>
      <c r="F47" s="457" t="s">
        <v>22</v>
      </c>
      <c r="G47" s="457" t="s">
        <v>25</v>
      </c>
      <c r="H47" s="460" t="s">
        <v>31</v>
      </c>
      <c r="I47" s="460" t="s">
        <v>23</v>
      </c>
      <c r="J47" s="460" t="s">
        <v>34</v>
      </c>
      <c r="K47" s="461" t="s">
        <v>33</v>
      </c>
    </row>
    <row r="48" spans="3:11" ht="15.75">
      <c r="C48" s="454" t="s">
        <v>1581</v>
      </c>
      <c r="D48" s="456" t="s">
        <v>21</v>
      </c>
      <c r="E48" s="457" t="s">
        <v>272</v>
      </c>
      <c r="F48" s="457" t="s">
        <v>841</v>
      </c>
      <c r="G48" s="457" t="s">
        <v>25</v>
      </c>
      <c r="H48" s="460" t="s">
        <v>31</v>
      </c>
      <c r="I48" s="460" t="s">
        <v>23</v>
      </c>
      <c r="J48" s="460" t="s">
        <v>34</v>
      </c>
      <c r="K48" s="461" t="s">
        <v>22</v>
      </c>
    </row>
    <row r="49" spans="3:11" ht="15.75">
      <c r="C49" s="454" t="s">
        <v>1580</v>
      </c>
      <c r="D49" s="456" t="s">
        <v>21</v>
      </c>
      <c r="E49" s="457" t="s">
        <v>272</v>
      </c>
      <c r="F49" s="457" t="s">
        <v>841</v>
      </c>
      <c r="G49" s="457" t="s">
        <v>25</v>
      </c>
      <c r="H49" s="460" t="s">
        <v>31</v>
      </c>
      <c r="I49" s="460" t="s">
        <v>23</v>
      </c>
      <c r="J49" s="460" t="s">
        <v>22</v>
      </c>
      <c r="K49" s="461" t="s">
        <v>33</v>
      </c>
    </row>
    <row r="50" spans="3:11" ht="15.75">
      <c r="C50" s="454" t="s">
        <v>1579</v>
      </c>
      <c r="D50" s="456" t="s">
        <v>21</v>
      </c>
      <c r="E50" s="457" t="s">
        <v>272</v>
      </c>
      <c r="F50" s="457" t="s">
        <v>22</v>
      </c>
      <c r="G50" s="457" t="s">
        <v>25</v>
      </c>
      <c r="H50" s="460" t="s">
        <v>31</v>
      </c>
      <c r="I50" s="460" t="s">
        <v>23</v>
      </c>
      <c r="J50" s="460" t="s">
        <v>34</v>
      </c>
      <c r="K50" s="461" t="s">
        <v>32</v>
      </c>
    </row>
    <row r="51" spans="3:11" ht="15.75">
      <c r="C51" s="454" t="s">
        <v>1578</v>
      </c>
      <c r="D51" s="456" t="s">
        <v>21</v>
      </c>
      <c r="E51" s="457" t="s">
        <v>272</v>
      </c>
      <c r="F51" s="457" t="s">
        <v>22</v>
      </c>
      <c r="G51" s="457" t="s">
        <v>25</v>
      </c>
      <c r="H51" s="460" t="s">
        <v>31</v>
      </c>
      <c r="I51" s="460" t="s">
        <v>23</v>
      </c>
      <c r="J51" s="460" t="s">
        <v>32</v>
      </c>
      <c r="K51" s="461" t="s">
        <v>33</v>
      </c>
    </row>
    <row r="52" spans="3:11" ht="15.75">
      <c r="C52" s="454" t="s">
        <v>1577</v>
      </c>
      <c r="D52" s="456" t="s">
        <v>21</v>
      </c>
      <c r="E52" s="457" t="s">
        <v>272</v>
      </c>
      <c r="F52" s="457" t="s">
        <v>841</v>
      </c>
      <c r="G52" s="457" t="s">
        <v>25</v>
      </c>
      <c r="H52" s="460" t="s">
        <v>31</v>
      </c>
      <c r="I52" s="460" t="s">
        <v>23</v>
      </c>
      <c r="J52" s="460" t="s">
        <v>22</v>
      </c>
      <c r="K52" s="461" t="s">
        <v>32</v>
      </c>
    </row>
    <row r="53" spans="3:11" ht="15.75">
      <c r="C53" s="454" t="s">
        <v>1576</v>
      </c>
      <c r="D53" s="456" t="s">
        <v>31</v>
      </c>
      <c r="E53" s="457" t="s">
        <v>841</v>
      </c>
      <c r="F53" s="457" t="s">
        <v>20</v>
      </c>
      <c r="G53" s="457" t="s">
        <v>23</v>
      </c>
      <c r="H53" s="460" t="s">
        <v>32</v>
      </c>
      <c r="I53" s="460" t="s">
        <v>272</v>
      </c>
      <c r="J53" s="460" t="s">
        <v>34</v>
      </c>
      <c r="K53" s="461" t="s">
        <v>33</v>
      </c>
    </row>
    <row r="54" spans="3:11" ht="15.75">
      <c r="C54" s="454" t="s">
        <v>1575</v>
      </c>
      <c r="D54" s="456" t="s">
        <v>22</v>
      </c>
      <c r="E54" s="457" t="s">
        <v>841</v>
      </c>
      <c r="F54" s="457" t="s">
        <v>32</v>
      </c>
      <c r="G54" s="457" t="s">
        <v>20</v>
      </c>
      <c r="H54" s="460" t="s">
        <v>31</v>
      </c>
      <c r="I54" s="460" t="s">
        <v>272</v>
      </c>
      <c r="J54" s="460" t="s">
        <v>34</v>
      </c>
      <c r="K54" s="461" t="s">
        <v>33</v>
      </c>
    </row>
    <row r="55" spans="3:11" ht="15.75">
      <c r="C55" s="454" t="s">
        <v>1574</v>
      </c>
      <c r="D55" s="456" t="s">
        <v>22</v>
      </c>
      <c r="E55" s="457" t="s">
        <v>841</v>
      </c>
      <c r="F55" s="457" t="s">
        <v>20</v>
      </c>
      <c r="G55" s="457" t="s">
        <v>23</v>
      </c>
      <c r="H55" s="460" t="s">
        <v>32</v>
      </c>
      <c r="I55" s="460" t="s">
        <v>31</v>
      </c>
      <c r="J55" s="460" t="s">
        <v>34</v>
      </c>
      <c r="K55" s="461" t="s">
        <v>33</v>
      </c>
    </row>
    <row r="56" spans="3:11" ht="15.75">
      <c r="C56" s="454" t="s">
        <v>1573</v>
      </c>
      <c r="D56" s="456" t="s">
        <v>22</v>
      </c>
      <c r="E56" s="457" t="s">
        <v>841</v>
      </c>
      <c r="F56" s="457" t="s">
        <v>20</v>
      </c>
      <c r="G56" s="457" t="s">
        <v>23</v>
      </c>
      <c r="H56" s="460" t="s">
        <v>32</v>
      </c>
      <c r="I56" s="460" t="s">
        <v>272</v>
      </c>
      <c r="J56" s="460" t="s">
        <v>34</v>
      </c>
      <c r="K56" s="461" t="s">
        <v>33</v>
      </c>
    </row>
    <row r="57" spans="3:11" ht="15.75">
      <c r="C57" s="454" t="s">
        <v>1572</v>
      </c>
      <c r="D57" s="456" t="s">
        <v>22</v>
      </c>
      <c r="E57" s="457" t="s">
        <v>841</v>
      </c>
      <c r="F57" s="457" t="s">
        <v>20</v>
      </c>
      <c r="G57" s="457" t="s">
        <v>23</v>
      </c>
      <c r="H57" s="460" t="s">
        <v>31</v>
      </c>
      <c r="I57" s="460" t="s">
        <v>272</v>
      </c>
      <c r="J57" s="460" t="s">
        <v>34</v>
      </c>
      <c r="K57" s="461" t="s">
        <v>33</v>
      </c>
    </row>
    <row r="58" spans="3:11" ht="15.75">
      <c r="C58" s="454" t="s">
        <v>1571</v>
      </c>
      <c r="D58" s="456" t="s">
        <v>22</v>
      </c>
      <c r="E58" s="457" t="s">
        <v>272</v>
      </c>
      <c r="F58" s="457" t="s">
        <v>20</v>
      </c>
      <c r="G58" s="457" t="s">
        <v>23</v>
      </c>
      <c r="H58" s="460" t="s">
        <v>32</v>
      </c>
      <c r="I58" s="460" t="s">
        <v>31</v>
      </c>
      <c r="J58" s="460" t="s">
        <v>34</v>
      </c>
      <c r="K58" s="461" t="s">
        <v>33</v>
      </c>
    </row>
    <row r="59" spans="3:11" ht="15.75">
      <c r="C59" s="454" t="s">
        <v>1570</v>
      </c>
      <c r="D59" s="456" t="s">
        <v>22</v>
      </c>
      <c r="E59" s="457" t="s">
        <v>841</v>
      </c>
      <c r="F59" s="457" t="s">
        <v>20</v>
      </c>
      <c r="G59" s="457" t="s">
        <v>23</v>
      </c>
      <c r="H59" s="460" t="s">
        <v>31</v>
      </c>
      <c r="I59" s="460" t="s">
        <v>272</v>
      </c>
      <c r="J59" s="460" t="s">
        <v>34</v>
      </c>
      <c r="K59" s="461" t="s">
        <v>32</v>
      </c>
    </row>
    <row r="60" spans="3:11" ht="15.75">
      <c r="C60" s="454" t="s">
        <v>1569</v>
      </c>
      <c r="D60" s="456" t="s">
        <v>22</v>
      </c>
      <c r="E60" s="457" t="s">
        <v>841</v>
      </c>
      <c r="F60" s="457" t="s">
        <v>20</v>
      </c>
      <c r="G60" s="457" t="s">
        <v>23</v>
      </c>
      <c r="H60" s="460" t="s">
        <v>31</v>
      </c>
      <c r="I60" s="460" t="s">
        <v>272</v>
      </c>
      <c r="J60" s="460" t="s">
        <v>32</v>
      </c>
      <c r="K60" s="461" t="s">
        <v>33</v>
      </c>
    </row>
    <row r="61" spans="3:11" ht="15.75">
      <c r="C61" s="454" t="s">
        <v>1568</v>
      </c>
      <c r="D61" s="456" t="s">
        <v>31</v>
      </c>
      <c r="E61" s="457" t="s">
        <v>841</v>
      </c>
      <c r="F61" s="457" t="s">
        <v>20</v>
      </c>
      <c r="G61" s="457" t="s">
        <v>25</v>
      </c>
      <c r="H61" s="460" t="s">
        <v>32</v>
      </c>
      <c r="I61" s="460" t="s">
        <v>272</v>
      </c>
      <c r="J61" s="460" t="s">
        <v>34</v>
      </c>
      <c r="K61" s="461" t="s">
        <v>33</v>
      </c>
    </row>
    <row r="62" spans="3:11" ht="15.75">
      <c r="C62" s="454" t="s">
        <v>1567</v>
      </c>
      <c r="D62" s="456" t="s">
        <v>31</v>
      </c>
      <c r="E62" s="457" t="s">
        <v>841</v>
      </c>
      <c r="F62" s="457" t="s">
        <v>20</v>
      </c>
      <c r="G62" s="457" t="s">
        <v>25</v>
      </c>
      <c r="H62" s="460" t="s">
        <v>32</v>
      </c>
      <c r="I62" s="460" t="s">
        <v>23</v>
      </c>
      <c r="J62" s="460" t="s">
        <v>34</v>
      </c>
      <c r="K62" s="461" t="s">
        <v>33</v>
      </c>
    </row>
    <row r="63" spans="3:11" ht="15.75">
      <c r="C63" s="454" t="s">
        <v>1566</v>
      </c>
      <c r="D63" s="456" t="s">
        <v>32</v>
      </c>
      <c r="E63" s="457" t="s">
        <v>272</v>
      </c>
      <c r="F63" s="457" t="s">
        <v>20</v>
      </c>
      <c r="G63" s="457" t="s">
        <v>25</v>
      </c>
      <c r="H63" s="460" t="s">
        <v>841</v>
      </c>
      <c r="I63" s="460" t="s">
        <v>23</v>
      </c>
      <c r="J63" s="460" t="s">
        <v>34</v>
      </c>
      <c r="K63" s="461" t="s">
        <v>33</v>
      </c>
    </row>
    <row r="64" spans="3:11" ht="15.75">
      <c r="C64" s="454" t="s">
        <v>1565</v>
      </c>
      <c r="D64" s="456" t="s">
        <v>31</v>
      </c>
      <c r="E64" s="457" t="s">
        <v>272</v>
      </c>
      <c r="F64" s="457" t="s">
        <v>20</v>
      </c>
      <c r="G64" s="457" t="s">
        <v>25</v>
      </c>
      <c r="H64" s="460" t="s">
        <v>841</v>
      </c>
      <c r="I64" s="460" t="s">
        <v>23</v>
      </c>
      <c r="J64" s="460" t="s">
        <v>34</v>
      </c>
      <c r="K64" s="461" t="s">
        <v>33</v>
      </c>
    </row>
    <row r="65" spans="3:11" ht="15.75">
      <c r="C65" s="454" t="s">
        <v>1564</v>
      </c>
      <c r="D65" s="456" t="s">
        <v>31</v>
      </c>
      <c r="E65" s="457" t="s">
        <v>272</v>
      </c>
      <c r="F65" s="457" t="s">
        <v>20</v>
      </c>
      <c r="G65" s="457" t="s">
        <v>25</v>
      </c>
      <c r="H65" s="460" t="s">
        <v>32</v>
      </c>
      <c r="I65" s="460" t="s">
        <v>23</v>
      </c>
      <c r="J65" s="460" t="s">
        <v>34</v>
      </c>
      <c r="K65" s="461" t="s">
        <v>33</v>
      </c>
    </row>
    <row r="66" spans="3:11" ht="15.75">
      <c r="C66" s="454" t="s">
        <v>1563</v>
      </c>
      <c r="D66" s="456" t="s">
        <v>31</v>
      </c>
      <c r="E66" s="457" t="s">
        <v>272</v>
      </c>
      <c r="F66" s="457" t="s">
        <v>20</v>
      </c>
      <c r="G66" s="457" t="s">
        <v>25</v>
      </c>
      <c r="H66" s="460" t="s">
        <v>841</v>
      </c>
      <c r="I66" s="460" t="s">
        <v>23</v>
      </c>
      <c r="J66" s="460" t="s">
        <v>34</v>
      </c>
      <c r="K66" s="461" t="s">
        <v>32</v>
      </c>
    </row>
    <row r="67" spans="3:11" ht="15.75">
      <c r="C67" s="454" t="s">
        <v>1562</v>
      </c>
      <c r="D67" s="456" t="s">
        <v>31</v>
      </c>
      <c r="E67" s="457" t="s">
        <v>272</v>
      </c>
      <c r="F67" s="457" t="s">
        <v>20</v>
      </c>
      <c r="G67" s="457" t="s">
        <v>25</v>
      </c>
      <c r="H67" s="460" t="s">
        <v>841</v>
      </c>
      <c r="I67" s="460" t="s">
        <v>23</v>
      </c>
      <c r="J67" s="460" t="s">
        <v>32</v>
      </c>
      <c r="K67" s="461" t="s">
        <v>33</v>
      </c>
    </row>
    <row r="68" spans="3:11" ht="15.75">
      <c r="C68" s="454" t="s">
        <v>1561</v>
      </c>
      <c r="D68" s="456" t="s">
        <v>22</v>
      </c>
      <c r="E68" s="457" t="s">
        <v>841</v>
      </c>
      <c r="F68" s="457" t="s">
        <v>20</v>
      </c>
      <c r="G68" s="457" t="s">
        <v>25</v>
      </c>
      <c r="H68" s="460" t="s">
        <v>32</v>
      </c>
      <c r="I68" s="460" t="s">
        <v>31</v>
      </c>
      <c r="J68" s="460" t="s">
        <v>34</v>
      </c>
      <c r="K68" s="461" t="s">
        <v>33</v>
      </c>
    </row>
    <row r="69" spans="3:11" ht="15.75">
      <c r="C69" s="454" t="s">
        <v>1560</v>
      </c>
      <c r="D69" s="456" t="s">
        <v>22</v>
      </c>
      <c r="E69" s="457" t="s">
        <v>841</v>
      </c>
      <c r="F69" s="457" t="s">
        <v>20</v>
      </c>
      <c r="G69" s="457" t="s">
        <v>25</v>
      </c>
      <c r="H69" s="460" t="s">
        <v>32</v>
      </c>
      <c r="I69" s="460" t="s">
        <v>272</v>
      </c>
      <c r="J69" s="460" t="s">
        <v>34</v>
      </c>
      <c r="K69" s="461" t="s">
        <v>33</v>
      </c>
    </row>
    <row r="70" spans="3:11" ht="15.75">
      <c r="C70" s="454" t="s">
        <v>1559</v>
      </c>
      <c r="D70" s="456" t="s">
        <v>22</v>
      </c>
      <c r="E70" s="457" t="s">
        <v>841</v>
      </c>
      <c r="F70" s="457" t="s">
        <v>20</v>
      </c>
      <c r="G70" s="457" t="s">
        <v>25</v>
      </c>
      <c r="H70" s="460" t="s">
        <v>31</v>
      </c>
      <c r="I70" s="460" t="s">
        <v>272</v>
      </c>
      <c r="J70" s="460" t="s">
        <v>34</v>
      </c>
      <c r="K70" s="461" t="s">
        <v>33</v>
      </c>
    </row>
    <row r="71" spans="3:11" ht="15.75">
      <c r="C71" s="454" t="s">
        <v>1558</v>
      </c>
      <c r="D71" s="456" t="s">
        <v>22</v>
      </c>
      <c r="E71" s="457" t="s">
        <v>272</v>
      </c>
      <c r="F71" s="457" t="s">
        <v>20</v>
      </c>
      <c r="G71" s="457" t="s">
        <v>25</v>
      </c>
      <c r="H71" s="460" t="s">
        <v>32</v>
      </c>
      <c r="I71" s="460" t="s">
        <v>31</v>
      </c>
      <c r="J71" s="460" t="s">
        <v>34</v>
      </c>
      <c r="K71" s="461" t="s">
        <v>33</v>
      </c>
    </row>
    <row r="72" spans="3:11" ht="15.75">
      <c r="C72" s="454" t="s">
        <v>1557</v>
      </c>
      <c r="D72" s="456" t="s">
        <v>22</v>
      </c>
      <c r="E72" s="457" t="s">
        <v>841</v>
      </c>
      <c r="F72" s="457" t="s">
        <v>20</v>
      </c>
      <c r="G72" s="457" t="s">
        <v>25</v>
      </c>
      <c r="H72" s="460" t="s">
        <v>31</v>
      </c>
      <c r="I72" s="460" t="s">
        <v>272</v>
      </c>
      <c r="J72" s="460" t="s">
        <v>34</v>
      </c>
      <c r="K72" s="461" t="s">
        <v>32</v>
      </c>
    </row>
    <row r="73" spans="3:11" ht="15.75">
      <c r="C73" s="454" t="s">
        <v>1556</v>
      </c>
      <c r="D73" s="456" t="s">
        <v>22</v>
      </c>
      <c r="E73" s="457" t="s">
        <v>841</v>
      </c>
      <c r="F73" s="457" t="s">
        <v>20</v>
      </c>
      <c r="G73" s="457" t="s">
        <v>25</v>
      </c>
      <c r="H73" s="460" t="s">
        <v>31</v>
      </c>
      <c r="I73" s="460" t="s">
        <v>272</v>
      </c>
      <c r="J73" s="460" t="s">
        <v>32</v>
      </c>
      <c r="K73" s="461" t="s">
        <v>33</v>
      </c>
    </row>
    <row r="74" spans="3:11" ht="15.75">
      <c r="C74" s="454" t="s">
        <v>1555</v>
      </c>
      <c r="D74" s="456" t="s">
        <v>22</v>
      </c>
      <c r="E74" s="457" t="s">
        <v>841</v>
      </c>
      <c r="F74" s="457" t="s">
        <v>20</v>
      </c>
      <c r="G74" s="457" t="s">
        <v>25</v>
      </c>
      <c r="H74" s="460" t="s">
        <v>32</v>
      </c>
      <c r="I74" s="460" t="s">
        <v>23</v>
      </c>
      <c r="J74" s="460" t="s">
        <v>34</v>
      </c>
      <c r="K74" s="461" t="s">
        <v>33</v>
      </c>
    </row>
    <row r="75" spans="3:11" ht="15.75">
      <c r="C75" s="454" t="s">
        <v>1554</v>
      </c>
      <c r="D75" s="456" t="s">
        <v>22</v>
      </c>
      <c r="E75" s="457" t="s">
        <v>841</v>
      </c>
      <c r="F75" s="457" t="s">
        <v>20</v>
      </c>
      <c r="G75" s="457" t="s">
        <v>25</v>
      </c>
      <c r="H75" s="460" t="s">
        <v>31</v>
      </c>
      <c r="I75" s="460" t="s">
        <v>23</v>
      </c>
      <c r="J75" s="460" t="s">
        <v>34</v>
      </c>
      <c r="K75" s="461" t="s">
        <v>33</v>
      </c>
    </row>
    <row r="76" spans="3:11" ht="15.75">
      <c r="C76" s="454" t="s">
        <v>1553</v>
      </c>
      <c r="D76" s="456" t="s">
        <v>22</v>
      </c>
      <c r="E76" s="457" t="s">
        <v>32</v>
      </c>
      <c r="F76" s="457" t="s">
        <v>20</v>
      </c>
      <c r="G76" s="457" t="s">
        <v>25</v>
      </c>
      <c r="H76" s="460" t="s">
        <v>31</v>
      </c>
      <c r="I76" s="460" t="s">
        <v>23</v>
      </c>
      <c r="J76" s="460" t="s">
        <v>34</v>
      </c>
      <c r="K76" s="461" t="s">
        <v>33</v>
      </c>
    </row>
    <row r="77" spans="3:11" ht="15.75">
      <c r="C77" s="454" t="s">
        <v>1552</v>
      </c>
      <c r="D77" s="456" t="s">
        <v>22</v>
      </c>
      <c r="E77" s="457" t="s">
        <v>841</v>
      </c>
      <c r="F77" s="457" t="s">
        <v>20</v>
      </c>
      <c r="G77" s="457" t="s">
        <v>25</v>
      </c>
      <c r="H77" s="460" t="s">
        <v>31</v>
      </c>
      <c r="I77" s="460" t="s">
        <v>23</v>
      </c>
      <c r="J77" s="460" t="s">
        <v>34</v>
      </c>
      <c r="K77" s="461" t="s">
        <v>32</v>
      </c>
    </row>
    <row r="78" spans="3:11" ht="15.75">
      <c r="C78" s="454" t="s">
        <v>1551</v>
      </c>
      <c r="D78" s="456" t="s">
        <v>22</v>
      </c>
      <c r="E78" s="457" t="s">
        <v>841</v>
      </c>
      <c r="F78" s="457" t="s">
        <v>20</v>
      </c>
      <c r="G78" s="457" t="s">
        <v>25</v>
      </c>
      <c r="H78" s="460" t="s">
        <v>31</v>
      </c>
      <c r="I78" s="460" t="s">
        <v>23</v>
      </c>
      <c r="J78" s="460" t="s">
        <v>32</v>
      </c>
      <c r="K78" s="461" t="s">
        <v>33</v>
      </c>
    </row>
    <row r="79" spans="3:11" ht="15.75">
      <c r="C79" s="454" t="s">
        <v>1550</v>
      </c>
      <c r="D79" s="456" t="s">
        <v>22</v>
      </c>
      <c r="E79" s="457" t="s">
        <v>272</v>
      </c>
      <c r="F79" s="457" t="s">
        <v>20</v>
      </c>
      <c r="G79" s="457" t="s">
        <v>25</v>
      </c>
      <c r="H79" s="460" t="s">
        <v>841</v>
      </c>
      <c r="I79" s="460" t="s">
        <v>23</v>
      </c>
      <c r="J79" s="460" t="s">
        <v>34</v>
      </c>
      <c r="K79" s="461" t="s">
        <v>33</v>
      </c>
    </row>
    <row r="80" spans="3:11" ht="15.75">
      <c r="C80" s="454" t="s">
        <v>1549</v>
      </c>
      <c r="D80" s="456" t="s">
        <v>22</v>
      </c>
      <c r="E80" s="457" t="s">
        <v>272</v>
      </c>
      <c r="F80" s="457" t="s">
        <v>20</v>
      </c>
      <c r="G80" s="457" t="s">
        <v>25</v>
      </c>
      <c r="H80" s="460" t="s">
        <v>32</v>
      </c>
      <c r="I80" s="460" t="s">
        <v>23</v>
      </c>
      <c r="J80" s="460" t="s">
        <v>34</v>
      </c>
      <c r="K80" s="461" t="s">
        <v>33</v>
      </c>
    </row>
    <row r="81" spans="3:11" ht="15.75">
      <c r="C81" s="454" t="s">
        <v>1548</v>
      </c>
      <c r="D81" s="456" t="s">
        <v>22</v>
      </c>
      <c r="E81" s="457" t="s">
        <v>272</v>
      </c>
      <c r="F81" s="457" t="s">
        <v>20</v>
      </c>
      <c r="G81" s="457" t="s">
        <v>25</v>
      </c>
      <c r="H81" s="460" t="s">
        <v>841</v>
      </c>
      <c r="I81" s="460" t="s">
        <v>23</v>
      </c>
      <c r="J81" s="460" t="s">
        <v>34</v>
      </c>
      <c r="K81" s="461" t="s">
        <v>32</v>
      </c>
    </row>
    <row r="82" spans="3:11" ht="15.75">
      <c r="C82" s="454" t="s">
        <v>1547</v>
      </c>
      <c r="D82" s="456" t="s">
        <v>22</v>
      </c>
      <c r="E82" s="457" t="s">
        <v>272</v>
      </c>
      <c r="F82" s="457" t="s">
        <v>20</v>
      </c>
      <c r="G82" s="457" t="s">
        <v>25</v>
      </c>
      <c r="H82" s="460" t="s">
        <v>841</v>
      </c>
      <c r="I82" s="460" t="s">
        <v>23</v>
      </c>
      <c r="J82" s="460" t="s">
        <v>32</v>
      </c>
      <c r="K82" s="461" t="s">
        <v>33</v>
      </c>
    </row>
    <row r="83" spans="3:11" ht="15.75">
      <c r="C83" s="454" t="s">
        <v>1546</v>
      </c>
      <c r="D83" s="456" t="s">
        <v>22</v>
      </c>
      <c r="E83" s="457" t="s">
        <v>272</v>
      </c>
      <c r="F83" s="457" t="s">
        <v>20</v>
      </c>
      <c r="G83" s="457" t="s">
        <v>25</v>
      </c>
      <c r="H83" s="460" t="s">
        <v>31</v>
      </c>
      <c r="I83" s="460" t="s">
        <v>23</v>
      </c>
      <c r="J83" s="460" t="s">
        <v>34</v>
      </c>
      <c r="K83" s="461" t="s">
        <v>33</v>
      </c>
    </row>
    <row r="84" spans="3:11" ht="15.75">
      <c r="C84" s="454" t="s">
        <v>1545</v>
      </c>
      <c r="D84" s="456" t="s">
        <v>31</v>
      </c>
      <c r="E84" s="457" t="s">
        <v>272</v>
      </c>
      <c r="F84" s="457" t="s">
        <v>20</v>
      </c>
      <c r="G84" s="457" t="s">
        <v>25</v>
      </c>
      <c r="H84" s="460" t="s">
        <v>841</v>
      </c>
      <c r="I84" s="460" t="s">
        <v>23</v>
      </c>
      <c r="J84" s="460" t="s">
        <v>34</v>
      </c>
      <c r="K84" s="461" t="s">
        <v>22</v>
      </c>
    </row>
    <row r="85" spans="3:11" ht="15.75">
      <c r="C85" s="454" t="s">
        <v>1544</v>
      </c>
      <c r="D85" s="456" t="s">
        <v>31</v>
      </c>
      <c r="E85" s="457" t="s">
        <v>272</v>
      </c>
      <c r="F85" s="457" t="s">
        <v>20</v>
      </c>
      <c r="G85" s="457" t="s">
        <v>25</v>
      </c>
      <c r="H85" s="460" t="s">
        <v>841</v>
      </c>
      <c r="I85" s="460" t="s">
        <v>23</v>
      </c>
      <c r="J85" s="460" t="s">
        <v>22</v>
      </c>
      <c r="K85" s="461" t="s">
        <v>33</v>
      </c>
    </row>
    <row r="86" spans="3:11" ht="15.75">
      <c r="C86" s="454" t="s">
        <v>1543</v>
      </c>
      <c r="D86" s="456" t="s">
        <v>22</v>
      </c>
      <c r="E86" s="457" t="s">
        <v>272</v>
      </c>
      <c r="F86" s="457" t="s">
        <v>20</v>
      </c>
      <c r="G86" s="457" t="s">
        <v>25</v>
      </c>
      <c r="H86" s="460" t="s">
        <v>31</v>
      </c>
      <c r="I86" s="460" t="s">
        <v>23</v>
      </c>
      <c r="J86" s="460" t="s">
        <v>34</v>
      </c>
      <c r="K86" s="461" t="s">
        <v>32</v>
      </c>
    </row>
    <row r="87" spans="3:11" ht="15.75">
      <c r="C87" s="454" t="s">
        <v>1542</v>
      </c>
      <c r="D87" s="456" t="s">
        <v>22</v>
      </c>
      <c r="E87" s="457" t="s">
        <v>272</v>
      </c>
      <c r="F87" s="457" t="s">
        <v>20</v>
      </c>
      <c r="G87" s="457" t="s">
        <v>25</v>
      </c>
      <c r="H87" s="460" t="s">
        <v>31</v>
      </c>
      <c r="I87" s="460" t="s">
        <v>23</v>
      </c>
      <c r="J87" s="460" t="s">
        <v>32</v>
      </c>
      <c r="K87" s="461" t="s">
        <v>33</v>
      </c>
    </row>
    <row r="88" spans="3:11" ht="15.75">
      <c r="C88" s="454" t="s">
        <v>1541</v>
      </c>
      <c r="D88" s="456" t="s">
        <v>31</v>
      </c>
      <c r="E88" s="457" t="s">
        <v>272</v>
      </c>
      <c r="F88" s="457" t="s">
        <v>20</v>
      </c>
      <c r="G88" s="457" t="s">
        <v>25</v>
      </c>
      <c r="H88" s="460" t="s">
        <v>841</v>
      </c>
      <c r="I88" s="460" t="s">
        <v>23</v>
      </c>
      <c r="J88" s="460" t="s">
        <v>22</v>
      </c>
      <c r="K88" s="461" t="s">
        <v>32</v>
      </c>
    </row>
    <row r="89" spans="3:11" ht="15.75">
      <c r="C89" s="454" t="s">
        <v>1540</v>
      </c>
      <c r="D89" s="456" t="s">
        <v>31</v>
      </c>
      <c r="E89" s="457" t="s">
        <v>841</v>
      </c>
      <c r="F89" s="457" t="s">
        <v>20</v>
      </c>
      <c r="G89" s="457" t="s">
        <v>21</v>
      </c>
      <c r="H89" s="460" t="s">
        <v>32</v>
      </c>
      <c r="I89" s="460" t="s">
        <v>272</v>
      </c>
      <c r="J89" s="460" t="s">
        <v>34</v>
      </c>
      <c r="K89" s="461" t="s">
        <v>33</v>
      </c>
    </row>
    <row r="90" spans="3:11" ht="15.75">
      <c r="C90" s="454" t="s">
        <v>1539</v>
      </c>
      <c r="D90" s="456" t="s">
        <v>31</v>
      </c>
      <c r="E90" s="457" t="s">
        <v>841</v>
      </c>
      <c r="F90" s="457" t="s">
        <v>20</v>
      </c>
      <c r="G90" s="457" t="s">
        <v>21</v>
      </c>
      <c r="H90" s="460" t="s">
        <v>32</v>
      </c>
      <c r="I90" s="460" t="s">
        <v>23</v>
      </c>
      <c r="J90" s="460" t="s">
        <v>34</v>
      </c>
      <c r="K90" s="461" t="s">
        <v>33</v>
      </c>
    </row>
    <row r="91" spans="3:11" ht="15.75">
      <c r="C91" s="454" t="s">
        <v>1538</v>
      </c>
      <c r="D91" s="456" t="s">
        <v>32</v>
      </c>
      <c r="E91" s="457" t="s">
        <v>272</v>
      </c>
      <c r="F91" s="457" t="s">
        <v>20</v>
      </c>
      <c r="G91" s="457" t="s">
        <v>21</v>
      </c>
      <c r="H91" s="460" t="s">
        <v>841</v>
      </c>
      <c r="I91" s="460" t="s">
        <v>23</v>
      </c>
      <c r="J91" s="460" t="s">
        <v>34</v>
      </c>
      <c r="K91" s="461" t="s">
        <v>33</v>
      </c>
    </row>
    <row r="92" spans="3:11" ht="15.75">
      <c r="C92" s="454" t="s">
        <v>1537</v>
      </c>
      <c r="D92" s="456" t="s">
        <v>31</v>
      </c>
      <c r="E92" s="457" t="s">
        <v>272</v>
      </c>
      <c r="F92" s="457" t="s">
        <v>20</v>
      </c>
      <c r="G92" s="457" t="s">
        <v>21</v>
      </c>
      <c r="H92" s="460" t="s">
        <v>841</v>
      </c>
      <c r="I92" s="460" t="s">
        <v>23</v>
      </c>
      <c r="J92" s="460" t="s">
        <v>34</v>
      </c>
      <c r="K92" s="461" t="s">
        <v>33</v>
      </c>
    </row>
    <row r="93" spans="3:11" ht="15.75">
      <c r="C93" s="454" t="s">
        <v>1536</v>
      </c>
      <c r="D93" s="456" t="s">
        <v>31</v>
      </c>
      <c r="E93" s="457" t="s">
        <v>272</v>
      </c>
      <c r="F93" s="457" t="s">
        <v>20</v>
      </c>
      <c r="G93" s="457" t="s">
        <v>21</v>
      </c>
      <c r="H93" s="460" t="s">
        <v>32</v>
      </c>
      <c r="I93" s="460" t="s">
        <v>23</v>
      </c>
      <c r="J93" s="460" t="s">
        <v>34</v>
      </c>
      <c r="K93" s="461" t="s">
        <v>33</v>
      </c>
    </row>
    <row r="94" spans="3:11" ht="15.75">
      <c r="C94" s="454" t="s">
        <v>1535</v>
      </c>
      <c r="D94" s="456" t="s">
        <v>31</v>
      </c>
      <c r="E94" s="457" t="s">
        <v>272</v>
      </c>
      <c r="F94" s="457" t="s">
        <v>20</v>
      </c>
      <c r="G94" s="457" t="s">
        <v>21</v>
      </c>
      <c r="H94" s="460" t="s">
        <v>841</v>
      </c>
      <c r="I94" s="460" t="s">
        <v>23</v>
      </c>
      <c r="J94" s="460" t="s">
        <v>34</v>
      </c>
      <c r="K94" s="461" t="s">
        <v>32</v>
      </c>
    </row>
    <row r="95" spans="3:11" ht="15.75">
      <c r="C95" s="454" t="s">
        <v>1534</v>
      </c>
      <c r="D95" s="456" t="s">
        <v>31</v>
      </c>
      <c r="E95" s="457" t="s">
        <v>272</v>
      </c>
      <c r="F95" s="457" t="s">
        <v>20</v>
      </c>
      <c r="G95" s="457" t="s">
        <v>21</v>
      </c>
      <c r="H95" s="460" t="s">
        <v>841</v>
      </c>
      <c r="I95" s="460" t="s">
        <v>23</v>
      </c>
      <c r="J95" s="460" t="s">
        <v>32</v>
      </c>
      <c r="K95" s="461" t="s">
        <v>33</v>
      </c>
    </row>
    <row r="96" spans="3:11" ht="15.75">
      <c r="C96" s="454" t="s">
        <v>1533</v>
      </c>
      <c r="D96" s="456" t="s">
        <v>22</v>
      </c>
      <c r="E96" s="457" t="s">
        <v>841</v>
      </c>
      <c r="F96" s="457" t="s">
        <v>20</v>
      </c>
      <c r="G96" s="457" t="s">
        <v>21</v>
      </c>
      <c r="H96" s="460" t="s">
        <v>32</v>
      </c>
      <c r="I96" s="460" t="s">
        <v>31</v>
      </c>
      <c r="J96" s="460" t="s">
        <v>34</v>
      </c>
      <c r="K96" s="461" t="s">
        <v>33</v>
      </c>
    </row>
    <row r="97" spans="3:11" ht="15.75">
      <c r="C97" s="454" t="s">
        <v>1532</v>
      </c>
      <c r="D97" s="456" t="s">
        <v>22</v>
      </c>
      <c r="E97" s="457" t="s">
        <v>841</v>
      </c>
      <c r="F97" s="457" t="s">
        <v>20</v>
      </c>
      <c r="G97" s="457" t="s">
        <v>21</v>
      </c>
      <c r="H97" s="460" t="s">
        <v>32</v>
      </c>
      <c r="I97" s="460" t="s">
        <v>272</v>
      </c>
      <c r="J97" s="460" t="s">
        <v>34</v>
      </c>
      <c r="K97" s="461" t="s">
        <v>33</v>
      </c>
    </row>
    <row r="98" spans="3:11" ht="15.75">
      <c r="C98" s="454" t="s">
        <v>1531</v>
      </c>
      <c r="D98" s="456" t="s">
        <v>22</v>
      </c>
      <c r="E98" s="457" t="s">
        <v>841</v>
      </c>
      <c r="F98" s="457" t="s">
        <v>20</v>
      </c>
      <c r="G98" s="457" t="s">
        <v>21</v>
      </c>
      <c r="H98" s="460" t="s">
        <v>31</v>
      </c>
      <c r="I98" s="460" t="s">
        <v>272</v>
      </c>
      <c r="J98" s="460" t="s">
        <v>34</v>
      </c>
      <c r="K98" s="461" t="s">
        <v>33</v>
      </c>
    </row>
    <row r="99" spans="3:11" ht="15.75">
      <c r="C99" s="454" t="s">
        <v>1530</v>
      </c>
      <c r="D99" s="456" t="s">
        <v>22</v>
      </c>
      <c r="E99" s="457" t="s">
        <v>272</v>
      </c>
      <c r="F99" s="457" t="s">
        <v>20</v>
      </c>
      <c r="G99" s="457" t="s">
        <v>21</v>
      </c>
      <c r="H99" s="460" t="s">
        <v>32</v>
      </c>
      <c r="I99" s="460" t="s">
        <v>31</v>
      </c>
      <c r="J99" s="460" t="s">
        <v>34</v>
      </c>
      <c r="K99" s="461" t="s">
        <v>33</v>
      </c>
    </row>
    <row r="100" spans="3:11" ht="15.75">
      <c r="C100" s="454" t="s">
        <v>1529</v>
      </c>
      <c r="D100" s="456" t="s">
        <v>22</v>
      </c>
      <c r="E100" s="457" t="s">
        <v>841</v>
      </c>
      <c r="F100" s="457" t="s">
        <v>20</v>
      </c>
      <c r="G100" s="457" t="s">
        <v>21</v>
      </c>
      <c r="H100" s="460" t="s">
        <v>31</v>
      </c>
      <c r="I100" s="460" t="s">
        <v>272</v>
      </c>
      <c r="J100" s="460" t="s">
        <v>34</v>
      </c>
      <c r="K100" s="461" t="s">
        <v>32</v>
      </c>
    </row>
    <row r="101" spans="3:11" ht="15.75">
      <c r="C101" s="454" t="s">
        <v>1528</v>
      </c>
      <c r="D101" s="456" t="s">
        <v>22</v>
      </c>
      <c r="E101" s="457" t="s">
        <v>841</v>
      </c>
      <c r="F101" s="457" t="s">
        <v>20</v>
      </c>
      <c r="G101" s="457" t="s">
        <v>21</v>
      </c>
      <c r="H101" s="460" t="s">
        <v>31</v>
      </c>
      <c r="I101" s="460" t="s">
        <v>272</v>
      </c>
      <c r="J101" s="460" t="s">
        <v>32</v>
      </c>
      <c r="K101" s="461" t="s">
        <v>33</v>
      </c>
    </row>
    <row r="102" spans="3:11" ht="15.75">
      <c r="C102" s="454" t="s">
        <v>1527</v>
      </c>
      <c r="D102" s="456" t="s">
        <v>22</v>
      </c>
      <c r="E102" s="457" t="s">
        <v>841</v>
      </c>
      <c r="F102" s="457" t="s">
        <v>20</v>
      </c>
      <c r="G102" s="457" t="s">
        <v>21</v>
      </c>
      <c r="H102" s="460" t="s">
        <v>32</v>
      </c>
      <c r="I102" s="460" t="s">
        <v>23</v>
      </c>
      <c r="J102" s="460" t="s">
        <v>34</v>
      </c>
      <c r="K102" s="461" t="s">
        <v>33</v>
      </c>
    </row>
    <row r="103" spans="3:11" ht="15.75">
      <c r="C103" s="454" t="s">
        <v>1526</v>
      </c>
      <c r="D103" s="456" t="s">
        <v>22</v>
      </c>
      <c r="E103" s="457" t="s">
        <v>841</v>
      </c>
      <c r="F103" s="457" t="s">
        <v>20</v>
      </c>
      <c r="G103" s="457" t="s">
        <v>21</v>
      </c>
      <c r="H103" s="460" t="s">
        <v>31</v>
      </c>
      <c r="I103" s="460" t="s">
        <v>23</v>
      </c>
      <c r="J103" s="460" t="s">
        <v>34</v>
      </c>
      <c r="K103" s="461" t="s">
        <v>33</v>
      </c>
    </row>
    <row r="104" spans="3:11" ht="15.75">
      <c r="C104" s="454" t="s">
        <v>1525</v>
      </c>
      <c r="D104" s="456" t="s">
        <v>22</v>
      </c>
      <c r="E104" s="457" t="s">
        <v>32</v>
      </c>
      <c r="F104" s="457" t="s">
        <v>20</v>
      </c>
      <c r="G104" s="457" t="s">
        <v>21</v>
      </c>
      <c r="H104" s="460" t="s">
        <v>31</v>
      </c>
      <c r="I104" s="460" t="s">
        <v>23</v>
      </c>
      <c r="J104" s="460" t="s">
        <v>34</v>
      </c>
      <c r="K104" s="461" t="s">
        <v>33</v>
      </c>
    </row>
    <row r="105" spans="3:11" ht="15.75">
      <c r="C105" s="454" t="s">
        <v>1524</v>
      </c>
      <c r="D105" s="456" t="s">
        <v>22</v>
      </c>
      <c r="E105" s="457" t="s">
        <v>841</v>
      </c>
      <c r="F105" s="457" t="s">
        <v>20</v>
      </c>
      <c r="G105" s="457" t="s">
        <v>21</v>
      </c>
      <c r="H105" s="460" t="s">
        <v>31</v>
      </c>
      <c r="I105" s="460" t="s">
        <v>23</v>
      </c>
      <c r="J105" s="460" t="s">
        <v>34</v>
      </c>
      <c r="K105" s="461" t="s">
        <v>32</v>
      </c>
    </row>
    <row r="106" spans="3:11" ht="15.75">
      <c r="C106" s="454" t="s">
        <v>1523</v>
      </c>
      <c r="D106" s="456" t="s">
        <v>22</v>
      </c>
      <c r="E106" s="457" t="s">
        <v>841</v>
      </c>
      <c r="F106" s="457" t="s">
        <v>20</v>
      </c>
      <c r="G106" s="457" t="s">
        <v>21</v>
      </c>
      <c r="H106" s="460" t="s">
        <v>31</v>
      </c>
      <c r="I106" s="460" t="s">
        <v>23</v>
      </c>
      <c r="J106" s="460" t="s">
        <v>32</v>
      </c>
      <c r="K106" s="461" t="s">
        <v>33</v>
      </c>
    </row>
    <row r="107" spans="3:11" ht="15.75">
      <c r="C107" s="454" t="s">
        <v>1522</v>
      </c>
      <c r="D107" s="456" t="s">
        <v>22</v>
      </c>
      <c r="E107" s="457" t="s">
        <v>272</v>
      </c>
      <c r="F107" s="457" t="s">
        <v>20</v>
      </c>
      <c r="G107" s="457" t="s">
        <v>21</v>
      </c>
      <c r="H107" s="460" t="s">
        <v>841</v>
      </c>
      <c r="I107" s="460" t="s">
        <v>23</v>
      </c>
      <c r="J107" s="460" t="s">
        <v>34</v>
      </c>
      <c r="K107" s="461" t="s">
        <v>33</v>
      </c>
    </row>
    <row r="108" spans="3:11" ht="15.75">
      <c r="C108" s="454" t="s">
        <v>1521</v>
      </c>
      <c r="D108" s="456" t="s">
        <v>22</v>
      </c>
      <c r="E108" s="457" t="s">
        <v>272</v>
      </c>
      <c r="F108" s="457" t="s">
        <v>20</v>
      </c>
      <c r="G108" s="457" t="s">
        <v>21</v>
      </c>
      <c r="H108" s="460" t="s">
        <v>32</v>
      </c>
      <c r="I108" s="460" t="s">
        <v>23</v>
      </c>
      <c r="J108" s="460" t="s">
        <v>34</v>
      </c>
      <c r="K108" s="461" t="s">
        <v>33</v>
      </c>
    </row>
    <row r="109" spans="3:11" ht="15.75">
      <c r="C109" s="454" t="s">
        <v>1520</v>
      </c>
      <c r="D109" s="456" t="s">
        <v>22</v>
      </c>
      <c r="E109" s="457" t="s">
        <v>272</v>
      </c>
      <c r="F109" s="457" t="s">
        <v>20</v>
      </c>
      <c r="G109" s="457" t="s">
        <v>21</v>
      </c>
      <c r="H109" s="460" t="s">
        <v>841</v>
      </c>
      <c r="I109" s="460" t="s">
        <v>23</v>
      </c>
      <c r="J109" s="460" t="s">
        <v>34</v>
      </c>
      <c r="K109" s="461" t="s">
        <v>32</v>
      </c>
    </row>
    <row r="110" spans="3:11" ht="15.75">
      <c r="C110" s="454" t="s">
        <v>1519</v>
      </c>
      <c r="D110" s="456" t="s">
        <v>22</v>
      </c>
      <c r="E110" s="457" t="s">
        <v>272</v>
      </c>
      <c r="F110" s="457" t="s">
        <v>20</v>
      </c>
      <c r="G110" s="457" t="s">
        <v>21</v>
      </c>
      <c r="H110" s="460" t="s">
        <v>841</v>
      </c>
      <c r="I110" s="460" t="s">
        <v>23</v>
      </c>
      <c r="J110" s="460" t="s">
        <v>32</v>
      </c>
      <c r="K110" s="461" t="s">
        <v>33</v>
      </c>
    </row>
    <row r="111" spans="3:11" ht="15.75">
      <c r="C111" s="454" t="s">
        <v>1518</v>
      </c>
      <c r="D111" s="456" t="s">
        <v>22</v>
      </c>
      <c r="E111" s="457" t="s">
        <v>272</v>
      </c>
      <c r="F111" s="457" t="s">
        <v>20</v>
      </c>
      <c r="G111" s="457" t="s">
        <v>21</v>
      </c>
      <c r="H111" s="460" t="s">
        <v>31</v>
      </c>
      <c r="I111" s="460" t="s">
        <v>23</v>
      </c>
      <c r="J111" s="460" t="s">
        <v>34</v>
      </c>
      <c r="K111" s="461" t="s">
        <v>33</v>
      </c>
    </row>
    <row r="112" spans="3:11" ht="15.75">
      <c r="C112" s="454" t="s">
        <v>1517</v>
      </c>
      <c r="D112" s="456" t="s">
        <v>31</v>
      </c>
      <c r="E112" s="457" t="s">
        <v>272</v>
      </c>
      <c r="F112" s="457" t="s">
        <v>20</v>
      </c>
      <c r="G112" s="457" t="s">
        <v>21</v>
      </c>
      <c r="H112" s="460" t="s">
        <v>841</v>
      </c>
      <c r="I112" s="460" t="s">
        <v>23</v>
      </c>
      <c r="J112" s="460" t="s">
        <v>34</v>
      </c>
      <c r="K112" s="461" t="s">
        <v>22</v>
      </c>
    </row>
    <row r="113" spans="3:11" ht="15.75">
      <c r="C113" s="454" t="s">
        <v>1516</v>
      </c>
      <c r="D113" s="456" t="s">
        <v>31</v>
      </c>
      <c r="E113" s="457" t="s">
        <v>272</v>
      </c>
      <c r="F113" s="457" t="s">
        <v>20</v>
      </c>
      <c r="G113" s="457" t="s">
        <v>21</v>
      </c>
      <c r="H113" s="460" t="s">
        <v>841</v>
      </c>
      <c r="I113" s="460" t="s">
        <v>23</v>
      </c>
      <c r="J113" s="460" t="s">
        <v>22</v>
      </c>
      <c r="K113" s="461" t="s">
        <v>33</v>
      </c>
    </row>
    <row r="114" spans="3:11" ht="15.75">
      <c r="C114" s="454" t="s">
        <v>1515</v>
      </c>
      <c r="D114" s="456" t="s">
        <v>22</v>
      </c>
      <c r="E114" s="457" t="s">
        <v>272</v>
      </c>
      <c r="F114" s="457" t="s">
        <v>20</v>
      </c>
      <c r="G114" s="457" t="s">
        <v>21</v>
      </c>
      <c r="H114" s="460" t="s">
        <v>31</v>
      </c>
      <c r="I114" s="460" t="s">
        <v>23</v>
      </c>
      <c r="J114" s="460" t="s">
        <v>34</v>
      </c>
      <c r="K114" s="461" t="s">
        <v>32</v>
      </c>
    </row>
    <row r="115" spans="3:11" ht="15.75">
      <c r="C115" s="454" t="s">
        <v>1514</v>
      </c>
      <c r="D115" s="456" t="s">
        <v>22</v>
      </c>
      <c r="E115" s="457" t="s">
        <v>272</v>
      </c>
      <c r="F115" s="457" t="s">
        <v>20</v>
      </c>
      <c r="G115" s="457" t="s">
        <v>21</v>
      </c>
      <c r="H115" s="460" t="s">
        <v>31</v>
      </c>
      <c r="I115" s="460" t="s">
        <v>23</v>
      </c>
      <c r="J115" s="460" t="s">
        <v>32</v>
      </c>
      <c r="K115" s="461" t="s">
        <v>33</v>
      </c>
    </row>
    <row r="116" spans="3:11" ht="15.75">
      <c r="C116" s="454" t="s">
        <v>1513</v>
      </c>
      <c r="D116" s="456" t="s">
        <v>31</v>
      </c>
      <c r="E116" s="457" t="s">
        <v>272</v>
      </c>
      <c r="F116" s="457" t="s">
        <v>20</v>
      </c>
      <c r="G116" s="457" t="s">
        <v>21</v>
      </c>
      <c r="H116" s="460" t="s">
        <v>841</v>
      </c>
      <c r="I116" s="460" t="s">
        <v>23</v>
      </c>
      <c r="J116" s="460" t="s">
        <v>22</v>
      </c>
      <c r="K116" s="461" t="s">
        <v>32</v>
      </c>
    </row>
    <row r="117" spans="3:11" ht="15.75">
      <c r="C117" s="454" t="s">
        <v>1512</v>
      </c>
      <c r="D117" s="456" t="s">
        <v>31</v>
      </c>
      <c r="E117" s="457" t="s">
        <v>841</v>
      </c>
      <c r="F117" s="457" t="s">
        <v>20</v>
      </c>
      <c r="G117" s="457" t="s">
        <v>21</v>
      </c>
      <c r="H117" s="460" t="s">
        <v>32</v>
      </c>
      <c r="I117" s="460" t="s">
        <v>25</v>
      </c>
      <c r="J117" s="460" t="s">
        <v>34</v>
      </c>
      <c r="K117" s="461" t="s">
        <v>33</v>
      </c>
    </row>
    <row r="118" spans="3:11" ht="15.75">
      <c r="C118" s="454" t="s">
        <v>1511</v>
      </c>
      <c r="D118" s="456" t="s">
        <v>32</v>
      </c>
      <c r="E118" s="457" t="s">
        <v>272</v>
      </c>
      <c r="F118" s="457" t="s">
        <v>20</v>
      </c>
      <c r="G118" s="457" t="s">
        <v>21</v>
      </c>
      <c r="H118" s="460" t="s">
        <v>841</v>
      </c>
      <c r="I118" s="460" t="s">
        <v>25</v>
      </c>
      <c r="J118" s="460" t="s">
        <v>34</v>
      </c>
      <c r="K118" s="461" t="s">
        <v>33</v>
      </c>
    </row>
    <row r="119" spans="3:11" ht="15.75">
      <c r="C119" s="454" t="s">
        <v>1510</v>
      </c>
      <c r="D119" s="456" t="s">
        <v>31</v>
      </c>
      <c r="E119" s="457" t="s">
        <v>272</v>
      </c>
      <c r="F119" s="457" t="s">
        <v>20</v>
      </c>
      <c r="G119" s="457" t="s">
        <v>21</v>
      </c>
      <c r="H119" s="460" t="s">
        <v>841</v>
      </c>
      <c r="I119" s="460" t="s">
        <v>25</v>
      </c>
      <c r="J119" s="460" t="s">
        <v>34</v>
      </c>
      <c r="K119" s="461" t="s">
        <v>33</v>
      </c>
    </row>
    <row r="120" spans="3:11" ht="15.75">
      <c r="C120" s="454" t="s">
        <v>1509</v>
      </c>
      <c r="D120" s="456" t="s">
        <v>31</v>
      </c>
      <c r="E120" s="457" t="s">
        <v>272</v>
      </c>
      <c r="F120" s="457" t="s">
        <v>20</v>
      </c>
      <c r="G120" s="457" t="s">
        <v>21</v>
      </c>
      <c r="H120" s="460" t="s">
        <v>32</v>
      </c>
      <c r="I120" s="460" t="s">
        <v>25</v>
      </c>
      <c r="J120" s="460" t="s">
        <v>34</v>
      </c>
      <c r="K120" s="461" t="s">
        <v>33</v>
      </c>
    </row>
    <row r="121" spans="3:11" ht="15.75">
      <c r="C121" s="454" t="s">
        <v>1508</v>
      </c>
      <c r="D121" s="456" t="s">
        <v>31</v>
      </c>
      <c r="E121" s="457" t="s">
        <v>272</v>
      </c>
      <c r="F121" s="457" t="s">
        <v>20</v>
      </c>
      <c r="G121" s="457" t="s">
        <v>21</v>
      </c>
      <c r="H121" s="460" t="s">
        <v>841</v>
      </c>
      <c r="I121" s="460" t="s">
        <v>25</v>
      </c>
      <c r="J121" s="460" t="s">
        <v>34</v>
      </c>
      <c r="K121" s="461" t="s">
        <v>32</v>
      </c>
    </row>
    <row r="122" spans="3:11" ht="15.75">
      <c r="C122" s="454" t="s">
        <v>1507</v>
      </c>
      <c r="D122" s="456" t="s">
        <v>31</v>
      </c>
      <c r="E122" s="457" t="s">
        <v>272</v>
      </c>
      <c r="F122" s="457" t="s">
        <v>20</v>
      </c>
      <c r="G122" s="457" t="s">
        <v>21</v>
      </c>
      <c r="H122" s="460" t="s">
        <v>841</v>
      </c>
      <c r="I122" s="460" t="s">
        <v>25</v>
      </c>
      <c r="J122" s="460" t="s">
        <v>32</v>
      </c>
      <c r="K122" s="461" t="s">
        <v>33</v>
      </c>
    </row>
    <row r="123" spans="3:11" ht="15.75">
      <c r="C123" s="454" t="s">
        <v>1506</v>
      </c>
      <c r="D123" s="456" t="s">
        <v>21</v>
      </c>
      <c r="E123" s="457" t="s">
        <v>841</v>
      </c>
      <c r="F123" s="457" t="s">
        <v>20</v>
      </c>
      <c r="G123" s="457" t="s">
        <v>25</v>
      </c>
      <c r="H123" s="460" t="s">
        <v>32</v>
      </c>
      <c r="I123" s="460" t="s">
        <v>23</v>
      </c>
      <c r="J123" s="460" t="s">
        <v>34</v>
      </c>
      <c r="K123" s="461" t="s">
        <v>33</v>
      </c>
    </row>
    <row r="124" spans="3:11" ht="15.75">
      <c r="C124" s="454" t="s">
        <v>1505</v>
      </c>
      <c r="D124" s="456" t="s">
        <v>21</v>
      </c>
      <c r="E124" s="457" t="s">
        <v>841</v>
      </c>
      <c r="F124" s="457" t="s">
        <v>20</v>
      </c>
      <c r="G124" s="457" t="s">
        <v>25</v>
      </c>
      <c r="H124" s="460" t="s">
        <v>31</v>
      </c>
      <c r="I124" s="460" t="s">
        <v>23</v>
      </c>
      <c r="J124" s="460" t="s">
        <v>34</v>
      </c>
      <c r="K124" s="461" t="s">
        <v>33</v>
      </c>
    </row>
    <row r="125" spans="3:11" ht="15.75">
      <c r="C125" s="454" t="s">
        <v>1504</v>
      </c>
      <c r="D125" s="456" t="s">
        <v>21</v>
      </c>
      <c r="E125" s="457" t="s">
        <v>32</v>
      </c>
      <c r="F125" s="457" t="s">
        <v>20</v>
      </c>
      <c r="G125" s="457" t="s">
        <v>25</v>
      </c>
      <c r="H125" s="460" t="s">
        <v>31</v>
      </c>
      <c r="I125" s="460" t="s">
        <v>23</v>
      </c>
      <c r="J125" s="460" t="s">
        <v>34</v>
      </c>
      <c r="K125" s="461" t="s">
        <v>33</v>
      </c>
    </row>
    <row r="126" spans="3:11" ht="15.75">
      <c r="C126" s="454" t="s">
        <v>1503</v>
      </c>
      <c r="D126" s="456" t="s">
        <v>21</v>
      </c>
      <c r="E126" s="457" t="s">
        <v>841</v>
      </c>
      <c r="F126" s="457" t="s">
        <v>20</v>
      </c>
      <c r="G126" s="457" t="s">
        <v>25</v>
      </c>
      <c r="H126" s="460" t="s">
        <v>31</v>
      </c>
      <c r="I126" s="460" t="s">
        <v>23</v>
      </c>
      <c r="J126" s="460" t="s">
        <v>34</v>
      </c>
      <c r="K126" s="461" t="s">
        <v>32</v>
      </c>
    </row>
    <row r="127" spans="3:11" ht="15.75">
      <c r="C127" s="454" t="s">
        <v>1502</v>
      </c>
      <c r="D127" s="456" t="s">
        <v>21</v>
      </c>
      <c r="E127" s="457" t="s">
        <v>841</v>
      </c>
      <c r="F127" s="457" t="s">
        <v>20</v>
      </c>
      <c r="G127" s="457" t="s">
        <v>25</v>
      </c>
      <c r="H127" s="460" t="s">
        <v>31</v>
      </c>
      <c r="I127" s="460" t="s">
        <v>23</v>
      </c>
      <c r="J127" s="460" t="s">
        <v>32</v>
      </c>
      <c r="K127" s="461" t="s">
        <v>33</v>
      </c>
    </row>
    <row r="128" spans="3:11" ht="15.75">
      <c r="C128" s="454" t="s">
        <v>1501</v>
      </c>
      <c r="D128" s="456" t="s">
        <v>21</v>
      </c>
      <c r="E128" s="457" t="s">
        <v>272</v>
      </c>
      <c r="F128" s="457" t="s">
        <v>20</v>
      </c>
      <c r="G128" s="457" t="s">
        <v>25</v>
      </c>
      <c r="H128" s="460" t="s">
        <v>841</v>
      </c>
      <c r="I128" s="460" t="s">
        <v>23</v>
      </c>
      <c r="J128" s="460" t="s">
        <v>34</v>
      </c>
      <c r="K128" s="461" t="s">
        <v>33</v>
      </c>
    </row>
    <row r="129" spans="3:11" ht="15.75">
      <c r="C129" s="454" t="s">
        <v>1500</v>
      </c>
      <c r="D129" s="456" t="s">
        <v>21</v>
      </c>
      <c r="E129" s="457" t="s">
        <v>272</v>
      </c>
      <c r="F129" s="457" t="s">
        <v>20</v>
      </c>
      <c r="G129" s="457" t="s">
        <v>25</v>
      </c>
      <c r="H129" s="460" t="s">
        <v>32</v>
      </c>
      <c r="I129" s="460" t="s">
        <v>23</v>
      </c>
      <c r="J129" s="460" t="s">
        <v>34</v>
      </c>
      <c r="K129" s="461" t="s">
        <v>33</v>
      </c>
    </row>
    <row r="130" spans="3:11" ht="15.75">
      <c r="C130" s="454" t="s">
        <v>1499</v>
      </c>
      <c r="D130" s="456" t="s">
        <v>21</v>
      </c>
      <c r="E130" s="457" t="s">
        <v>272</v>
      </c>
      <c r="F130" s="457" t="s">
        <v>20</v>
      </c>
      <c r="G130" s="457" t="s">
        <v>25</v>
      </c>
      <c r="H130" s="460" t="s">
        <v>841</v>
      </c>
      <c r="I130" s="460" t="s">
        <v>23</v>
      </c>
      <c r="J130" s="460" t="s">
        <v>34</v>
      </c>
      <c r="K130" s="461" t="s">
        <v>32</v>
      </c>
    </row>
    <row r="131" spans="3:11" ht="15.75">
      <c r="C131" s="454" t="s">
        <v>1498</v>
      </c>
      <c r="D131" s="456" t="s">
        <v>21</v>
      </c>
      <c r="E131" s="457" t="s">
        <v>272</v>
      </c>
      <c r="F131" s="457" t="s">
        <v>20</v>
      </c>
      <c r="G131" s="457" t="s">
        <v>25</v>
      </c>
      <c r="H131" s="460" t="s">
        <v>841</v>
      </c>
      <c r="I131" s="460" t="s">
        <v>23</v>
      </c>
      <c r="J131" s="460" t="s">
        <v>32</v>
      </c>
      <c r="K131" s="461" t="s">
        <v>33</v>
      </c>
    </row>
    <row r="132" spans="3:11" ht="15.75">
      <c r="C132" s="454" t="s">
        <v>1497</v>
      </c>
      <c r="D132" s="456" t="s">
        <v>21</v>
      </c>
      <c r="E132" s="457" t="s">
        <v>272</v>
      </c>
      <c r="F132" s="457" t="s">
        <v>20</v>
      </c>
      <c r="G132" s="457" t="s">
        <v>25</v>
      </c>
      <c r="H132" s="460" t="s">
        <v>31</v>
      </c>
      <c r="I132" s="460" t="s">
        <v>23</v>
      </c>
      <c r="J132" s="460" t="s">
        <v>34</v>
      </c>
      <c r="K132" s="461" t="s">
        <v>33</v>
      </c>
    </row>
    <row r="133" spans="3:11" ht="15.75">
      <c r="C133" s="454" t="s">
        <v>1496</v>
      </c>
      <c r="D133" s="456" t="s">
        <v>21</v>
      </c>
      <c r="E133" s="457" t="s">
        <v>272</v>
      </c>
      <c r="F133" s="457" t="s">
        <v>20</v>
      </c>
      <c r="G133" s="457" t="s">
        <v>25</v>
      </c>
      <c r="H133" s="460" t="s">
        <v>31</v>
      </c>
      <c r="I133" s="460" t="s">
        <v>23</v>
      </c>
      <c r="J133" s="460" t="s">
        <v>34</v>
      </c>
      <c r="K133" s="461" t="s">
        <v>841</v>
      </c>
    </row>
    <row r="134" spans="3:11" ht="15.75">
      <c r="C134" s="454" t="s">
        <v>1495</v>
      </c>
      <c r="D134" s="456" t="s">
        <v>31</v>
      </c>
      <c r="E134" s="457" t="s">
        <v>272</v>
      </c>
      <c r="F134" s="457" t="s">
        <v>20</v>
      </c>
      <c r="G134" s="457" t="s">
        <v>21</v>
      </c>
      <c r="H134" s="460" t="s">
        <v>841</v>
      </c>
      <c r="I134" s="460" t="s">
        <v>23</v>
      </c>
      <c r="J134" s="460" t="s">
        <v>25</v>
      </c>
      <c r="K134" s="461" t="s">
        <v>33</v>
      </c>
    </row>
    <row r="135" spans="3:11" ht="15.75">
      <c r="C135" s="454" t="s">
        <v>1494</v>
      </c>
      <c r="D135" s="456" t="s">
        <v>21</v>
      </c>
      <c r="E135" s="457" t="s">
        <v>272</v>
      </c>
      <c r="F135" s="457" t="s">
        <v>20</v>
      </c>
      <c r="G135" s="457" t="s">
        <v>25</v>
      </c>
      <c r="H135" s="460" t="s">
        <v>31</v>
      </c>
      <c r="I135" s="460" t="s">
        <v>23</v>
      </c>
      <c r="J135" s="460" t="s">
        <v>34</v>
      </c>
      <c r="K135" s="461" t="s">
        <v>32</v>
      </c>
    </row>
    <row r="136" spans="3:11" ht="15.75">
      <c r="C136" s="454" t="s">
        <v>1493</v>
      </c>
      <c r="D136" s="456" t="s">
        <v>21</v>
      </c>
      <c r="E136" s="457" t="s">
        <v>272</v>
      </c>
      <c r="F136" s="457" t="s">
        <v>20</v>
      </c>
      <c r="G136" s="457" t="s">
        <v>25</v>
      </c>
      <c r="H136" s="460" t="s">
        <v>31</v>
      </c>
      <c r="I136" s="460" t="s">
        <v>23</v>
      </c>
      <c r="J136" s="460" t="s">
        <v>32</v>
      </c>
      <c r="K136" s="461" t="s">
        <v>33</v>
      </c>
    </row>
    <row r="137" spans="3:11" ht="15.75">
      <c r="C137" s="454" t="s">
        <v>1492</v>
      </c>
      <c r="D137" s="456" t="s">
        <v>31</v>
      </c>
      <c r="E137" s="457" t="s">
        <v>272</v>
      </c>
      <c r="F137" s="457" t="s">
        <v>20</v>
      </c>
      <c r="G137" s="457" t="s">
        <v>21</v>
      </c>
      <c r="H137" s="460" t="s">
        <v>841</v>
      </c>
      <c r="I137" s="460" t="s">
        <v>23</v>
      </c>
      <c r="J137" s="460" t="s">
        <v>25</v>
      </c>
      <c r="K137" s="461" t="s">
        <v>32</v>
      </c>
    </row>
    <row r="138" spans="3:11" ht="15.75">
      <c r="C138" s="454" t="s">
        <v>1491</v>
      </c>
      <c r="D138" s="456" t="s">
        <v>22</v>
      </c>
      <c r="E138" s="457" t="s">
        <v>841</v>
      </c>
      <c r="F138" s="457" t="s">
        <v>20</v>
      </c>
      <c r="G138" s="457" t="s">
        <v>21</v>
      </c>
      <c r="H138" s="460" t="s">
        <v>32</v>
      </c>
      <c r="I138" s="460" t="s">
        <v>25</v>
      </c>
      <c r="J138" s="460" t="s">
        <v>34</v>
      </c>
      <c r="K138" s="461" t="s">
        <v>33</v>
      </c>
    </row>
    <row r="139" spans="3:11" ht="15.75">
      <c r="C139" s="454" t="s">
        <v>1490</v>
      </c>
      <c r="D139" s="456" t="s">
        <v>22</v>
      </c>
      <c r="E139" s="457" t="s">
        <v>841</v>
      </c>
      <c r="F139" s="457" t="s">
        <v>20</v>
      </c>
      <c r="G139" s="457" t="s">
        <v>21</v>
      </c>
      <c r="H139" s="460" t="s">
        <v>31</v>
      </c>
      <c r="I139" s="460" t="s">
        <v>25</v>
      </c>
      <c r="J139" s="460" t="s">
        <v>34</v>
      </c>
      <c r="K139" s="461" t="s">
        <v>33</v>
      </c>
    </row>
    <row r="140" spans="3:11" ht="15.75">
      <c r="C140" s="454" t="s">
        <v>1489</v>
      </c>
      <c r="D140" s="456" t="s">
        <v>22</v>
      </c>
      <c r="E140" s="457" t="s">
        <v>32</v>
      </c>
      <c r="F140" s="457" t="s">
        <v>20</v>
      </c>
      <c r="G140" s="457" t="s">
        <v>21</v>
      </c>
      <c r="H140" s="460" t="s">
        <v>31</v>
      </c>
      <c r="I140" s="460" t="s">
        <v>25</v>
      </c>
      <c r="J140" s="460" t="s">
        <v>34</v>
      </c>
      <c r="K140" s="461" t="s">
        <v>33</v>
      </c>
    </row>
    <row r="141" spans="3:11" ht="15.75">
      <c r="C141" s="454" t="s">
        <v>1488</v>
      </c>
      <c r="D141" s="456" t="s">
        <v>22</v>
      </c>
      <c r="E141" s="457" t="s">
        <v>841</v>
      </c>
      <c r="F141" s="457" t="s">
        <v>20</v>
      </c>
      <c r="G141" s="457" t="s">
        <v>21</v>
      </c>
      <c r="H141" s="460" t="s">
        <v>31</v>
      </c>
      <c r="I141" s="460" t="s">
        <v>25</v>
      </c>
      <c r="J141" s="460" t="s">
        <v>34</v>
      </c>
      <c r="K141" s="461" t="s">
        <v>32</v>
      </c>
    </row>
    <row r="142" spans="3:11" ht="15.75">
      <c r="C142" s="454" t="s">
        <v>1487</v>
      </c>
      <c r="D142" s="456" t="s">
        <v>22</v>
      </c>
      <c r="E142" s="457" t="s">
        <v>841</v>
      </c>
      <c r="F142" s="457" t="s">
        <v>20</v>
      </c>
      <c r="G142" s="457" t="s">
        <v>21</v>
      </c>
      <c r="H142" s="460" t="s">
        <v>31</v>
      </c>
      <c r="I142" s="460" t="s">
        <v>25</v>
      </c>
      <c r="J142" s="460" t="s">
        <v>32</v>
      </c>
      <c r="K142" s="461" t="s">
        <v>33</v>
      </c>
    </row>
    <row r="143" spans="3:11" ht="15.75">
      <c r="C143" s="454" t="s">
        <v>1486</v>
      </c>
      <c r="D143" s="456" t="s">
        <v>22</v>
      </c>
      <c r="E143" s="457" t="s">
        <v>272</v>
      </c>
      <c r="F143" s="457" t="s">
        <v>20</v>
      </c>
      <c r="G143" s="457" t="s">
        <v>21</v>
      </c>
      <c r="H143" s="460" t="s">
        <v>841</v>
      </c>
      <c r="I143" s="460" t="s">
        <v>25</v>
      </c>
      <c r="J143" s="460" t="s">
        <v>34</v>
      </c>
      <c r="K143" s="461" t="s">
        <v>33</v>
      </c>
    </row>
    <row r="144" spans="3:11" ht="15.75">
      <c r="C144" s="454" t="s">
        <v>1485</v>
      </c>
      <c r="D144" s="456" t="s">
        <v>22</v>
      </c>
      <c r="E144" s="457" t="s">
        <v>272</v>
      </c>
      <c r="F144" s="457" t="s">
        <v>20</v>
      </c>
      <c r="G144" s="457" t="s">
        <v>21</v>
      </c>
      <c r="H144" s="460" t="s">
        <v>32</v>
      </c>
      <c r="I144" s="460" t="s">
        <v>25</v>
      </c>
      <c r="J144" s="460" t="s">
        <v>34</v>
      </c>
      <c r="K144" s="461" t="s">
        <v>33</v>
      </c>
    </row>
    <row r="145" spans="3:11" ht="15.75">
      <c r="C145" s="454" t="s">
        <v>1484</v>
      </c>
      <c r="D145" s="456" t="s">
        <v>22</v>
      </c>
      <c r="E145" s="457" t="s">
        <v>272</v>
      </c>
      <c r="F145" s="457" t="s">
        <v>20</v>
      </c>
      <c r="G145" s="457" t="s">
        <v>21</v>
      </c>
      <c r="H145" s="460" t="s">
        <v>841</v>
      </c>
      <c r="I145" s="460" t="s">
        <v>25</v>
      </c>
      <c r="J145" s="460" t="s">
        <v>34</v>
      </c>
      <c r="K145" s="461" t="s">
        <v>32</v>
      </c>
    </row>
    <row r="146" spans="3:11" ht="15.75">
      <c r="C146" s="454" t="s">
        <v>1483</v>
      </c>
      <c r="D146" s="456" t="s">
        <v>22</v>
      </c>
      <c r="E146" s="457" t="s">
        <v>272</v>
      </c>
      <c r="F146" s="457" t="s">
        <v>20</v>
      </c>
      <c r="G146" s="457" t="s">
        <v>21</v>
      </c>
      <c r="H146" s="460" t="s">
        <v>841</v>
      </c>
      <c r="I146" s="460" t="s">
        <v>25</v>
      </c>
      <c r="J146" s="460" t="s">
        <v>32</v>
      </c>
      <c r="K146" s="461" t="s">
        <v>33</v>
      </c>
    </row>
    <row r="147" spans="3:11" ht="15.75">
      <c r="C147" s="454" t="s">
        <v>1482</v>
      </c>
      <c r="D147" s="456" t="s">
        <v>22</v>
      </c>
      <c r="E147" s="457" t="s">
        <v>272</v>
      </c>
      <c r="F147" s="457" t="s">
        <v>20</v>
      </c>
      <c r="G147" s="457" t="s">
        <v>21</v>
      </c>
      <c r="H147" s="460" t="s">
        <v>31</v>
      </c>
      <c r="I147" s="460" t="s">
        <v>25</v>
      </c>
      <c r="J147" s="460" t="s">
        <v>34</v>
      </c>
      <c r="K147" s="461" t="s">
        <v>33</v>
      </c>
    </row>
    <row r="148" spans="3:11" ht="15.75">
      <c r="C148" s="454" t="s">
        <v>1481</v>
      </c>
      <c r="D148" s="456" t="s">
        <v>31</v>
      </c>
      <c r="E148" s="457" t="s">
        <v>272</v>
      </c>
      <c r="F148" s="457" t="s">
        <v>20</v>
      </c>
      <c r="G148" s="457" t="s">
        <v>21</v>
      </c>
      <c r="H148" s="460" t="s">
        <v>841</v>
      </c>
      <c r="I148" s="460" t="s">
        <v>25</v>
      </c>
      <c r="J148" s="460" t="s">
        <v>34</v>
      </c>
      <c r="K148" s="461" t="s">
        <v>22</v>
      </c>
    </row>
    <row r="149" spans="3:11" ht="15.75">
      <c r="C149" s="454" t="s">
        <v>1480</v>
      </c>
      <c r="D149" s="456" t="s">
        <v>31</v>
      </c>
      <c r="E149" s="457" t="s">
        <v>272</v>
      </c>
      <c r="F149" s="457" t="s">
        <v>20</v>
      </c>
      <c r="G149" s="457" t="s">
        <v>21</v>
      </c>
      <c r="H149" s="460" t="s">
        <v>841</v>
      </c>
      <c r="I149" s="460" t="s">
        <v>25</v>
      </c>
      <c r="J149" s="460" t="s">
        <v>22</v>
      </c>
      <c r="K149" s="461" t="s">
        <v>33</v>
      </c>
    </row>
    <row r="150" spans="3:11" ht="15.75">
      <c r="C150" s="454" t="s">
        <v>1479</v>
      </c>
      <c r="D150" s="456" t="s">
        <v>22</v>
      </c>
      <c r="E150" s="457" t="s">
        <v>272</v>
      </c>
      <c r="F150" s="457" t="s">
        <v>20</v>
      </c>
      <c r="G150" s="457" t="s">
        <v>21</v>
      </c>
      <c r="H150" s="460" t="s">
        <v>31</v>
      </c>
      <c r="I150" s="460" t="s">
        <v>25</v>
      </c>
      <c r="J150" s="460" t="s">
        <v>34</v>
      </c>
      <c r="K150" s="461" t="s">
        <v>32</v>
      </c>
    </row>
    <row r="151" spans="3:11" ht="15.75">
      <c r="C151" s="454" t="s">
        <v>1478</v>
      </c>
      <c r="D151" s="456" t="s">
        <v>22</v>
      </c>
      <c r="E151" s="457" t="s">
        <v>272</v>
      </c>
      <c r="F151" s="457" t="s">
        <v>20</v>
      </c>
      <c r="G151" s="457" t="s">
        <v>21</v>
      </c>
      <c r="H151" s="460" t="s">
        <v>31</v>
      </c>
      <c r="I151" s="460" t="s">
        <v>25</v>
      </c>
      <c r="J151" s="460" t="s">
        <v>32</v>
      </c>
      <c r="K151" s="461" t="s">
        <v>33</v>
      </c>
    </row>
    <row r="152" spans="3:11" ht="15.75">
      <c r="C152" s="454" t="s">
        <v>1477</v>
      </c>
      <c r="D152" s="456" t="s">
        <v>31</v>
      </c>
      <c r="E152" s="457" t="s">
        <v>272</v>
      </c>
      <c r="F152" s="457" t="s">
        <v>20</v>
      </c>
      <c r="G152" s="457" t="s">
        <v>21</v>
      </c>
      <c r="H152" s="460" t="s">
        <v>841</v>
      </c>
      <c r="I152" s="460" t="s">
        <v>25</v>
      </c>
      <c r="J152" s="460" t="s">
        <v>22</v>
      </c>
      <c r="K152" s="461" t="s">
        <v>32</v>
      </c>
    </row>
    <row r="153" spans="3:11" ht="15.75">
      <c r="C153" s="454" t="s">
        <v>1476</v>
      </c>
      <c r="D153" s="456" t="s">
        <v>21</v>
      </c>
      <c r="E153" s="457" t="s">
        <v>841</v>
      </c>
      <c r="F153" s="457" t="s">
        <v>20</v>
      </c>
      <c r="G153" s="457" t="s">
        <v>25</v>
      </c>
      <c r="H153" s="460" t="s">
        <v>22</v>
      </c>
      <c r="I153" s="460" t="s">
        <v>23</v>
      </c>
      <c r="J153" s="460" t="s">
        <v>34</v>
      </c>
      <c r="K153" s="461" t="s">
        <v>33</v>
      </c>
    </row>
    <row r="154" spans="3:11" ht="15.75">
      <c r="C154" s="454" t="s">
        <v>1475</v>
      </c>
      <c r="D154" s="456" t="s">
        <v>21</v>
      </c>
      <c r="E154" s="457" t="s">
        <v>22</v>
      </c>
      <c r="F154" s="457" t="s">
        <v>20</v>
      </c>
      <c r="G154" s="457" t="s">
        <v>25</v>
      </c>
      <c r="H154" s="460" t="s">
        <v>32</v>
      </c>
      <c r="I154" s="460" t="s">
        <v>23</v>
      </c>
      <c r="J154" s="460" t="s">
        <v>34</v>
      </c>
      <c r="K154" s="461" t="s">
        <v>33</v>
      </c>
    </row>
    <row r="155" spans="3:11" ht="15.75">
      <c r="C155" s="454" t="s">
        <v>1474</v>
      </c>
      <c r="D155" s="456" t="s">
        <v>21</v>
      </c>
      <c r="E155" s="457" t="s">
        <v>841</v>
      </c>
      <c r="F155" s="457" t="s">
        <v>20</v>
      </c>
      <c r="G155" s="457" t="s">
        <v>25</v>
      </c>
      <c r="H155" s="460" t="s">
        <v>22</v>
      </c>
      <c r="I155" s="460" t="s">
        <v>23</v>
      </c>
      <c r="J155" s="460" t="s">
        <v>34</v>
      </c>
      <c r="K155" s="461" t="s">
        <v>32</v>
      </c>
    </row>
    <row r="156" spans="3:11" ht="15.75">
      <c r="C156" s="454" t="s">
        <v>1473</v>
      </c>
      <c r="D156" s="456" t="s">
        <v>21</v>
      </c>
      <c r="E156" s="457" t="s">
        <v>841</v>
      </c>
      <c r="F156" s="457" t="s">
        <v>20</v>
      </c>
      <c r="G156" s="457" t="s">
        <v>25</v>
      </c>
      <c r="H156" s="460" t="s">
        <v>22</v>
      </c>
      <c r="I156" s="460" t="s">
        <v>23</v>
      </c>
      <c r="J156" s="460" t="s">
        <v>32</v>
      </c>
      <c r="K156" s="461" t="s">
        <v>33</v>
      </c>
    </row>
    <row r="157" spans="3:11" ht="15.75">
      <c r="C157" s="454" t="s">
        <v>1472</v>
      </c>
      <c r="D157" s="456" t="s">
        <v>21</v>
      </c>
      <c r="E157" s="457" t="s">
        <v>22</v>
      </c>
      <c r="F157" s="457" t="s">
        <v>20</v>
      </c>
      <c r="G157" s="457" t="s">
        <v>25</v>
      </c>
      <c r="H157" s="460" t="s">
        <v>31</v>
      </c>
      <c r="I157" s="460" t="s">
        <v>23</v>
      </c>
      <c r="J157" s="460" t="s">
        <v>34</v>
      </c>
      <c r="K157" s="461" t="s">
        <v>33</v>
      </c>
    </row>
    <row r="158" spans="3:11" ht="15.75">
      <c r="C158" s="454" t="s">
        <v>1471</v>
      </c>
      <c r="D158" s="456" t="s">
        <v>21</v>
      </c>
      <c r="E158" s="457" t="s">
        <v>841</v>
      </c>
      <c r="F158" s="457" t="s">
        <v>20</v>
      </c>
      <c r="G158" s="457" t="s">
        <v>25</v>
      </c>
      <c r="H158" s="460" t="s">
        <v>31</v>
      </c>
      <c r="I158" s="460" t="s">
        <v>23</v>
      </c>
      <c r="J158" s="460" t="s">
        <v>34</v>
      </c>
      <c r="K158" s="461" t="s">
        <v>22</v>
      </c>
    </row>
    <row r="159" spans="3:11" ht="15.75">
      <c r="C159" s="454" t="s">
        <v>1470</v>
      </c>
      <c r="D159" s="456" t="s">
        <v>21</v>
      </c>
      <c r="E159" s="457" t="s">
        <v>841</v>
      </c>
      <c r="F159" s="457" t="s">
        <v>20</v>
      </c>
      <c r="G159" s="457" t="s">
        <v>25</v>
      </c>
      <c r="H159" s="460" t="s">
        <v>31</v>
      </c>
      <c r="I159" s="460" t="s">
        <v>23</v>
      </c>
      <c r="J159" s="460" t="s">
        <v>22</v>
      </c>
      <c r="K159" s="461" t="s">
        <v>33</v>
      </c>
    </row>
    <row r="160" spans="3:11" ht="15.75">
      <c r="C160" s="454" t="s">
        <v>1469</v>
      </c>
      <c r="D160" s="456" t="s">
        <v>21</v>
      </c>
      <c r="E160" s="457" t="s">
        <v>22</v>
      </c>
      <c r="F160" s="457" t="s">
        <v>20</v>
      </c>
      <c r="G160" s="457" t="s">
        <v>25</v>
      </c>
      <c r="H160" s="460" t="s">
        <v>31</v>
      </c>
      <c r="I160" s="460" t="s">
        <v>23</v>
      </c>
      <c r="J160" s="460" t="s">
        <v>34</v>
      </c>
      <c r="K160" s="461" t="s">
        <v>32</v>
      </c>
    </row>
    <row r="161" spans="3:11" ht="15.75">
      <c r="C161" s="454" t="s">
        <v>1468</v>
      </c>
      <c r="D161" s="456" t="s">
        <v>21</v>
      </c>
      <c r="E161" s="457" t="s">
        <v>22</v>
      </c>
      <c r="F161" s="457" t="s">
        <v>20</v>
      </c>
      <c r="G161" s="457" t="s">
        <v>25</v>
      </c>
      <c r="H161" s="460" t="s">
        <v>31</v>
      </c>
      <c r="I161" s="460" t="s">
        <v>23</v>
      </c>
      <c r="J161" s="460" t="s">
        <v>32</v>
      </c>
      <c r="K161" s="461" t="s">
        <v>33</v>
      </c>
    </row>
    <row r="162" spans="3:11" ht="15.75">
      <c r="C162" s="454" t="s">
        <v>1467</v>
      </c>
      <c r="D162" s="456" t="s">
        <v>21</v>
      </c>
      <c r="E162" s="457" t="s">
        <v>841</v>
      </c>
      <c r="F162" s="457" t="s">
        <v>20</v>
      </c>
      <c r="G162" s="457" t="s">
        <v>25</v>
      </c>
      <c r="H162" s="460" t="s">
        <v>31</v>
      </c>
      <c r="I162" s="460" t="s">
        <v>23</v>
      </c>
      <c r="J162" s="460" t="s">
        <v>22</v>
      </c>
      <c r="K162" s="461" t="s">
        <v>32</v>
      </c>
    </row>
    <row r="163" spans="3:11" ht="15.75">
      <c r="C163" s="454" t="s">
        <v>1466</v>
      </c>
      <c r="D163" s="456" t="s">
        <v>21</v>
      </c>
      <c r="E163" s="457" t="s">
        <v>272</v>
      </c>
      <c r="F163" s="457" t="s">
        <v>20</v>
      </c>
      <c r="G163" s="457" t="s">
        <v>25</v>
      </c>
      <c r="H163" s="460" t="s">
        <v>22</v>
      </c>
      <c r="I163" s="460" t="s">
        <v>23</v>
      </c>
      <c r="J163" s="460" t="s">
        <v>34</v>
      </c>
      <c r="K163" s="461" t="s">
        <v>33</v>
      </c>
    </row>
    <row r="164" spans="3:11" ht="15.75">
      <c r="C164" s="454" t="s">
        <v>1465</v>
      </c>
      <c r="D164" s="456" t="s">
        <v>21</v>
      </c>
      <c r="E164" s="457" t="s">
        <v>272</v>
      </c>
      <c r="F164" s="457" t="s">
        <v>20</v>
      </c>
      <c r="G164" s="457" t="s">
        <v>25</v>
      </c>
      <c r="H164" s="460" t="s">
        <v>841</v>
      </c>
      <c r="I164" s="460" t="s">
        <v>23</v>
      </c>
      <c r="J164" s="460" t="s">
        <v>34</v>
      </c>
      <c r="K164" s="461" t="s">
        <v>22</v>
      </c>
    </row>
    <row r="165" spans="3:11" ht="15.75">
      <c r="C165" s="454" t="s">
        <v>1464</v>
      </c>
      <c r="D165" s="456" t="s">
        <v>21</v>
      </c>
      <c r="E165" s="457" t="s">
        <v>272</v>
      </c>
      <c r="F165" s="457" t="s">
        <v>20</v>
      </c>
      <c r="G165" s="457" t="s">
        <v>25</v>
      </c>
      <c r="H165" s="460" t="s">
        <v>841</v>
      </c>
      <c r="I165" s="460" t="s">
        <v>23</v>
      </c>
      <c r="J165" s="460" t="s">
        <v>22</v>
      </c>
      <c r="K165" s="461" t="s">
        <v>33</v>
      </c>
    </row>
    <row r="166" spans="3:11" ht="15.75">
      <c r="C166" s="454" t="s">
        <v>1463</v>
      </c>
      <c r="D166" s="456" t="s">
        <v>21</v>
      </c>
      <c r="E166" s="457" t="s">
        <v>272</v>
      </c>
      <c r="F166" s="457" t="s">
        <v>20</v>
      </c>
      <c r="G166" s="457" t="s">
        <v>25</v>
      </c>
      <c r="H166" s="460" t="s">
        <v>22</v>
      </c>
      <c r="I166" s="460" t="s">
        <v>23</v>
      </c>
      <c r="J166" s="460" t="s">
        <v>34</v>
      </c>
      <c r="K166" s="461" t="s">
        <v>32</v>
      </c>
    </row>
    <row r="167" spans="3:11" ht="15.75">
      <c r="C167" s="454" t="s">
        <v>1462</v>
      </c>
      <c r="D167" s="456" t="s">
        <v>21</v>
      </c>
      <c r="E167" s="457" t="s">
        <v>272</v>
      </c>
      <c r="F167" s="457" t="s">
        <v>20</v>
      </c>
      <c r="G167" s="457" t="s">
        <v>25</v>
      </c>
      <c r="H167" s="460" t="s">
        <v>22</v>
      </c>
      <c r="I167" s="460" t="s">
        <v>23</v>
      </c>
      <c r="J167" s="460" t="s">
        <v>32</v>
      </c>
      <c r="K167" s="461" t="s">
        <v>33</v>
      </c>
    </row>
    <row r="168" spans="3:11" ht="15.75">
      <c r="C168" s="454" t="s">
        <v>1461</v>
      </c>
      <c r="D168" s="456" t="s">
        <v>21</v>
      </c>
      <c r="E168" s="457" t="s">
        <v>272</v>
      </c>
      <c r="F168" s="457" t="s">
        <v>20</v>
      </c>
      <c r="G168" s="457" t="s">
        <v>25</v>
      </c>
      <c r="H168" s="460" t="s">
        <v>841</v>
      </c>
      <c r="I168" s="460" t="s">
        <v>23</v>
      </c>
      <c r="J168" s="460" t="s">
        <v>22</v>
      </c>
      <c r="K168" s="461" t="s">
        <v>32</v>
      </c>
    </row>
    <row r="169" spans="3:11" ht="15.75">
      <c r="C169" s="454" t="s">
        <v>1460</v>
      </c>
      <c r="D169" s="456" t="s">
        <v>21</v>
      </c>
      <c r="E169" s="457" t="s">
        <v>272</v>
      </c>
      <c r="F169" s="457" t="s">
        <v>20</v>
      </c>
      <c r="G169" s="457" t="s">
        <v>25</v>
      </c>
      <c r="H169" s="460" t="s">
        <v>31</v>
      </c>
      <c r="I169" s="460" t="s">
        <v>23</v>
      </c>
      <c r="J169" s="460" t="s">
        <v>34</v>
      </c>
      <c r="K169" s="461" t="s">
        <v>22</v>
      </c>
    </row>
    <row r="170" spans="3:11" ht="15.75">
      <c r="C170" s="454" t="s">
        <v>1459</v>
      </c>
      <c r="D170" s="456" t="s">
        <v>21</v>
      </c>
      <c r="E170" s="457" t="s">
        <v>272</v>
      </c>
      <c r="F170" s="457" t="s">
        <v>20</v>
      </c>
      <c r="G170" s="457" t="s">
        <v>25</v>
      </c>
      <c r="H170" s="460" t="s">
        <v>31</v>
      </c>
      <c r="I170" s="460" t="s">
        <v>23</v>
      </c>
      <c r="J170" s="460" t="s">
        <v>22</v>
      </c>
      <c r="K170" s="461" t="s">
        <v>33</v>
      </c>
    </row>
    <row r="171" spans="3:11" ht="15.75">
      <c r="C171" s="454" t="s">
        <v>1458</v>
      </c>
      <c r="D171" s="456" t="s">
        <v>31</v>
      </c>
      <c r="E171" s="457" t="s">
        <v>272</v>
      </c>
      <c r="F171" s="457" t="s">
        <v>20</v>
      </c>
      <c r="G171" s="457" t="s">
        <v>21</v>
      </c>
      <c r="H171" s="460" t="s">
        <v>841</v>
      </c>
      <c r="I171" s="460" t="s">
        <v>23</v>
      </c>
      <c r="J171" s="460" t="s">
        <v>25</v>
      </c>
      <c r="K171" s="461" t="s">
        <v>22</v>
      </c>
    </row>
    <row r="172" spans="3:11" ht="15.75">
      <c r="C172" s="454" t="s">
        <v>1457</v>
      </c>
      <c r="D172" s="456" t="s">
        <v>21</v>
      </c>
      <c r="E172" s="457" t="s">
        <v>272</v>
      </c>
      <c r="F172" s="457" t="s">
        <v>20</v>
      </c>
      <c r="G172" s="457" t="s">
        <v>25</v>
      </c>
      <c r="H172" s="460" t="s">
        <v>31</v>
      </c>
      <c r="I172" s="460" t="s">
        <v>23</v>
      </c>
      <c r="J172" s="460" t="s">
        <v>22</v>
      </c>
      <c r="K172" s="461" t="s">
        <v>32</v>
      </c>
    </row>
    <row r="173" spans="3:11" ht="15.75">
      <c r="C173" s="454" t="s">
        <v>1456</v>
      </c>
      <c r="D173" s="456" t="s">
        <v>31</v>
      </c>
      <c r="E173" s="457" t="s">
        <v>841</v>
      </c>
      <c r="F173" s="457" t="s">
        <v>32</v>
      </c>
      <c r="G173" s="457" t="s">
        <v>23</v>
      </c>
      <c r="H173" s="460" t="s">
        <v>24</v>
      </c>
      <c r="I173" s="460" t="s">
        <v>272</v>
      </c>
      <c r="J173" s="460" t="s">
        <v>34</v>
      </c>
      <c r="K173" s="461" t="s">
        <v>33</v>
      </c>
    </row>
    <row r="174" spans="3:11" ht="15.75">
      <c r="C174" s="454" t="s">
        <v>1455</v>
      </c>
      <c r="D174" s="456" t="s">
        <v>22</v>
      </c>
      <c r="E174" s="457" t="s">
        <v>841</v>
      </c>
      <c r="F174" s="457" t="s">
        <v>32</v>
      </c>
      <c r="G174" s="457" t="s">
        <v>24</v>
      </c>
      <c r="H174" s="460" t="s">
        <v>31</v>
      </c>
      <c r="I174" s="460" t="s">
        <v>272</v>
      </c>
      <c r="J174" s="460" t="s">
        <v>34</v>
      </c>
      <c r="K174" s="461" t="s">
        <v>33</v>
      </c>
    </row>
    <row r="175" spans="3:11" ht="15.75">
      <c r="C175" s="454" t="s">
        <v>1454</v>
      </c>
      <c r="D175" s="456" t="s">
        <v>22</v>
      </c>
      <c r="E175" s="457" t="s">
        <v>841</v>
      </c>
      <c r="F175" s="457" t="s">
        <v>32</v>
      </c>
      <c r="G175" s="457" t="s">
        <v>23</v>
      </c>
      <c r="H175" s="460" t="s">
        <v>24</v>
      </c>
      <c r="I175" s="460" t="s">
        <v>31</v>
      </c>
      <c r="J175" s="460" t="s">
        <v>34</v>
      </c>
      <c r="K175" s="461" t="s">
        <v>33</v>
      </c>
    </row>
    <row r="176" spans="3:11" ht="15.75">
      <c r="C176" s="454" t="s">
        <v>1453</v>
      </c>
      <c r="D176" s="456" t="s">
        <v>22</v>
      </c>
      <c r="E176" s="457" t="s">
        <v>841</v>
      </c>
      <c r="F176" s="457" t="s">
        <v>32</v>
      </c>
      <c r="G176" s="457" t="s">
        <v>23</v>
      </c>
      <c r="H176" s="460" t="s">
        <v>24</v>
      </c>
      <c r="I176" s="460" t="s">
        <v>272</v>
      </c>
      <c r="J176" s="460" t="s">
        <v>34</v>
      </c>
      <c r="K176" s="461" t="s">
        <v>33</v>
      </c>
    </row>
    <row r="177" spans="3:11" ht="15.75">
      <c r="C177" s="454" t="s">
        <v>1452</v>
      </c>
      <c r="D177" s="456" t="s">
        <v>22</v>
      </c>
      <c r="E177" s="457" t="s">
        <v>272</v>
      </c>
      <c r="F177" s="457" t="s">
        <v>841</v>
      </c>
      <c r="G177" s="457" t="s">
        <v>23</v>
      </c>
      <c r="H177" s="460" t="s">
        <v>24</v>
      </c>
      <c r="I177" s="460" t="s">
        <v>31</v>
      </c>
      <c r="J177" s="460" t="s">
        <v>34</v>
      </c>
      <c r="K177" s="461" t="s">
        <v>33</v>
      </c>
    </row>
    <row r="178" spans="3:11" ht="15.75">
      <c r="C178" s="454" t="s">
        <v>1451</v>
      </c>
      <c r="D178" s="456" t="s">
        <v>22</v>
      </c>
      <c r="E178" s="457" t="s">
        <v>272</v>
      </c>
      <c r="F178" s="457" t="s">
        <v>32</v>
      </c>
      <c r="G178" s="457" t="s">
        <v>23</v>
      </c>
      <c r="H178" s="460" t="s">
        <v>24</v>
      </c>
      <c r="I178" s="460" t="s">
        <v>31</v>
      </c>
      <c r="J178" s="460" t="s">
        <v>34</v>
      </c>
      <c r="K178" s="461" t="s">
        <v>33</v>
      </c>
    </row>
    <row r="179" spans="3:11" ht="15.75">
      <c r="C179" s="454" t="s">
        <v>1450</v>
      </c>
      <c r="D179" s="456" t="s">
        <v>22</v>
      </c>
      <c r="E179" s="457" t="s">
        <v>272</v>
      </c>
      <c r="F179" s="457" t="s">
        <v>841</v>
      </c>
      <c r="G179" s="457" t="s">
        <v>23</v>
      </c>
      <c r="H179" s="460" t="s">
        <v>24</v>
      </c>
      <c r="I179" s="460" t="s">
        <v>31</v>
      </c>
      <c r="J179" s="460" t="s">
        <v>34</v>
      </c>
      <c r="K179" s="461" t="s">
        <v>32</v>
      </c>
    </row>
    <row r="180" spans="3:11" ht="15.75">
      <c r="C180" s="454" t="s">
        <v>1449</v>
      </c>
      <c r="D180" s="456" t="s">
        <v>22</v>
      </c>
      <c r="E180" s="457" t="s">
        <v>272</v>
      </c>
      <c r="F180" s="457" t="s">
        <v>841</v>
      </c>
      <c r="G180" s="457" t="s">
        <v>23</v>
      </c>
      <c r="H180" s="460" t="s">
        <v>24</v>
      </c>
      <c r="I180" s="460" t="s">
        <v>31</v>
      </c>
      <c r="J180" s="460" t="s">
        <v>32</v>
      </c>
      <c r="K180" s="461" t="s">
        <v>33</v>
      </c>
    </row>
    <row r="181" spans="3:11" ht="15.75">
      <c r="C181" s="454" t="s">
        <v>1448</v>
      </c>
      <c r="D181" s="456" t="s">
        <v>31</v>
      </c>
      <c r="E181" s="457" t="s">
        <v>841</v>
      </c>
      <c r="F181" s="457" t="s">
        <v>32</v>
      </c>
      <c r="G181" s="457" t="s">
        <v>25</v>
      </c>
      <c r="H181" s="460" t="s">
        <v>24</v>
      </c>
      <c r="I181" s="460" t="s">
        <v>272</v>
      </c>
      <c r="J181" s="460" t="s">
        <v>34</v>
      </c>
      <c r="K181" s="461" t="s">
        <v>33</v>
      </c>
    </row>
    <row r="182" spans="3:11" ht="15.75">
      <c r="C182" s="454" t="s">
        <v>1447</v>
      </c>
      <c r="D182" s="456" t="s">
        <v>31</v>
      </c>
      <c r="E182" s="457" t="s">
        <v>841</v>
      </c>
      <c r="F182" s="457" t="s">
        <v>32</v>
      </c>
      <c r="G182" s="457" t="s">
        <v>25</v>
      </c>
      <c r="H182" s="460" t="s">
        <v>24</v>
      </c>
      <c r="I182" s="460" t="s">
        <v>23</v>
      </c>
      <c r="J182" s="460" t="s">
        <v>34</v>
      </c>
      <c r="K182" s="461" t="s">
        <v>33</v>
      </c>
    </row>
    <row r="183" spans="3:11" ht="15.75">
      <c r="C183" s="454" t="s">
        <v>1446</v>
      </c>
      <c r="D183" s="456" t="s">
        <v>32</v>
      </c>
      <c r="E183" s="457" t="s">
        <v>272</v>
      </c>
      <c r="F183" s="457" t="s">
        <v>841</v>
      </c>
      <c r="G183" s="457" t="s">
        <v>25</v>
      </c>
      <c r="H183" s="460" t="s">
        <v>24</v>
      </c>
      <c r="I183" s="460" t="s">
        <v>23</v>
      </c>
      <c r="J183" s="460" t="s">
        <v>34</v>
      </c>
      <c r="K183" s="461" t="s">
        <v>33</v>
      </c>
    </row>
    <row r="184" spans="3:11" ht="15.75">
      <c r="C184" s="454" t="s">
        <v>1445</v>
      </c>
      <c r="D184" s="456" t="s">
        <v>31</v>
      </c>
      <c r="E184" s="457" t="s">
        <v>272</v>
      </c>
      <c r="F184" s="457" t="s">
        <v>841</v>
      </c>
      <c r="G184" s="457" t="s">
        <v>25</v>
      </c>
      <c r="H184" s="460" t="s">
        <v>24</v>
      </c>
      <c r="I184" s="460" t="s">
        <v>23</v>
      </c>
      <c r="J184" s="460" t="s">
        <v>34</v>
      </c>
      <c r="K184" s="461" t="s">
        <v>33</v>
      </c>
    </row>
    <row r="185" spans="3:11" ht="15.75">
      <c r="C185" s="454" t="s">
        <v>1444</v>
      </c>
      <c r="D185" s="456" t="s">
        <v>31</v>
      </c>
      <c r="E185" s="457" t="s">
        <v>272</v>
      </c>
      <c r="F185" s="457" t="s">
        <v>32</v>
      </c>
      <c r="G185" s="457" t="s">
        <v>25</v>
      </c>
      <c r="H185" s="460" t="s">
        <v>24</v>
      </c>
      <c r="I185" s="460" t="s">
        <v>23</v>
      </c>
      <c r="J185" s="460" t="s">
        <v>34</v>
      </c>
      <c r="K185" s="461" t="s">
        <v>33</v>
      </c>
    </row>
    <row r="186" spans="3:11" ht="15.75">
      <c r="C186" s="454" t="s">
        <v>1443</v>
      </c>
      <c r="D186" s="456" t="s">
        <v>31</v>
      </c>
      <c r="E186" s="457" t="s">
        <v>272</v>
      </c>
      <c r="F186" s="457" t="s">
        <v>841</v>
      </c>
      <c r="G186" s="457" t="s">
        <v>25</v>
      </c>
      <c r="H186" s="460" t="s">
        <v>24</v>
      </c>
      <c r="I186" s="460" t="s">
        <v>23</v>
      </c>
      <c r="J186" s="460" t="s">
        <v>34</v>
      </c>
      <c r="K186" s="461" t="s">
        <v>32</v>
      </c>
    </row>
    <row r="187" spans="3:11" ht="15.75">
      <c r="C187" s="454" t="s">
        <v>1442</v>
      </c>
      <c r="D187" s="456" t="s">
        <v>31</v>
      </c>
      <c r="E187" s="457" t="s">
        <v>272</v>
      </c>
      <c r="F187" s="457" t="s">
        <v>841</v>
      </c>
      <c r="G187" s="457" t="s">
        <v>25</v>
      </c>
      <c r="H187" s="460" t="s">
        <v>24</v>
      </c>
      <c r="I187" s="460" t="s">
        <v>23</v>
      </c>
      <c r="J187" s="460" t="s">
        <v>32</v>
      </c>
      <c r="K187" s="461" t="s">
        <v>33</v>
      </c>
    </row>
    <row r="188" spans="3:11" ht="15.75">
      <c r="C188" s="454" t="s">
        <v>1441</v>
      </c>
      <c r="D188" s="456" t="s">
        <v>22</v>
      </c>
      <c r="E188" s="457" t="s">
        <v>841</v>
      </c>
      <c r="F188" s="457" t="s">
        <v>32</v>
      </c>
      <c r="G188" s="457" t="s">
        <v>25</v>
      </c>
      <c r="H188" s="460" t="s">
        <v>24</v>
      </c>
      <c r="I188" s="460" t="s">
        <v>31</v>
      </c>
      <c r="J188" s="460" t="s">
        <v>34</v>
      </c>
      <c r="K188" s="461" t="s">
        <v>33</v>
      </c>
    </row>
    <row r="189" spans="3:11" ht="15.75">
      <c r="C189" s="454" t="s">
        <v>1440</v>
      </c>
      <c r="D189" s="456" t="s">
        <v>22</v>
      </c>
      <c r="E189" s="457" t="s">
        <v>841</v>
      </c>
      <c r="F189" s="457" t="s">
        <v>32</v>
      </c>
      <c r="G189" s="457" t="s">
        <v>25</v>
      </c>
      <c r="H189" s="460" t="s">
        <v>24</v>
      </c>
      <c r="I189" s="460" t="s">
        <v>272</v>
      </c>
      <c r="J189" s="460" t="s">
        <v>34</v>
      </c>
      <c r="K189" s="461" t="s">
        <v>33</v>
      </c>
    </row>
    <row r="190" spans="3:11" ht="15.75">
      <c r="C190" s="454" t="s">
        <v>1439</v>
      </c>
      <c r="D190" s="456" t="s">
        <v>22</v>
      </c>
      <c r="E190" s="457" t="s">
        <v>272</v>
      </c>
      <c r="F190" s="457" t="s">
        <v>841</v>
      </c>
      <c r="G190" s="457" t="s">
        <v>25</v>
      </c>
      <c r="H190" s="460" t="s">
        <v>24</v>
      </c>
      <c r="I190" s="460" t="s">
        <v>31</v>
      </c>
      <c r="J190" s="460" t="s">
        <v>34</v>
      </c>
      <c r="K190" s="461" t="s">
        <v>33</v>
      </c>
    </row>
    <row r="191" spans="3:11" ht="15.75">
      <c r="C191" s="454" t="s">
        <v>1438</v>
      </c>
      <c r="D191" s="456" t="s">
        <v>22</v>
      </c>
      <c r="E191" s="457" t="s">
        <v>272</v>
      </c>
      <c r="F191" s="457" t="s">
        <v>32</v>
      </c>
      <c r="G191" s="457" t="s">
        <v>25</v>
      </c>
      <c r="H191" s="460" t="s">
        <v>24</v>
      </c>
      <c r="I191" s="460" t="s">
        <v>31</v>
      </c>
      <c r="J191" s="460" t="s">
        <v>34</v>
      </c>
      <c r="K191" s="461" t="s">
        <v>33</v>
      </c>
    </row>
    <row r="192" spans="3:11" ht="15.75">
      <c r="C192" s="454" t="s">
        <v>1437</v>
      </c>
      <c r="D192" s="456" t="s">
        <v>22</v>
      </c>
      <c r="E192" s="457" t="s">
        <v>272</v>
      </c>
      <c r="F192" s="457" t="s">
        <v>841</v>
      </c>
      <c r="G192" s="457" t="s">
        <v>25</v>
      </c>
      <c r="H192" s="460" t="s">
        <v>24</v>
      </c>
      <c r="I192" s="460" t="s">
        <v>31</v>
      </c>
      <c r="J192" s="460" t="s">
        <v>34</v>
      </c>
      <c r="K192" s="461" t="s">
        <v>32</v>
      </c>
    </row>
    <row r="193" spans="3:11" ht="15.75">
      <c r="C193" s="454" t="s">
        <v>1436</v>
      </c>
      <c r="D193" s="456" t="s">
        <v>22</v>
      </c>
      <c r="E193" s="457" t="s">
        <v>272</v>
      </c>
      <c r="F193" s="457" t="s">
        <v>841</v>
      </c>
      <c r="G193" s="457" t="s">
        <v>25</v>
      </c>
      <c r="H193" s="460" t="s">
        <v>24</v>
      </c>
      <c r="I193" s="460" t="s">
        <v>31</v>
      </c>
      <c r="J193" s="460" t="s">
        <v>32</v>
      </c>
      <c r="K193" s="461" t="s">
        <v>33</v>
      </c>
    </row>
    <row r="194" spans="3:11" ht="15.75">
      <c r="C194" s="454" t="s">
        <v>1435</v>
      </c>
      <c r="D194" s="456" t="s">
        <v>22</v>
      </c>
      <c r="E194" s="457" t="s">
        <v>841</v>
      </c>
      <c r="F194" s="457" t="s">
        <v>32</v>
      </c>
      <c r="G194" s="457" t="s">
        <v>25</v>
      </c>
      <c r="H194" s="460" t="s">
        <v>24</v>
      </c>
      <c r="I194" s="460" t="s">
        <v>23</v>
      </c>
      <c r="J194" s="460" t="s">
        <v>34</v>
      </c>
      <c r="K194" s="461" t="s">
        <v>33</v>
      </c>
    </row>
    <row r="195" spans="3:11" ht="15.75">
      <c r="C195" s="454" t="s">
        <v>1434</v>
      </c>
      <c r="D195" s="456" t="s">
        <v>31</v>
      </c>
      <c r="E195" s="457" t="s">
        <v>841</v>
      </c>
      <c r="F195" s="457" t="s">
        <v>22</v>
      </c>
      <c r="G195" s="457" t="s">
        <v>25</v>
      </c>
      <c r="H195" s="460" t="s">
        <v>24</v>
      </c>
      <c r="I195" s="460" t="s">
        <v>23</v>
      </c>
      <c r="J195" s="460" t="s">
        <v>34</v>
      </c>
      <c r="K195" s="461" t="s">
        <v>33</v>
      </c>
    </row>
    <row r="196" spans="3:11" ht="15.75">
      <c r="C196" s="454" t="s">
        <v>1433</v>
      </c>
      <c r="D196" s="456" t="s">
        <v>31</v>
      </c>
      <c r="E196" s="457" t="s">
        <v>22</v>
      </c>
      <c r="F196" s="457" t="s">
        <v>32</v>
      </c>
      <c r="G196" s="457" t="s">
        <v>25</v>
      </c>
      <c r="H196" s="460" t="s">
        <v>24</v>
      </c>
      <c r="I196" s="460" t="s">
        <v>23</v>
      </c>
      <c r="J196" s="460" t="s">
        <v>34</v>
      </c>
      <c r="K196" s="461" t="s">
        <v>33</v>
      </c>
    </row>
    <row r="197" spans="3:11" ht="15.75">
      <c r="C197" s="454" t="s">
        <v>1432</v>
      </c>
      <c r="D197" s="456" t="s">
        <v>31</v>
      </c>
      <c r="E197" s="457" t="s">
        <v>841</v>
      </c>
      <c r="F197" s="457" t="s">
        <v>22</v>
      </c>
      <c r="G197" s="457" t="s">
        <v>25</v>
      </c>
      <c r="H197" s="460" t="s">
        <v>24</v>
      </c>
      <c r="I197" s="460" t="s">
        <v>23</v>
      </c>
      <c r="J197" s="460" t="s">
        <v>34</v>
      </c>
      <c r="K197" s="461" t="s">
        <v>32</v>
      </c>
    </row>
    <row r="198" spans="3:11" ht="15.75">
      <c r="C198" s="454" t="s">
        <v>1431</v>
      </c>
      <c r="D198" s="456" t="s">
        <v>31</v>
      </c>
      <c r="E198" s="457" t="s">
        <v>841</v>
      </c>
      <c r="F198" s="457" t="s">
        <v>22</v>
      </c>
      <c r="G198" s="457" t="s">
        <v>25</v>
      </c>
      <c r="H198" s="460" t="s">
        <v>24</v>
      </c>
      <c r="I198" s="460" t="s">
        <v>23</v>
      </c>
      <c r="J198" s="460" t="s">
        <v>32</v>
      </c>
      <c r="K198" s="461" t="s">
        <v>33</v>
      </c>
    </row>
    <row r="199" spans="3:11" ht="15.75">
      <c r="C199" s="454" t="s">
        <v>1430</v>
      </c>
      <c r="D199" s="456" t="s">
        <v>22</v>
      </c>
      <c r="E199" s="457" t="s">
        <v>272</v>
      </c>
      <c r="F199" s="457" t="s">
        <v>841</v>
      </c>
      <c r="G199" s="457" t="s">
        <v>25</v>
      </c>
      <c r="H199" s="460" t="s">
        <v>24</v>
      </c>
      <c r="I199" s="460" t="s">
        <v>23</v>
      </c>
      <c r="J199" s="460" t="s">
        <v>34</v>
      </c>
      <c r="K199" s="461" t="s">
        <v>33</v>
      </c>
    </row>
    <row r="200" spans="3:11" ht="15.75">
      <c r="C200" s="454" t="s">
        <v>1429</v>
      </c>
      <c r="D200" s="456" t="s">
        <v>22</v>
      </c>
      <c r="E200" s="457" t="s">
        <v>272</v>
      </c>
      <c r="F200" s="457" t="s">
        <v>32</v>
      </c>
      <c r="G200" s="457" t="s">
        <v>25</v>
      </c>
      <c r="H200" s="460" t="s">
        <v>24</v>
      </c>
      <c r="I200" s="460" t="s">
        <v>23</v>
      </c>
      <c r="J200" s="460" t="s">
        <v>34</v>
      </c>
      <c r="K200" s="461" t="s">
        <v>33</v>
      </c>
    </row>
    <row r="201" spans="3:11" ht="15.75">
      <c r="C201" s="454" t="s">
        <v>1428</v>
      </c>
      <c r="D201" s="456" t="s">
        <v>22</v>
      </c>
      <c r="E201" s="457" t="s">
        <v>272</v>
      </c>
      <c r="F201" s="457" t="s">
        <v>841</v>
      </c>
      <c r="G201" s="457" t="s">
        <v>25</v>
      </c>
      <c r="H201" s="460" t="s">
        <v>24</v>
      </c>
      <c r="I201" s="460" t="s">
        <v>23</v>
      </c>
      <c r="J201" s="460" t="s">
        <v>34</v>
      </c>
      <c r="K201" s="461" t="s">
        <v>32</v>
      </c>
    </row>
    <row r="202" spans="3:11" ht="15.75">
      <c r="C202" s="454" t="s">
        <v>1427</v>
      </c>
      <c r="D202" s="456" t="s">
        <v>22</v>
      </c>
      <c r="E202" s="457" t="s">
        <v>272</v>
      </c>
      <c r="F202" s="457" t="s">
        <v>841</v>
      </c>
      <c r="G202" s="457" t="s">
        <v>25</v>
      </c>
      <c r="H202" s="460" t="s">
        <v>24</v>
      </c>
      <c r="I202" s="460" t="s">
        <v>23</v>
      </c>
      <c r="J202" s="460" t="s">
        <v>32</v>
      </c>
      <c r="K202" s="461" t="s">
        <v>33</v>
      </c>
    </row>
    <row r="203" spans="3:11" ht="15.75">
      <c r="C203" s="454" t="s">
        <v>1426</v>
      </c>
      <c r="D203" s="456" t="s">
        <v>31</v>
      </c>
      <c r="E203" s="457" t="s">
        <v>272</v>
      </c>
      <c r="F203" s="457" t="s">
        <v>22</v>
      </c>
      <c r="G203" s="457" t="s">
        <v>25</v>
      </c>
      <c r="H203" s="460" t="s">
        <v>24</v>
      </c>
      <c r="I203" s="460" t="s">
        <v>23</v>
      </c>
      <c r="J203" s="460" t="s">
        <v>34</v>
      </c>
      <c r="K203" s="461" t="s">
        <v>33</v>
      </c>
    </row>
    <row r="204" spans="3:11" ht="15.75">
      <c r="C204" s="454" t="s">
        <v>1425</v>
      </c>
      <c r="D204" s="456" t="s">
        <v>31</v>
      </c>
      <c r="E204" s="457" t="s">
        <v>272</v>
      </c>
      <c r="F204" s="457" t="s">
        <v>841</v>
      </c>
      <c r="G204" s="457" t="s">
        <v>25</v>
      </c>
      <c r="H204" s="460" t="s">
        <v>24</v>
      </c>
      <c r="I204" s="460" t="s">
        <v>23</v>
      </c>
      <c r="J204" s="460" t="s">
        <v>34</v>
      </c>
      <c r="K204" s="461" t="s">
        <v>22</v>
      </c>
    </row>
    <row r="205" spans="3:11" ht="15.75">
      <c r="C205" s="454" t="s">
        <v>1424</v>
      </c>
      <c r="D205" s="456" t="s">
        <v>31</v>
      </c>
      <c r="E205" s="457" t="s">
        <v>272</v>
      </c>
      <c r="F205" s="457" t="s">
        <v>841</v>
      </c>
      <c r="G205" s="457" t="s">
        <v>25</v>
      </c>
      <c r="H205" s="460" t="s">
        <v>24</v>
      </c>
      <c r="I205" s="460" t="s">
        <v>23</v>
      </c>
      <c r="J205" s="460" t="s">
        <v>22</v>
      </c>
      <c r="K205" s="461" t="s">
        <v>33</v>
      </c>
    </row>
    <row r="206" spans="3:11" ht="15.75">
      <c r="C206" s="454" t="s">
        <v>1423</v>
      </c>
      <c r="D206" s="456" t="s">
        <v>31</v>
      </c>
      <c r="E206" s="457" t="s">
        <v>272</v>
      </c>
      <c r="F206" s="457" t="s">
        <v>22</v>
      </c>
      <c r="G206" s="457" t="s">
        <v>25</v>
      </c>
      <c r="H206" s="460" t="s">
        <v>24</v>
      </c>
      <c r="I206" s="460" t="s">
        <v>23</v>
      </c>
      <c r="J206" s="460" t="s">
        <v>34</v>
      </c>
      <c r="K206" s="461" t="s">
        <v>32</v>
      </c>
    </row>
    <row r="207" spans="3:11" ht="15.75">
      <c r="C207" s="454" t="s">
        <v>1422</v>
      </c>
      <c r="D207" s="456" t="s">
        <v>31</v>
      </c>
      <c r="E207" s="457" t="s">
        <v>272</v>
      </c>
      <c r="F207" s="457" t="s">
        <v>22</v>
      </c>
      <c r="G207" s="457" t="s">
        <v>25</v>
      </c>
      <c r="H207" s="460" t="s">
        <v>24</v>
      </c>
      <c r="I207" s="460" t="s">
        <v>23</v>
      </c>
      <c r="J207" s="460" t="s">
        <v>32</v>
      </c>
      <c r="K207" s="461" t="s">
        <v>33</v>
      </c>
    </row>
    <row r="208" spans="3:11" ht="15.75">
      <c r="C208" s="454" t="s">
        <v>1421</v>
      </c>
      <c r="D208" s="456" t="s">
        <v>31</v>
      </c>
      <c r="E208" s="457" t="s">
        <v>272</v>
      </c>
      <c r="F208" s="457" t="s">
        <v>841</v>
      </c>
      <c r="G208" s="457" t="s">
        <v>25</v>
      </c>
      <c r="H208" s="460" t="s">
        <v>24</v>
      </c>
      <c r="I208" s="460" t="s">
        <v>23</v>
      </c>
      <c r="J208" s="460" t="s">
        <v>22</v>
      </c>
      <c r="K208" s="461" t="s">
        <v>32</v>
      </c>
    </row>
    <row r="209" spans="3:11" ht="15.75">
      <c r="C209" s="454" t="s">
        <v>1420</v>
      </c>
      <c r="D209" s="456" t="s">
        <v>31</v>
      </c>
      <c r="E209" s="457" t="s">
        <v>841</v>
      </c>
      <c r="F209" s="457" t="s">
        <v>32</v>
      </c>
      <c r="G209" s="457" t="s">
        <v>21</v>
      </c>
      <c r="H209" s="460" t="s">
        <v>24</v>
      </c>
      <c r="I209" s="460" t="s">
        <v>272</v>
      </c>
      <c r="J209" s="460" t="s">
        <v>34</v>
      </c>
      <c r="K209" s="461" t="s">
        <v>33</v>
      </c>
    </row>
    <row r="210" spans="3:11" ht="15.75">
      <c r="C210" s="454" t="s">
        <v>1419</v>
      </c>
      <c r="D210" s="456" t="s">
        <v>31</v>
      </c>
      <c r="E210" s="457" t="s">
        <v>841</v>
      </c>
      <c r="F210" s="457" t="s">
        <v>32</v>
      </c>
      <c r="G210" s="457" t="s">
        <v>21</v>
      </c>
      <c r="H210" s="460" t="s">
        <v>24</v>
      </c>
      <c r="I210" s="460" t="s">
        <v>23</v>
      </c>
      <c r="J210" s="460" t="s">
        <v>34</v>
      </c>
      <c r="K210" s="461" t="s">
        <v>33</v>
      </c>
    </row>
    <row r="211" spans="3:11" ht="15.75">
      <c r="C211" s="454" t="s">
        <v>1418</v>
      </c>
      <c r="D211" s="456" t="s">
        <v>32</v>
      </c>
      <c r="E211" s="457" t="s">
        <v>272</v>
      </c>
      <c r="F211" s="457" t="s">
        <v>841</v>
      </c>
      <c r="G211" s="457" t="s">
        <v>21</v>
      </c>
      <c r="H211" s="460" t="s">
        <v>24</v>
      </c>
      <c r="I211" s="460" t="s">
        <v>23</v>
      </c>
      <c r="J211" s="460" t="s">
        <v>34</v>
      </c>
      <c r="K211" s="461" t="s">
        <v>33</v>
      </c>
    </row>
    <row r="212" spans="3:11" ht="15.75">
      <c r="C212" s="454" t="s">
        <v>1417</v>
      </c>
      <c r="D212" s="456" t="s">
        <v>31</v>
      </c>
      <c r="E212" s="457" t="s">
        <v>272</v>
      </c>
      <c r="F212" s="457" t="s">
        <v>841</v>
      </c>
      <c r="G212" s="457" t="s">
        <v>21</v>
      </c>
      <c r="H212" s="460" t="s">
        <v>24</v>
      </c>
      <c r="I212" s="460" t="s">
        <v>23</v>
      </c>
      <c r="J212" s="460" t="s">
        <v>34</v>
      </c>
      <c r="K212" s="461" t="s">
        <v>33</v>
      </c>
    </row>
    <row r="213" spans="3:11" ht="15.75">
      <c r="C213" s="454" t="s">
        <v>1416</v>
      </c>
      <c r="D213" s="456" t="s">
        <v>31</v>
      </c>
      <c r="E213" s="457" t="s">
        <v>272</v>
      </c>
      <c r="F213" s="457" t="s">
        <v>32</v>
      </c>
      <c r="G213" s="457" t="s">
        <v>21</v>
      </c>
      <c r="H213" s="460" t="s">
        <v>24</v>
      </c>
      <c r="I213" s="460" t="s">
        <v>23</v>
      </c>
      <c r="J213" s="460" t="s">
        <v>34</v>
      </c>
      <c r="K213" s="461" t="s">
        <v>33</v>
      </c>
    </row>
    <row r="214" spans="3:11" ht="15.75">
      <c r="C214" s="454" t="s">
        <v>1415</v>
      </c>
      <c r="D214" s="456" t="s">
        <v>31</v>
      </c>
      <c r="E214" s="457" t="s">
        <v>272</v>
      </c>
      <c r="F214" s="457" t="s">
        <v>841</v>
      </c>
      <c r="G214" s="457" t="s">
        <v>21</v>
      </c>
      <c r="H214" s="460" t="s">
        <v>24</v>
      </c>
      <c r="I214" s="460" t="s">
        <v>23</v>
      </c>
      <c r="J214" s="460" t="s">
        <v>34</v>
      </c>
      <c r="K214" s="461" t="s">
        <v>32</v>
      </c>
    </row>
    <row r="215" spans="3:11" ht="15.75">
      <c r="C215" s="454" t="s">
        <v>1414</v>
      </c>
      <c r="D215" s="456" t="s">
        <v>31</v>
      </c>
      <c r="E215" s="457" t="s">
        <v>272</v>
      </c>
      <c r="F215" s="457" t="s">
        <v>841</v>
      </c>
      <c r="G215" s="457" t="s">
        <v>21</v>
      </c>
      <c r="H215" s="460" t="s">
        <v>24</v>
      </c>
      <c r="I215" s="460" t="s">
        <v>23</v>
      </c>
      <c r="J215" s="460" t="s">
        <v>32</v>
      </c>
      <c r="K215" s="461" t="s">
        <v>33</v>
      </c>
    </row>
    <row r="216" spans="3:11" ht="15.75">
      <c r="C216" s="454" t="s">
        <v>1413</v>
      </c>
      <c r="D216" s="456" t="s">
        <v>22</v>
      </c>
      <c r="E216" s="457" t="s">
        <v>841</v>
      </c>
      <c r="F216" s="457" t="s">
        <v>32</v>
      </c>
      <c r="G216" s="457" t="s">
        <v>21</v>
      </c>
      <c r="H216" s="460" t="s">
        <v>24</v>
      </c>
      <c r="I216" s="460" t="s">
        <v>31</v>
      </c>
      <c r="J216" s="460" t="s">
        <v>34</v>
      </c>
      <c r="K216" s="461" t="s">
        <v>33</v>
      </c>
    </row>
    <row r="217" spans="3:11" ht="15.75">
      <c r="C217" s="454" t="s">
        <v>1412</v>
      </c>
      <c r="D217" s="456" t="s">
        <v>22</v>
      </c>
      <c r="E217" s="457" t="s">
        <v>841</v>
      </c>
      <c r="F217" s="457" t="s">
        <v>32</v>
      </c>
      <c r="G217" s="457" t="s">
        <v>21</v>
      </c>
      <c r="H217" s="460" t="s">
        <v>24</v>
      </c>
      <c r="I217" s="460" t="s">
        <v>272</v>
      </c>
      <c r="J217" s="460" t="s">
        <v>34</v>
      </c>
      <c r="K217" s="461" t="s">
        <v>33</v>
      </c>
    </row>
    <row r="218" spans="3:11" ht="15.75">
      <c r="C218" s="454" t="s">
        <v>1411</v>
      </c>
      <c r="D218" s="456" t="s">
        <v>22</v>
      </c>
      <c r="E218" s="457" t="s">
        <v>272</v>
      </c>
      <c r="F218" s="457" t="s">
        <v>841</v>
      </c>
      <c r="G218" s="457" t="s">
        <v>21</v>
      </c>
      <c r="H218" s="460" t="s">
        <v>24</v>
      </c>
      <c r="I218" s="460" t="s">
        <v>31</v>
      </c>
      <c r="J218" s="460" t="s">
        <v>34</v>
      </c>
      <c r="K218" s="461" t="s">
        <v>33</v>
      </c>
    </row>
    <row r="219" spans="3:11" ht="15.75">
      <c r="C219" s="454" t="s">
        <v>1410</v>
      </c>
      <c r="D219" s="456" t="s">
        <v>22</v>
      </c>
      <c r="E219" s="457" t="s">
        <v>272</v>
      </c>
      <c r="F219" s="457" t="s">
        <v>32</v>
      </c>
      <c r="G219" s="457" t="s">
        <v>21</v>
      </c>
      <c r="H219" s="460" t="s">
        <v>24</v>
      </c>
      <c r="I219" s="460" t="s">
        <v>31</v>
      </c>
      <c r="J219" s="460" t="s">
        <v>34</v>
      </c>
      <c r="K219" s="461" t="s">
        <v>33</v>
      </c>
    </row>
    <row r="220" spans="3:11" ht="15.75">
      <c r="C220" s="454" t="s">
        <v>1409</v>
      </c>
      <c r="D220" s="456" t="s">
        <v>22</v>
      </c>
      <c r="E220" s="457" t="s">
        <v>272</v>
      </c>
      <c r="F220" s="457" t="s">
        <v>841</v>
      </c>
      <c r="G220" s="457" t="s">
        <v>21</v>
      </c>
      <c r="H220" s="460" t="s">
        <v>24</v>
      </c>
      <c r="I220" s="460" t="s">
        <v>31</v>
      </c>
      <c r="J220" s="460" t="s">
        <v>34</v>
      </c>
      <c r="K220" s="461" t="s">
        <v>32</v>
      </c>
    </row>
    <row r="221" spans="3:11" ht="15.75">
      <c r="C221" s="454" t="s">
        <v>1408</v>
      </c>
      <c r="D221" s="456" t="s">
        <v>22</v>
      </c>
      <c r="E221" s="457" t="s">
        <v>272</v>
      </c>
      <c r="F221" s="457" t="s">
        <v>841</v>
      </c>
      <c r="G221" s="457" t="s">
        <v>21</v>
      </c>
      <c r="H221" s="460" t="s">
        <v>24</v>
      </c>
      <c r="I221" s="460" t="s">
        <v>31</v>
      </c>
      <c r="J221" s="460" t="s">
        <v>32</v>
      </c>
      <c r="K221" s="461" t="s">
        <v>33</v>
      </c>
    </row>
    <row r="222" spans="3:11" ht="15.75">
      <c r="C222" s="454" t="s">
        <v>1407</v>
      </c>
      <c r="D222" s="456" t="s">
        <v>22</v>
      </c>
      <c r="E222" s="457" t="s">
        <v>841</v>
      </c>
      <c r="F222" s="457" t="s">
        <v>32</v>
      </c>
      <c r="G222" s="457" t="s">
        <v>21</v>
      </c>
      <c r="H222" s="460" t="s">
        <v>24</v>
      </c>
      <c r="I222" s="460" t="s">
        <v>23</v>
      </c>
      <c r="J222" s="460" t="s">
        <v>34</v>
      </c>
      <c r="K222" s="461" t="s">
        <v>33</v>
      </c>
    </row>
    <row r="223" spans="3:11" ht="15.75">
      <c r="C223" s="454" t="s">
        <v>1406</v>
      </c>
      <c r="D223" s="456" t="s">
        <v>31</v>
      </c>
      <c r="E223" s="457" t="s">
        <v>841</v>
      </c>
      <c r="F223" s="457" t="s">
        <v>22</v>
      </c>
      <c r="G223" s="457" t="s">
        <v>21</v>
      </c>
      <c r="H223" s="460" t="s">
        <v>24</v>
      </c>
      <c r="I223" s="460" t="s">
        <v>23</v>
      </c>
      <c r="J223" s="460" t="s">
        <v>34</v>
      </c>
      <c r="K223" s="461" t="s">
        <v>33</v>
      </c>
    </row>
    <row r="224" spans="3:11" ht="15.75">
      <c r="C224" s="454" t="s">
        <v>1405</v>
      </c>
      <c r="D224" s="456" t="s">
        <v>31</v>
      </c>
      <c r="E224" s="457" t="s">
        <v>22</v>
      </c>
      <c r="F224" s="457" t="s">
        <v>32</v>
      </c>
      <c r="G224" s="457" t="s">
        <v>21</v>
      </c>
      <c r="H224" s="460" t="s">
        <v>24</v>
      </c>
      <c r="I224" s="460" t="s">
        <v>23</v>
      </c>
      <c r="J224" s="460" t="s">
        <v>34</v>
      </c>
      <c r="K224" s="461" t="s">
        <v>33</v>
      </c>
    </row>
    <row r="225" spans="3:11" ht="15.75">
      <c r="C225" s="454" t="s">
        <v>1404</v>
      </c>
      <c r="D225" s="456" t="s">
        <v>31</v>
      </c>
      <c r="E225" s="457" t="s">
        <v>841</v>
      </c>
      <c r="F225" s="457" t="s">
        <v>22</v>
      </c>
      <c r="G225" s="457" t="s">
        <v>21</v>
      </c>
      <c r="H225" s="460" t="s">
        <v>24</v>
      </c>
      <c r="I225" s="460" t="s">
        <v>23</v>
      </c>
      <c r="J225" s="460" t="s">
        <v>34</v>
      </c>
      <c r="K225" s="461" t="s">
        <v>32</v>
      </c>
    </row>
    <row r="226" spans="3:11" ht="15.75">
      <c r="C226" s="454" t="s">
        <v>1403</v>
      </c>
      <c r="D226" s="456" t="s">
        <v>31</v>
      </c>
      <c r="E226" s="457" t="s">
        <v>841</v>
      </c>
      <c r="F226" s="457" t="s">
        <v>22</v>
      </c>
      <c r="G226" s="457" t="s">
        <v>21</v>
      </c>
      <c r="H226" s="460" t="s">
        <v>24</v>
      </c>
      <c r="I226" s="460" t="s">
        <v>23</v>
      </c>
      <c r="J226" s="460" t="s">
        <v>32</v>
      </c>
      <c r="K226" s="461" t="s">
        <v>33</v>
      </c>
    </row>
    <row r="227" spans="3:11" ht="15.75">
      <c r="C227" s="454" t="s">
        <v>1402</v>
      </c>
      <c r="D227" s="456" t="s">
        <v>22</v>
      </c>
      <c r="E227" s="457" t="s">
        <v>272</v>
      </c>
      <c r="F227" s="457" t="s">
        <v>841</v>
      </c>
      <c r="G227" s="457" t="s">
        <v>21</v>
      </c>
      <c r="H227" s="460" t="s">
        <v>24</v>
      </c>
      <c r="I227" s="460" t="s">
        <v>23</v>
      </c>
      <c r="J227" s="460" t="s">
        <v>34</v>
      </c>
      <c r="K227" s="461" t="s">
        <v>33</v>
      </c>
    </row>
    <row r="228" spans="3:11" ht="15.75">
      <c r="C228" s="454" t="s">
        <v>1401</v>
      </c>
      <c r="D228" s="456" t="s">
        <v>22</v>
      </c>
      <c r="E228" s="457" t="s">
        <v>272</v>
      </c>
      <c r="F228" s="457" t="s">
        <v>32</v>
      </c>
      <c r="G228" s="457" t="s">
        <v>21</v>
      </c>
      <c r="H228" s="460" t="s">
        <v>24</v>
      </c>
      <c r="I228" s="460" t="s">
        <v>23</v>
      </c>
      <c r="J228" s="460" t="s">
        <v>34</v>
      </c>
      <c r="K228" s="461" t="s">
        <v>33</v>
      </c>
    </row>
    <row r="229" spans="3:11" ht="15.75">
      <c r="C229" s="454" t="s">
        <v>1400</v>
      </c>
      <c r="D229" s="456" t="s">
        <v>22</v>
      </c>
      <c r="E229" s="457" t="s">
        <v>272</v>
      </c>
      <c r="F229" s="457" t="s">
        <v>841</v>
      </c>
      <c r="G229" s="457" t="s">
        <v>21</v>
      </c>
      <c r="H229" s="460" t="s">
        <v>24</v>
      </c>
      <c r="I229" s="460" t="s">
        <v>23</v>
      </c>
      <c r="J229" s="460" t="s">
        <v>34</v>
      </c>
      <c r="K229" s="461" t="s">
        <v>32</v>
      </c>
    </row>
    <row r="230" spans="3:11" ht="15.75">
      <c r="C230" s="454" t="s">
        <v>1399</v>
      </c>
      <c r="D230" s="456" t="s">
        <v>22</v>
      </c>
      <c r="E230" s="457" t="s">
        <v>272</v>
      </c>
      <c r="F230" s="457" t="s">
        <v>841</v>
      </c>
      <c r="G230" s="457" t="s">
        <v>21</v>
      </c>
      <c r="H230" s="460" t="s">
        <v>24</v>
      </c>
      <c r="I230" s="460" t="s">
        <v>23</v>
      </c>
      <c r="J230" s="460" t="s">
        <v>32</v>
      </c>
      <c r="K230" s="461" t="s">
        <v>33</v>
      </c>
    </row>
    <row r="231" spans="3:11" ht="15.75">
      <c r="C231" s="454" t="s">
        <v>1398</v>
      </c>
      <c r="D231" s="456" t="s">
        <v>31</v>
      </c>
      <c r="E231" s="457" t="s">
        <v>272</v>
      </c>
      <c r="F231" s="457" t="s">
        <v>22</v>
      </c>
      <c r="G231" s="457" t="s">
        <v>21</v>
      </c>
      <c r="H231" s="460" t="s">
        <v>24</v>
      </c>
      <c r="I231" s="460" t="s">
        <v>23</v>
      </c>
      <c r="J231" s="460" t="s">
        <v>34</v>
      </c>
      <c r="K231" s="461" t="s">
        <v>33</v>
      </c>
    </row>
    <row r="232" spans="3:11" ht="15.75">
      <c r="C232" s="454" t="s">
        <v>1397</v>
      </c>
      <c r="D232" s="456" t="s">
        <v>31</v>
      </c>
      <c r="E232" s="457" t="s">
        <v>272</v>
      </c>
      <c r="F232" s="457" t="s">
        <v>841</v>
      </c>
      <c r="G232" s="457" t="s">
        <v>21</v>
      </c>
      <c r="H232" s="460" t="s">
        <v>24</v>
      </c>
      <c r="I232" s="460" t="s">
        <v>23</v>
      </c>
      <c r="J232" s="460" t="s">
        <v>34</v>
      </c>
      <c r="K232" s="461" t="s">
        <v>22</v>
      </c>
    </row>
    <row r="233" spans="3:11" ht="15.75">
      <c r="C233" s="454" t="s">
        <v>1396</v>
      </c>
      <c r="D233" s="456" t="s">
        <v>31</v>
      </c>
      <c r="E233" s="457" t="s">
        <v>272</v>
      </c>
      <c r="F233" s="457" t="s">
        <v>841</v>
      </c>
      <c r="G233" s="457" t="s">
        <v>21</v>
      </c>
      <c r="H233" s="460" t="s">
        <v>24</v>
      </c>
      <c r="I233" s="460" t="s">
        <v>23</v>
      </c>
      <c r="J233" s="460" t="s">
        <v>22</v>
      </c>
      <c r="K233" s="461" t="s">
        <v>33</v>
      </c>
    </row>
    <row r="234" spans="3:11" ht="15.75">
      <c r="C234" s="454" t="s">
        <v>1395</v>
      </c>
      <c r="D234" s="456" t="s">
        <v>31</v>
      </c>
      <c r="E234" s="457" t="s">
        <v>272</v>
      </c>
      <c r="F234" s="457" t="s">
        <v>22</v>
      </c>
      <c r="G234" s="457" t="s">
        <v>21</v>
      </c>
      <c r="H234" s="460" t="s">
        <v>24</v>
      </c>
      <c r="I234" s="460" t="s">
        <v>23</v>
      </c>
      <c r="J234" s="460" t="s">
        <v>34</v>
      </c>
      <c r="K234" s="461" t="s">
        <v>32</v>
      </c>
    </row>
    <row r="235" spans="3:11" ht="15.75">
      <c r="C235" s="454" t="s">
        <v>1394</v>
      </c>
      <c r="D235" s="456" t="s">
        <v>31</v>
      </c>
      <c r="E235" s="457" t="s">
        <v>272</v>
      </c>
      <c r="F235" s="457" t="s">
        <v>22</v>
      </c>
      <c r="G235" s="457" t="s">
        <v>21</v>
      </c>
      <c r="H235" s="460" t="s">
        <v>24</v>
      </c>
      <c r="I235" s="460" t="s">
        <v>23</v>
      </c>
      <c r="J235" s="460" t="s">
        <v>32</v>
      </c>
      <c r="K235" s="461" t="s">
        <v>33</v>
      </c>
    </row>
    <row r="236" spans="3:11" ht="15.75">
      <c r="C236" s="454" t="s">
        <v>1393</v>
      </c>
      <c r="D236" s="456" t="s">
        <v>31</v>
      </c>
      <c r="E236" s="457" t="s">
        <v>272</v>
      </c>
      <c r="F236" s="457" t="s">
        <v>841</v>
      </c>
      <c r="G236" s="457" t="s">
        <v>21</v>
      </c>
      <c r="H236" s="460" t="s">
        <v>24</v>
      </c>
      <c r="I236" s="460" t="s">
        <v>23</v>
      </c>
      <c r="J236" s="460" t="s">
        <v>22</v>
      </c>
      <c r="K236" s="461" t="s">
        <v>32</v>
      </c>
    </row>
    <row r="237" spans="3:11" ht="15.75">
      <c r="C237" s="454" t="s">
        <v>1392</v>
      </c>
      <c r="D237" s="456" t="s">
        <v>31</v>
      </c>
      <c r="E237" s="457" t="s">
        <v>841</v>
      </c>
      <c r="F237" s="457" t="s">
        <v>32</v>
      </c>
      <c r="G237" s="457" t="s">
        <v>21</v>
      </c>
      <c r="H237" s="460" t="s">
        <v>24</v>
      </c>
      <c r="I237" s="460" t="s">
        <v>25</v>
      </c>
      <c r="J237" s="460" t="s">
        <v>34</v>
      </c>
      <c r="K237" s="461" t="s">
        <v>33</v>
      </c>
    </row>
    <row r="238" spans="3:11" ht="15.75">
      <c r="C238" s="454" t="s">
        <v>1391</v>
      </c>
      <c r="D238" s="456" t="s">
        <v>32</v>
      </c>
      <c r="E238" s="457" t="s">
        <v>272</v>
      </c>
      <c r="F238" s="457" t="s">
        <v>841</v>
      </c>
      <c r="G238" s="457" t="s">
        <v>21</v>
      </c>
      <c r="H238" s="460" t="s">
        <v>24</v>
      </c>
      <c r="I238" s="460" t="s">
        <v>25</v>
      </c>
      <c r="J238" s="460" t="s">
        <v>34</v>
      </c>
      <c r="K238" s="461" t="s">
        <v>33</v>
      </c>
    </row>
    <row r="239" spans="3:11" ht="15.75">
      <c r="C239" s="454" t="s">
        <v>1390</v>
      </c>
      <c r="D239" s="456" t="s">
        <v>31</v>
      </c>
      <c r="E239" s="457" t="s">
        <v>272</v>
      </c>
      <c r="F239" s="457" t="s">
        <v>841</v>
      </c>
      <c r="G239" s="457" t="s">
        <v>21</v>
      </c>
      <c r="H239" s="460" t="s">
        <v>24</v>
      </c>
      <c r="I239" s="460" t="s">
        <v>25</v>
      </c>
      <c r="J239" s="460" t="s">
        <v>34</v>
      </c>
      <c r="K239" s="461" t="s">
        <v>33</v>
      </c>
    </row>
    <row r="240" spans="3:11" ht="15.75">
      <c r="C240" s="454" t="s">
        <v>1389</v>
      </c>
      <c r="D240" s="456" t="s">
        <v>31</v>
      </c>
      <c r="E240" s="457" t="s">
        <v>272</v>
      </c>
      <c r="F240" s="457" t="s">
        <v>32</v>
      </c>
      <c r="G240" s="457" t="s">
        <v>21</v>
      </c>
      <c r="H240" s="460" t="s">
        <v>24</v>
      </c>
      <c r="I240" s="460" t="s">
        <v>25</v>
      </c>
      <c r="J240" s="460" t="s">
        <v>34</v>
      </c>
      <c r="K240" s="461" t="s">
        <v>33</v>
      </c>
    </row>
    <row r="241" spans="3:11" ht="15.75">
      <c r="C241" s="454" t="s">
        <v>1388</v>
      </c>
      <c r="D241" s="456" t="s">
        <v>31</v>
      </c>
      <c r="E241" s="457" t="s">
        <v>272</v>
      </c>
      <c r="F241" s="457" t="s">
        <v>841</v>
      </c>
      <c r="G241" s="457" t="s">
        <v>21</v>
      </c>
      <c r="H241" s="460" t="s">
        <v>24</v>
      </c>
      <c r="I241" s="460" t="s">
        <v>25</v>
      </c>
      <c r="J241" s="460" t="s">
        <v>34</v>
      </c>
      <c r="K241" s="461" t="s">
        <v>32</v>
      </c>
    </row>
    <row r="242" spans="3:11" ht="15.75">
      <c r="C242" s="454" t="s">
        <v>1387</v>
      </c>
      <c r="D242" s="456" t="s">
        <v>31</v>
      </c>
      <c r="E242" s="457" t="s">
        <v>272</v>
      </c>
      <c r="F242" s="457" t="s">
        <v>841</v>
      </c>
      <c r="G242" s="457" t="s">
        <v>21</v>
      </c>
      <c r="H242" s="460" t="s">
        <v>24</v>
      </c>
      <c r="I242" s="460" t="s">
        <v>25</v>
      </c>
      <c r="J242" s="460" t="s">
        <v>32</v>
      </c>
      <c r="K242" s="461" t="s">
        <v>33</v>
      </c>
    </row>
    <row r="243" spans="3:11" ht="15.75">
      <c r="C243" s="454" t="s">
        <v>1386</v>
      </c>
      <c r="D243" s="456" t="s">
        <v>21</v>
      </c>
      <c r="E243" s="457" t="s">
        <v>841</v>
      </c>
      <c r="F243" s="457" t="s">
        <v>32</v>
      </c>
      <c r="G243" s="457" t="s">
        <v>25</v>
      </c>
      <c r="H243" s="460" t="s">
        <v>24</v>
      </c>
      <c r="I243" s="460" t="s">
        <v>23</v>
      </c>
      <c r="J243" s="460" t="s">
        <v>34</v>
      </c>
      <c r="K243" s="461" t="s">
        <v>33</v>
      </c>
    </row>
    <row r="244" spans="3:11" ht="15.75">
      <c r="C244" s="454" t="s">
        <v>1385</v>
      </c>
      <c r="D244" s="456" t="s">
        <v>31</v>
      </c>
      <c r="E244" s="457" t="s">
        <v>841</v>
      </c>
      <c r="F244" s="457" t="s">
        <v>23</v>
      </c>
      <c r="G244" s="457" t="s">
        <v>21</v>
      </c>
      <c r="H244" s="460" t="s">
        <v>24</v>
      </c>
      <c r="I244" s="460" t="s">
        <v>25</v>
      </c>
      <c r="J244" s="460" t="s">
        <v>34</v>
      </c>
      <c r="K244" s="461" t="s">
        <v>33</v>
      </c>
    </row>
    <row r="245" spans="3:11" ht="15.75">
      <c r="C245" s="454" t="s">
        <v>1384</v>
      </c>
      <c r="D245" s="456" t="s">
        <v>31</v>
      </c>
      <c r="E245" s="457" t="s">
        <v>23</v>
      </c>
      <c r="F245" s="457" t="s">
        <v>32</v>
      </c>
      <c r="G245" s="457" t="s">
        <v>21</v>
      </c>
      <c r="H245" s="460" t="s">
        <v>24</v>
      </c>
      <c r="I245" s="460" t="s">
        <v>25</v>
      </c>
      <c r="J245" s="460" t="s">
        <v>34</v>
      </c>
      <c r="K245" s="461" t="s">
        <v>33</v>
      </c>
    </row>
    <row r="246" spans="3:11" ht="15.75">
      <c r="C246" s="454" t="s">
        <v>1383</v>
      </c>
      <c r="D246" s="456" t="s">
        <v>31</v>
      </c>
      <c r="E246" s="457" t="s">
        <v>841</v>
      </c>
      <c r="F246" s="457" t="s">
        <v>23</v>
      </c>
      <c r="G246" s="457" t="s">
        <v>21</v>
      </c>
      <c r="H246" s="460" t="s">
        <v>24</v>
      </c>
      <c r="I246" s="460" t="s">
        <v>25</v>
      </c>
      <c r="J246" s="460" t="s">
        <v>34</v>
      </c>
      <c r="K246" s="461" t="s">
        <v>32</v>
      </c>
    </row>
    <row r="247" spans="3:11" ht="15.75">
      <c r="C247" s="454" t="s">
        <v>1382</v>
      </c>
      <c r="D247" s="456" t="s">
        <v>31</v>
      </c>
      <c r="E247" s="457" t="s">
        <v>841</v>
      </c>
      <c r="F247" s="457" t="s">
        <v>23</v>
      </c>
      <c r="G247" s="457" t="s">
        <v>21</v>
      </c>
      <c r="H247" s="460" t="s">
        <v>24</v>
      </c>
      <c r="I247" s="460" t="s">
        <v>25</v>
      </c>
      <c r="J247" s="460" t="s">
        <v>32</v>
      </c>
      <c r="K247" s="461" t="s">
        <v>33</v>
      </c>
    </row>
    <row r="248" spans="3:11" ht="15.75">
      <c r="C248" s="454" t="s">
        <v>1381</v>
      </c>
      <c r="D248" s="456" t="s">
        <v>21</v>
      </c>
      <c r="E248" s="457" t="s">
        <v>272</v>
      </c>
      <c r="F248" s="457" t="s">
        <v>841</v>
      </c>
      <c r="G248" s="457" t="s">
        <v>25</v>
      </c>
      <c r="H248" s="460" t="s">
        <v>24</v>
      </c>
      <c r="I248" s="460" t="s">
        <v>23</v>
      </c>
      <c r="J248" s="460" t="s">
        <v>34</v>
      </c>
      <c r="K248" s="461" t="s">
        <v>33</v>
      </c>
    </row>
    <row r="249" spans="3:11" ht="15.75">
      <c r="C249" s="454" t="s">
        <v>1380</v>
      </c>
      <c r="D249" s="456" t="s">
        <v>21</v>
      </c>
      <c r="E249" s="457" t="s">
        <v>272</v>
      </c>
      <c r="F249" s="457" t="s">
        <v>32</v>
      </c>
      <c r="G249" s="457" t="s">
        <v>25</v>
      </c>
      <c r="H249" s="460" t="s">
        <v>24</v>
      </c>
      <c r="I249" s="460" t="s">
        <v>23</v>
      </c>
      <c r="J249" s="460" t="s">
        <v>34</v>
      </c>
      <c r="K249" s="461" t="s">
        <v>33</v>
      </c>
    </row>
    <row r="250" spans="3:11" ht="15.75">
      <c r="C250" s="454" t="s">
        <v>1379</v>
      </c>
      <c r="D250" s="456" t="s">
        <v>21</v>
      </c>
      <c r="E250" s="457" t="s">
        <v>272</v>
      </c>
      <c r="F250" s="457" t="s">
        <v>841</v>
      </c>
      <c r="G250" s="457" t="s">
        <v>25</v>
      </c>
      <c r="H250" s="460" t="s">
        <v>24</v>
      </c>
      <c r="I250" s="460" t="s">
        <v>23</v>
      </c>
      <c r="J250" s="460" t="s">
        <v>34</v>
      </c>
      <c r="K250" s="461" t="s">
        <v>32</v>
      </c>
    </row>
    <row r="251" spans="3:11" ht="15.75">
      <c r="C251" s="454" t="s">
        <v>1378</v>
      </c>
      <c r="D251" s="456" t="s">
        <v>21</v>
      </c>
      <c r="E251" s="457" t="s">
        <v>272</v>
      </c>
      <c r="F251" s="457" t="s">
        <v>841</v>
      </c>
      <c r="G251" s="457" t="s">
        <v>25</v>
      </c>
      <c r="H251" s="460" t="s">
        <v>24</v>
      </c>
      <c r="I251" s="460" t="s">
        <v>23</v>
      </c>
      <c r="J251" s="460" t="s">
        <v>32</v>
      </c>
      <c r="K251" s="461" t="s">
        <v>33</v>
      </c>
    </row>
    <row r="252" spans="3:11" ht="15.75">
      <c r="C252" s="454" t="s">
        <v>1377</v>
      </c>
      <c r="D252" s="456" t="s">
        <v>31</v>
      </c>
      <c r="E252" s="457" t="s">
        <v>272</v>
      </c>
      <c r="F252" s="457" t="s">
        <v>23</v>
      </c>
      <c r="G252" s="457" t="s">
        <v>21</v>
      </c>
      <c r="H252" s="460" t="s">
        <v>24</v>
      </c>
      <c r="I252" s="460" t="s">
        <v>25</v>
      </c>
      <c r="J252" s="460" t="s">
        <v>34</v>
      </c>
      <c r="K252" s="461" t="s">
        <v>33</v>
      </c>
    </row>
    <row r="253" spans="3:11" ht="15.75">
      <c r="C253" s="454" t="s">
        <v>1376</v>
      </c>
      <c r="D253" s="456" t="s">
        <v>21</v>
      </c>
      <c r="E253" s="457" t="s">
        <v>272</v>
      </c>
      <c r="F253" s="457" t="s">
        <v>841</v>
      </c>
      <c r="G253" s="457" t="s">
        <v>25</v>
      </c>
      <c r="H253" s="460" t="s">
        <v>24</v>
      </c>
      <c r="I253" s="460" t="s">
        <v>23</v>
      </c>
      <c r="J253" s="460" t="s">
        <v>34</v>
      </c>
      <c r="K253" s="461" t="s">
        <v>31</v>
      </c>
    </row>
    <row r="254" spans="3:11" ht="15.75">
      <c r="C254" s="454" t="s">
        <v>1375</v>
      </c>
      <c r="D254" s="456" t="s">
        <v>31</v>
      </c>
      <c r="E254" s="457" t="s">
        <v>272</v>
      </c>
      <c r="F254" s="457" t="s">
        <v>841</v>
      </c>
      <c r="G254" s="457" t="s">
        <v>21</v>
      </c>
      <c r="H254" s="460" t="s">
        <v>24</v>
      </c>
      <c r="I254" s="460" t="s">
        <v>23</v>
      </c>
      <c r="J254" s="460" t="s">
        <v>25</v>
      </c>
      <c r="K254" s="461" t="s">
        <v>33</v>
      </c>
    </row>
    <row r="255" spans="3:11" ht="15.75">
      <c r="C255" s="454" t="s">
        <v>1374</v>
      </c>
      <c r="D255" s="456" t="s">
        <v>31</v>
      </c>
      <c r="E255" s="457" t="s">
        <v>272</v>
      </c>
      <c r="F255" s="457" t="s">
        <v>23</v>
      </c>
      <c r="G255" s="457" t="s">
        <v>21</v>
      </c>
      <c r="H255" s="460" t="s">
        <v>24</v>
      </c>
      <c r="I255" s="460" t="s">
        <v>25</v>
      </c>
      <c r="J255" s="460" t="s">
        <v>34</v>
      </c>
      <c r="K255" s="461" t="s">
        <v>32</v>
      </c>
    </row>
    <row r="256" spans="3:11" ht="15.75">
      <c r="C256" s="454" t="s">
        <v>1373</v>
      </c>
      <c r="D256" s="456" t="s">
        <v>31</v>
      </c>
      <c r="E256" s="457" t="s">
        <v>272</v>
      </c>
      <c r="F256" s="457" t="s">
        <v>23</v>
      </c>
      <c r="G256" s="457" t="s">
        <v>21</v>
      </c>
      <c r="H256" s="460" t="s">
        <v>24</v>
      </c>
      <c r="I256" s="460" t="s">
        <v>25</v>
      </c>
      <c r="J256" s="460" t="s">
        <v>32</v>
      </c>
      <c r="K256" s="461" t="s">
        <v>33</v>
      </c>
    </row>
    <row r="257" spans="3:11" ht="15.75">
      <c r="C257" s="454" t="s">
        <v>1372</v>
      </c>
      <c r="D257" s="456" t="s">
        <v>31</v>
      </c>
      <c r="E257" s="457" t="s">
        <v>272</v>
      </c>
      <c r="F257" s="457" t="s">
        <v>841</v>
      </c>
      <c r="G257" s="457" t="s">
        <v>21</v>
      </c>
      <c r="H257" s="460" t="s">
        <v>24</v>
      </c>
      <c r="I257" s="460" t="s">
        <v>23</v>
      </c>
      <c r="J257" s="460" t="s">
        <v>25</v>
      </c>
      <c r="K257" s="461" t="s">
        <v>32</v>
      </c>
    </row>
    <row r="258" spans="3:11" ht="15.75">
      <c r="C258" s="454" t="s">
        <v>1371</v>
      </c>
      <c r="D258" s="456" t="s">
        <v>22</v>
      </c>
      <c r="E258" s="457" t="s">
        <v>841</v>
      </c>
      <c r="F258" s="457" t="s">
        <v>32</v>
      </c>
      <c r="G258" s="457" t="s">
        <v>21</v>
      </c>
      <c r="H258" s="460" t="s">
        <v>24</v>
      </c>
      <c r="I258" s="460" t="s">
        <v>25</v>
      </c>
      <c r="J258" s="460" t="s">
        <v>34</v>
      </c>
      <c r="K258" s="461" t="s">
        <v>33</v>
      </c>
    </row>
    <row r="259" spans="3:11" ht="15.75">
      <c r="C259" s="454" t="s">
        <v>1370</v>
      </c>
      <c r="D259" s="456" t="s">
        <v>31</v>
      </c>
      <c r="E259" s="457" t="s">
        <v>841</v>
      </c>
      <c r="F259" s="457" t="s">
        <v>22</v>
      </c>
      <c r="G259" s="457" t="s">
        <v>21</v>
      </c>
      <c r="H259" s="460" t="s">
        <v>24</v>
      </c>
      <c r="I259" s="460" t="s">
        <v>25</v>
      </c>
      <c r="J259" s="460" t="s">
        <v>34</v>
      </c>
      <c r="K259" s="461" t="s">
        <v>33</v>
      </c>
    </row>
    <row r="260" spans="3:11" ht="15.75">
      <c r="C260" s="454" t="s">
        <v>1369</v>
      </c>
      <c r="D260" s="456" t="s">
        <v>31</v>
      </c>
      <c r="E260" s="457" t="s">
        <v>22</v>
      </c>
      <c r="F260" s="457" t="s">
        <v>32</v>
      </c>
      <c r="G260" s="457" t="s">
        <v>21</v>
      </c>
      <c r="H260" s="460" t="s">
        <v>24</v>
      </c>
      <c r="I260" s="460" t="s">
        <v>25</v>
      </c>
      <c r="J260" s="460" t="s">
        <v>34</v>
      </c>
      <c r="K260" s="461" t="s">
        <v>33</v>
      </c>
    </row>
    <row r="261" spans="3:11" ht="15.75">
      <c r="C261" s="454" t="s">
        <v>1368</v>
      </c>
      <c r="D261" s="456" t="s">
        <v>31</v>
      </c>
      <c r="E261" s="457" t="s">
        <v>841</v>
      </c>
      <c r="F261" s="457" t="s">
        <v>22</v>
      </c>
      <c r="G261" s="457" t="s">
        <v>21</v>
      </c>
      <c r="H261" s="460" t="s">
        <v>24</v>
      </c>
      <c r="I261" s="460" t="s">
        <v>25</v>
      </c>
      <c r="J261" s="460" t="s">
        <v>34</v>
      </c>
      <c r="K261" s="461" t="s">
        <v>32</v>
      </c>
    </row>
    <row r="262" spans="3:11" ht="15.75">
      <c r="C262" s="454" t="s">
        <v>1367</v>
      </c>
      <c r="D262" s="456" t="s">
        <v>31</v>
      </c>
      <c r="E262" s="457" t="s">
        <v>841</v>
      </c>
      <c r="F262" s="457" t="s">
        <v>22</v>
      </c>
      <c r="G262" s="457" t="s">
        <v>21</v>
      </c>
      <c r="H262" s="460" t="s">
        <v>24</v>
      </c>
      <c r="I262" s="460" t="s">
        <v>25</v>
      </c>
      <c r="J262" s="460" t="s">
        <v>32</v>
      </c>
      <c r="K262" s="461" t="s">
        <v>33</v>
      </c>
    </row>
    <row r="263" spans="3:11" ht="15.75">
      <c r="C263" s="454" t="s">
        <v>1366</v>
      </c>
      <c r="D263" s="456" t="s">
        <v>22</v>
      </c>
      <c r="E263" s="457" t="s">
        <v>272</v>
      </c>
      <c r="F263" s="457" t="s">
        <v>841</v>
      </c>
      <c r="G263" s="457" t="s">
        <v>21</v>
      </c>
      <c r="H263" s="460" t="s">
        <v>24</v>
      </c>
      <c r="I263" s="460" t="s">
        <v>25</v>
      </c>
      <c r="J263" s="460" t="s">
        <v>34</v>
      </c>
      <c r="K263" s="461" t="s">
        <v>33</v>
      </c>
    </row>
    <row r="264" spans="3:11" ht="15.75">
      <c r="C264" s="454" t="s">
        <v>1365</v>
      </c>
      <c r="D264" s="456" t="s">
        <v>22</v>
      </c>
      <c r="E264" s="457" t="s">
        <v>272</v>
      </c>
      <c r="F264" s="457" t="s">
        <v>32</v>
      </c>
      <c r="G264" s="457" t="s">
        <v>21</v>
      </c>
      <c r="H264" s="460" t="s">
        <v>24</v>
      </c>
      <c r="I264" s="460" t="s">
        <v>25</v>
      </c>
      <c r="J264" s="460" t="s">
        <v>34</v>
      </c>
      <c r="K264" s="461" t="s">
        <v>33</v>
      </c>
    </row>
    <row r="265" spans="3:11" ht="15.75">
      <c r="C265" s="454" t="s">
        <v>1364</v>
      </c>
      <c r="D265" s="456" t="s">
        <v>22</v>
      </c>
      <c r="E265" s="457" t="s">
        <v>272</v>
      </c>
      <c r="F265" s="457" t="s">
        <v>841</v>
      </c>
      <c r="G265" s="457" t="s">
        <v>21</v>
      </c>
      <c r="H265" s="460" t="s">
        <v>24</v>
      </c>
      <c r="I265" s="460" t="s">
        <v>25</v>
      </c>
      <c r="J265" s="460" t="s">
        <v>34</v>
      </c>
      <c r="K265" s="461" t="s">
        <v>32</v>
      </c>
    </row>
    <row r="266" spans="3:11" ht="15.75">
      <c r="C266" s="454" t="s">
        <v>1363</v>
      </c>
      <c r="D266" s="456" t="s">
        <v>22</v>
      </c>
      <c r="E266" s="457" t="s">
        <v>272</v>
      </c>
      <c r="F266" s="457" t="s">
        <v>841</v>
      </c>
      <c r="G266" s="457" t="s">
        <v>21</v>
      </c>
      <c r="H266" s="460" t="s">
        <v>24</v>
      </c>
      <c r="I266" s="460" t="s">
        <v>25</v>
      </c>
      <c r="J266" s="460" t="s">
        <v>32</v>
      </c>
      <c r="K266" s="461" t="s">
        <v>33</v>
      </c>
    </row>
    <row r="267" spans="3:11" ht="15.75">
      <c r="C267" s="454" t="s">
        <v>1362</v>
      </c>
      <c r="D267" s="456" t="s">
        <v>31</v>
      </c>
      <c r="E267" s="457" t="s">
        <v>272</v>
      </c>
      <c r="F267" s="457" t="s">
        <v>22</v>
      </c>
      <c r="G267" s="457" t="s">
        <v>21</v>
      </c>
      <c r="H267" s="460" t="s">
        <v>24</v>
      </c>
      <c r="I267" s="460" t="s">
        <v>25</v>
      </c>
      <c r="J267" s="460" t="s">
        <v>34</v>
      </c>
      <c r="K267" s="461" t="s">
        <v>33</v>
      </c>
    </row>
    <row r="268" spans="3:11" ht="15.75">
      <c r="C268" s="454" t="s">
        <v>1361</v>
      </c>
      <c r="D268" s="456" t="s">
        <v>31</v>
      </c>
      <c r="E268" s="457" t="s">
        <v>272</v>
      </c>
      <c r="F268" s="457" t="s">
        <v>841</v>
      </c>
      <c r="G268" s="457" t="s">
        <v>21</v>
      </c>
      <c r="H268" s="460" t="s">
        <v>24</v>
      </c>
      <c r="I268" s="460" t="s">
        <v>25</v>
      </c>
      <c r="J268" s="460" t="s">
        <v>34</v>
      </c>
      <c r="K268" s="461" t="s">
        <v>22</v>
      </c>
    </row>
    <row r="269" spans="3:11" ht="15.75">
      <c r="C269" s="454" t="s">
        <v>1360</v>
      </c>
      <c r="D269" s="456" t="s">
        <v>31</v>
      </c>
      <c r="E269" s="457" t="s">
        <v>272</v>
      </c>
      <c r="F269" s="457" t="s">
        <v>841</v>
      </c>
      <c r="G269" s="457" t="s">
        <v>21</v>
      </c>
      <c r="H269" s="460" t="s">
        <v>24</v>
      </c>
      <c r="I269" s="460" t="s">
        <v>25</v>
      </c>
      <c r="J269" s="460" t="s">
        <v>22</v>
      </c>
      <c r="K269" s="461" t="s">
        <v>33</v>
      </c>
    </row>
    <row r="270" spans="3:11" ht="15.75">
      <c r="C270" s="454" t="s">
        <v>1359</v>
      </c>
      <c r="D270" s="456" t="s">
        <v>31</v>
      </c>
      <c r="E270" s="457" t="s">
        <v>272</v>
      </c>
      <c r="F270" s="457" t="s">
        <v>22</v>
      </c>
      <c r="G270" s="457" t="s">
        <v>21</v>
      </c>
      <c r="H270" s="460" t="s">
        <v>24</v>
      </c>
      <c r="I270" s="460" t="s">
        <v>25</v>
      </c>
      <c r="J270" s="460" t="s">
        <v>34</v>
      </c>
      <c r="K270" s="461" t="s">
        <v>32</v>
      </c>
    </row>
    <row r="271" spans="3:11" ht="15.75">
      <c r="C271" s="454" t="s">
        <v>1358</v>
      </c>
      <c r="D271" s="456" t="s">
        <v>31</v>
      </c>
      <c r="E271" s="457" t="s">
        <v>272</v>
      </c>
      <c r="F271" s="457" t="s">
        <v>22</v>
      </c>
      <c r="G271" s="457" t="s">
        <v>21</v>
      </c>
      <c r="H271" s="460" t="s">
        <v>24</v>
      </c>
      <c r="I271" s="460" t="s">
        <v>25</v>
      </c>
      <c r="J271" s="460" t="s">
        <v>32</v>
      </c>
      <c r="K271" s="461" t="s">
        <v>33</v>
      </c>
    </row>
    <row r="272" spans="3:11" ht="15.75">
      <c r="C272" s="454" t="s">
        <v>1357</v>
      </c>
      <c r="D272" s="456" t="s">
        <v>31</v>
      </c>
      <c r="E272" s="457" t="s">
        <v>272</v>
      </c>
      <c r="F272" s="457" t="s">
        <v>841</v>
      </c>
      <c r="G272" s="457" t="s">
        <v>21</v>
      </c>
      <c r="H272" s="460" t="s">
        <v>24</v>
      </c>
      <c r="I272" s="460" t="s">
        <v>25</v>
      </c>
      <c r="J272" s="460" t="s">
        <v>22</v>
      </c>
      <c r="K272" s="461" t="s">
        <v>32</v>
      </c>
    </row>
    <row r="273" spans="3:11" ht="15.75">
      <c r="C273" s="454" t="s">
        <v>1356</v>
      </c>
      <c r="D273" s="456" t="s">
        <v>21</v>
      </c>
      <c r="E273" s="457" t="s">
        <v>841</v>
      </c>
      <c r="F273" s="457" t="s">
        <v>22</v>
      </c>
      <c r="G273" s="457" t="s">
        <v>25</v>
      </c>
      <c r="H273" s="460" t="s">
        <v>24</v>
      </c>
      <c r="I273" s="460" t="s">
        <v>23</v>
      </c>
      <c r="J273" s="460" t="s">
        <v>34</v>
      </c>
      <c r="K273" s="461" t="s">
        <v>33</v>
      </c>
    </row>
    <row r="274" spans="3:11" ht="15.75">
      <c r="C274" s="454" t="s">
        <v>1355</v>
      </c>
      <c r="D274" s="456" t="s">
        <v>21</v>
      </c>
      <c r="E274" s="457" t="s">
        <v>22</v>
      </c>
      <c r="F274" s="457" t="s">
        <v>32</v>
      </c>
      <c r="G274" s="457" t="s">
        <v>25</v>
      </c>
      <c r="H274" s="460" t="s">
        <v>24</v>
      </c>
      <c r="I274" s="460" t="s">
        <v>23</v>
      </c>
      <c r="J274" s="460" t="s">
        <v>34</v>
      </c>
      <c r="K274" s="461" t="s">
        <v>33</v>
      </c>
    </row>
    <row r="275" spans="3:11" ht="15.75">
      <c r="C275" s="454" t="s">
        <v>1354</v>
      </c>
      <c r="D275" s="456" t="s">
        <v>21</v>
      </c>
      <c r="E275" s="457" t="s">
        <v>841</v>
      </c>
      <c r="F275" s="457" t="s">
        <v>22</v>
      </c>
      <c r="G275" s="457" t="s">
        <v>25</v>
      </c>
      <c r="H275" s="460" t="s">
        <v>24</v>
      </c>
      <c r="I275" s="460" t="s">
        <v>23</v>
      </c>
      <c r="J275" s="460" t="s">
        <v>34</v>
      </c>
      <c r="K275" s="461" t="s">
        <v>32</v>
      </c>
    </row>
    <row r="276" spans="3:11" ht="15.75">
      <c r="C276" s="454" t="s">
        <v>1353</v>
      </c>
      <c r="D276" s="456" t="s">
        <v>21</v>
      </c>
      <c r="E276" s="457" t="s">
        <v>841</v>
      </c>
      <c r="F276" s="457" t="s">
        <v>22</v>
      </c>
      <c r="G276" s="457" t="s">
        <v>25</v>
      </c>
      <c r="H276" s="460" t="s">
        <v>24</v>
      </c>
      <c r="I276" s="460" t="s">
        <v>23</v>
      </c>
      <c r="J276" s="460" t="s">
        <v>32</v>
      </c>
      <c r="K276" s="461" t="s">
        <v>33</v>
      </c>
    </row>
    <row r="277" spans="3:11" ht="15.75">
      <c r="C277" s="454" t="s">
        <v>1352</v>
      </c>
      <c r="D277" s="456" t="s">
        <v>31</v>
      </c>
      <c r="E277" s="457" t="s">
        <v>22</v>
      </c>
      <c r="F277" s="457" t="s">
        <v>23</v>
      </c>
      <c r="G277" s="457" t="s">
        <v>21</v>
      </c>
      <c r="H277" s="460" t="s">
        <v>24</v>
      </c>
      <c r="I277" s="460" t="s">
        <v>25</v>
      </c>
      <c r="J277" s="460" t="s">
        <v>34</v>
      </c>
      <c r="K277" s="461" t="s">
        <v>33</v>
      </c>
    </row>
    <row r="278" spans="3:11" ht="15.75">
      <c r="C278" s="454" t="s">
        <v>1351</v>
      </c>
      <c r="D278" s="456" t="s">
        <v>31</v>
      </c>
      <c r="E278" s="457" t="s">
        <v>841</v>
      </c>
      <c r="F278" s="457" t="s">
        <v>23</v>
      </c>
      <c r="G278" s="457" t="s">
        <v>21</v>
      </c>
      <c r="H278" s="460" t="s">
        <v>24</v>
      </c>
      <c r="I278" s="460" t="s">
        <v>25</v>
      </c>
      <c r="J278" s="460" t="s">
        <v>34</v>
      </c>
      <c r="K278" s="461" t="s">
        <v>22</v>
      </c>
    </row>
    <row r="279" spans="3:11" ht="15.75">
      <c r="C279" s="454" t="s">
        <v>1350</v>
      </c>
      <c r="D279" s="456" t="s">
        <v>31</v>
      </c>
      <c r="E279" s="457" t="s">
        <v>841</v>
      </c>
      <c r="F279" s="457" t="s">
        <v>22</v>
      </c>
      <c r="G279" s="457" t="s">
        <v>21</v>
      </c>
      <c r="H279" s="460" t="s">
        <v>24</v>
      </c>
      <c r="I279" s="460" t="s">
        <v>23</v>
      </c>
      <c r="J279" s="460" t="s">
        <v>25</v>
      </c>
      <c r="K279" s="461" t="s">
        <v>33</v>
      </c>
    </row>
    <row r="280" spans="3:11" ht="15.75">
      <c r="C280" s="454" t="s">
        <v>1349</v>
      </c>
      <c r="D280" s="456" t="s">
        <v>31</v>
      </c>
      <c r="E280" s="457" t="s">
        <v>22</v>
      </c>
      <c r="F280" s="457" t="s">
        <v>23</v>
      </c>
      <c r="G280" s="457" t="s">
        <v>21</v>
      </c>
      <c r="H280" s="460" t="s">
        <v>24</v>
      </c>
      <c r="I280" s="460" t="s">
        <v>25</v>
      </c>
      <c r="J280" s="460" t="s">
        <v>34</v>
      </c>
      <c r="K280" s="461" t="s">
        <v>32</v>
      </c>
    </row>
    <row r="281" spans="3:11" ht="15.75">
      <c r="C281" s="454" t="s">
        <v>1348</v>
      </c>
      <c r="D281" s="456" t="s">
        <v>31</v>
      </c>
      <c r="E281" s="457" t="s">
        <v>22</v>
      </c>
      <c r="F281" s="457" t="s">
        <v>23</v>
      </c>
      <c r="G281" s="457" t="s">
        <v>21</v>
      </c>
      <c r="H281" s="460" t="s">
        <v>24</v>
      </c>
      <c r="I281" s="460" t="s">
        <v>25</v>
      </c>
      <c r="J281" s="460" t="s">
        <v>32</v>
      </c>
      <c r="K281" s="461" t="s">
        <v>33</v>
      </c>
    </row>
    <row r="282" spans="3:11" ht="15.75">
      <c r="C282" s="454" t="s">
        <v>1347</v>
      </c>
      <c r="D282" s="456" t="s">
        <v>31</v>
      </c>
      <c r="E282" s="457" t="s">
        <v>841</v>
      </c>
      <c r="F282" s="457" t="s">
        <v>22</v>
      </c>
      <c r="G282" s="457" t="s">
        <v>21</v>
      </c>
      <c r="H282" s="460" t="s">
        <v>24</v>
      </c>
      <c r="I282" s="460" t="s">
        <v>23</v>
      </c>
      <c r="J282" s="460" t="s">
        <v>25</v>
      </c>
      <c r="K282" s="461" t="s">
        <v>32</v>
      </c>
    </row>
    <row r="283" spans="3:11" ht="15.75">
      <c r="C283" s="454" t="s">
        <v>1346</v>
      </c>
      <c r="D283" s="456" t="s">
        <v>21</v>
      </c>
      <c r="E283" s="457" t="s">
        <v>272</v>
      </c>
      <c r="F283" s="457" t="s">
        <v>22</v>
      </c>
      <c r="G283" s="457" t="s">
        <v>25</v>
      </c>
      <c r="H283" s="460" t="s">
        <v>24</v>
      </c>
      <c r="I283" s="460" t="s">
        <v>23</v>
      </c>
      <c r="J283" s="460" t="s">
        <v>34</v>
      </c>
      <c r="K283" s="461" t="s">
        <v>33</v>
      </c>
    </row>
    <row r="284" spans="3:11" ht="15.75">
      <c r="C284" s="454" t="s">
        <v>1345</v>
      </c>
      <c r="D284" s="456" t="s">
        <v>21</v>
      </c>
      <c r="E284" s="457" t="s">
        <v>272</v>
      </c>
      <c r="F284" s="457" t="s">
        <v>841</v>
      </c>
      <c r="G284" s="457" t="s">
        <v>25</v>
      </c>
      <c r="H284" s="460" t="s">
        <v>24</v>
      </c>
      <c r="I284" s="460" t="s">
        <v>23</v>
      </c>
      <c r="J284" s="460" t="s">
        <v>34</v>
      </c>
      <c r="K284" s="461" t="s">
        <v>22</v>
      </c>
    </row>
    <row r="285" spans="3:11" ht="15.75">
      <c r="C285" s="454" t="s">
        <v>1344</v>
      </c>
      <c r="D285" s="456" t="s">
        <v>21</v>
      </c>
      <c r="E285" s="457" t="s">
        <v>272</v>
      </c>
      <c r="F285" s="457" t="s">
        <v>841</v>
      </c>
      <c r="G285" s="457" t="s">
        <v>25</v>
      </c>
      <c r="H285" s="460" t="s">
        <v>24</v>
      </c>
      <c r="I285" s="460" t="s">
        <v>23</v>
      </c>
      <c r="J285" s="460" t="s">
        <v>22</v>
      </c>
      <c r="K285" s="461" t="s">
        <v>33</v>
      </c>
    </row>
    <row r="286" spans="3:11" ht="15.75">
      <c r="C286" s="454" t="s">
        <v>1343</v>
      </c>
      <c r="D286" s="456" t="s">
        <v>21</v>
      </c>
      <c r="E286" s="457" t="s">
        <v>272</v>
      </c>
      <c r="F286" s="457" t="s">
        <v>22</v>
      </c>
      <c r="G286" s="457" t="s">
        <v>25</v>
      </c>
      <c r="H286" s="460" t="s">
        <v>24</v>
      </c>
      <c r="I286" s="460" t="s">
        <v>23</v>
      </c>
      <c r="J286" s="460" t="s">
        <v>34</v>
      </c>
      <c r="K286" s="461" t="s">
        <v>32</v>
      </c>
    </row>
    <row r="287" spans="3:11" ht="15.75">
      <c r="C287" s="454" t="s">
        <v>1342</v>
      </c>
      <c r="D287" s="456" t="s">
        <v>21</v>
      </c>
      <c r="E287" s="457" t="s">
        <v>272</v>
      </c>
      <c r="F287" s="457" t="s">
        <v>22</v>
      </c>
      <c r="G287" s="457" t="s">
        <v>25</v>
      </c>
      <c r="H287" s="460" t="s">
        <v>24</v>
      </c>
      <c r="I287" s="460" t="s">
        <v>23</v>
      </c>
      <c r="J287" s="460" t="s">
        <v>32</v>
      </c>
      <c r="K287" s="461" t="s">
        <v>33</v>
      </c>
    </row>
    <row r="288" spans="3:11" ht="15.75">
      <c r="C288" s="454" t="s">
        <v>1341</v>
      </c>
      <c r="D288" s="456" t="s">
        <v>21</v>
      </c>
      <c r="E288" s="457" t="s">
        <v>272</v>
      </c>
      <c r="F288" s="457" t="s">
        <v>841</v>
      </c>
      <c r="G288" s="457" t="s">
        <v>25</v>
      </c>
      <c r="H288" s="460" t="s">
        <v>24</v>
      </c>
      <c r="I288" s="460" t="s">
        <v>23</v>
      </c>
      <c r="J288" s="460" t="s">
        <v>22</v>
      </c>
      <c r="K288" s="461" t="s">
        <v>32</v>
      </c>
    </row>
    <row r="289" spans="3:11" ht="15.75">
      <c r="C289" s="454" t="s">
        <v>1340</v>
      </c>
      <c r="D289" s="456" t="s">
        <v>31</v>
      </c>
      <c r="E289" s="457" t="s">
        <v>272</v>
      </c>
      <c r="F289" s="457" t="s">
        <v>23</v>
      </c>
      <c r="G289" s="457" t="s">
        <v>21</v>
      </c>
      <c r="H289" s="460" t="s">
        <v>24</v>
      </c>
      <c r="I289" s="460" t="s">
        <v>25</v>
      </c>
      <c r="J289" s="460" t="s">
        <v>34</v>
      </c>
      <c r="K289" s="461" t="s">
        <v>22</v>
      </c>
    </row>
    <row r="290" spans="3:11" ht="15.75">
      <c r="C290" s="454" t="s">
        <v>1339</v>
      </c>
      <c r="D290" s="456" t="s">
        <v>31</v>
      </c>
      <c r="E290" s="457" t="s">
        <v>272</v>
      </c>
      <c r="F290" s="457" t="s">
        <v>22</v>
      </c>
      <c r="G290" s="457" t="s">
        <v>21</v>
      </c>
      <c r="H290" s="460" t="s">
        <v>24</v>
      </c>
      <c r="I290" s="460" t="s">
        <v>23</v>
      </c>
      <c r="J290" s="460" t="s">
        <v>25</v>
      </c>
      <c r="K290" s="461" t="s">
        <v>33</v>
      </c>
    </row>
    <row r="291" spans="3:11" ht="15.75">
      <c r="C291" s="454" t="s">
        <v>1338</v>
      </c>
      <c r="D291" s="456" t="s">
        <v>31</v>
      </c>
      <c r="E291" s="457" t="s">
        <v>272</v>
      </c>
      <c r="F291" s="457" t="s">
        <v>841</v>
      </c>
      <c r="G291" s="457" t="s">
        <v>21</v>
      </c>
      <c r="H291" s="460" t="s">
        <v>24</v>
      </c>
      <c r="I291" s="460" t="s">
        <v>23</v>
      </c>
      <c r="J291" s="460" t="s">
        <v>25</v>
      </c>
      <c r="K291" s="461" t="s">
        <v>22</v>
      </c>
    </row>
    <row r="292" spans="3:11" ht="15.75">
      <c r="C292" s="454" t="s">
        <v>1337</v>
      </c>
      <c r="D292" s="456" t="s">
        <v>31</v>
      </c>
      <c r="E292" s="457" t="s">
        <v>272</v>
      </c>
      <c r="F292" s="457" t="s">
        <v>22</v>
      </c>
      <c r="G292" s="457" t="s">
        <v>21</v>
      </c>
      <c r="H292" s="460" t="s">
        <v>24</v>
      </c>
      <c r="I292" s="460" t="s">
        <v>23</v>
      </c>
      <c r="J292" s="460" t="s">
        <v>25</v>
      </c>
      <c r="K292" s="461" t="s">
        <v>32</v>
      </c>
    </row>
    <row r="293" spans="3:11" ht="15.75">
      <c r="C293" s="454" t="s">
        <v>1336</v>
      </c>
      <c r="D293" s="456" t="s">
        <v>31</v>
      </c>
      <c r="E293" s="457" t="s">
        <v>841</v>
      </c>
      <c r="F293" s="457" t="s">
        <v>20</v>
      </c>
      <c r="G293" s="457" t="s">
        <v>24</v>
      </c>
      <c r="H293" s="460" t="s">
        <v>32</v>
      </c>
      <c r="I293" s="460" t="s">
        <v>272</v>
      </c>
      <c r="J293" s="460" t="s">
        <v>34</v>
      </c>
      <c r="K293" s="461" t="s">
        <v>33</v>
      </c>
    </row>
    <row r="294" spans="3:11" ht="15.75">
      <c r="C294" s="454" t="s">
        <v>1335</v>
      </c>
      <c r="D294" s="456" t="s">
        <v>31</v>
      </c>
      <c r="E294" s="457" t="s">
        <v>841</v>
      </c>
      <c r="F294" s="457" t="s">
        <v>20</v>
      </c>
      <c r="G294" s="457" t="s">
        <v>24</v>
      </c>
      <c r="H294" s="460" t="s">
        <v>32</v>
      </c>
      <c r="I294" s="460" t="s">
        <v>23</v>
      </c>
      <c r="J294" s="460" t="s">
        <v>34</v>
      </c>
      <c r="K294" s="461" t="s">
        <v>33</v>
      </c>
    </row>
    <row r="295" spans="3:11" ht="15.75">
      <c r="C295" s="454" t="s">
        <v>1334</v>
      </c>
      <c r="D295" s="456" t="s">
        <v>32</v>
      </c>
      <c r="E295" s="457" t="s">
        <v>841</v>
      </c>
      <c r="F295" s="457" t="s">
        <v>20</v>
      </c>
      <c r="G295" s="457" t="s">
        <v>23</v>
      </c>
      <c r="H295" s="460" t="s">
        <v>24</v>
      </c>
      <c r="I295" s="460" t="s">
        <v>272</v>
      </c>
      <c r="J295" s="460" t="s">
        <v>34</v>
      </c>
      <c r="K295" s="461" t="s">
        <v>33</v>
      </c>
    </row>
    <row r="296" spans="3:11" ht="15.75">
      <c r="C296" s="454" t="s">
        <v>1333</v>
      </c>
      <c r="D296" s="456" t="s">
        <v>31</v>
      </c>
      <c r="E296" s="457" t="s">
        <v>841</v>
      </c>
      <c r="F296" s="457" t="s">
        <v>20</v>
      </c>
      <c r="G296" s="457" t="s">
        <v>23</v>
      </c>
      <c r="H296" s="460" t="s">
        <v>24</v>
      </c>
      <c r="I296" s="460" t="s">
        <v>272</v>
      </c>
      <c r="J296" s="460" t="s">
        <v>34</v>
      </c>
      <c r="K296" s="461" t="s">
        <v>33</v>
      </c>
    </row>
    <row r="297" spans="3:11" ht="15.75">
      <c r="C297" s="454" t="s">
        <v>1332</v>
      </c>
      <c r="D297" s="456" t="s">
        <v>31</v>
      </c>
      <c r="E297" s="457" t="s">
        <v>272</v>
      </c>
      <c r="F297" s="457" t="s">
        <v>20</v>
      </c>
      <c r="G297" s="457" t="s">
        <v>24</v>
      </c>
      <c r="H297" s="460" t="s">
        <v>32</v>
      </c>
      <c r="I297" s="460" t="s">
        <v>23</v>
      </c>
      <c r="J297" s="460" t="s">
        <v>34</v>
      </c>
      <c r="K297" s="461" t="s">
        <v>33</v>
      </c>
    </row>
    <row r="298" spans="3:11" ht="15.75">
      <c r="C298" s="454" t="s">
        <v>1331</v>
      </c>
      <c r="D298" s="456" t="s">
        <v>31</v>
      </c>
      <c r="E298" s="457" t="s">
        <v>841</v>
      </c>
      <c r="F298" s="457" t="s">
        <v>20</v>
      </c>
      <c r="G298" s="457" t="s">
        <v>23</v>
      </c>
      <c r="H298" s="460" t="s">
        <v>24</v>
      </c>
      <c r="I298" s="460" t="s">
        <v>272</v>
      </c>
      <c r="J298" s="460" t="s">
        <v>34</v>
      </c>
      <c r="K298" s="461" t="s">
        <v>32</v>
      </c>
    </row>
    <row r="299" spans="3:11" ht="15.75">
      <c r="C299" s="454" t="s">
        <v>1330</v>
      </c>
      <c r="D299" s="456" t="s">
        <v>31</v>
      </c>
      <c r="E299" s="457" t="s">
        <v>841</v>
      </c>
      <c r="F299" s="457" t="s">
        <v>20</v>
      </c>
      <c r="G299" s="457" t="s">
        <v>23</v>
      </c>
      <c r="H299" s="460" t="s">
        <v>24</v>
      </c>
      <c r="I299" s="460" t="s">
        <v>272</v>
      </c>
      <c r="J299" s="460" t="s">
        <v>32</v>
      </c>
      <c r="K299" s="461" t="s">
        <v>33</v>
      </c>
    </row>
    <row r="300" spans="3:11" ht="15.75">
      <c r="C300" s="454" t="s">
        <v>1329</v>
      </c>
      <c r="D300" s="456" t="s">
        <v>22</v>
      </c>
      <c r="E300" s="457" t="s">
        <v>841</v>
      </c>
      <c r="F300" s="457" t="s">
        <v>20</v>
      </c>
      <c r="G300" s="457" t="s">
        <v>24</v>
      </c>
      <c r="H300" s="460" t="s">
        <v>32</v>
      </c>
      <c r="I300" s="460" t="s">
        <v>31</v>
      </c>
      <c r="J300" s="460" t="s">
        <v>34</v>
      </c>
      <c r="K300" s="461" t="s">
        <v>33</v>
      </c>
    </row>
    <row r="301" spans="3:11" ht="15.75">
      <c r="C301" s="454" t="s">
        <v>1328</v>
      </c>
      <c r="D301" s="456" t="s">
        <v>22</v>
      </c>
      <c r="E301" s="457" t="s">
        <v>841</v>
      </c>
      <c r="F301" s="457" t="s">
        <v>20</v>
      </c>
      <c r="G301" s="457" t="s">
        <v>24</v>
      </c>
      <c r="H301" s="460" t="s">
        <v>32</v>
      </c>
      <c r="I301" s="460" t="s">
        <v>272</v>
      </c>
      <c r="J301" s="460" t="s">
        <v>34</v>
      </c>
      <c r="K301" s="461" t="s">
        <v>33</v>
      </c>
    </row>
    <row r="302" spans="3:11" ht="15.75">
      <c r="C302" s="454" t="s">
        <v>1327</v>
      </c>
      <c r="D302" s="456" t="s">
        <v>22</v>
      </c>
      <c r="E302" s="457" t="s">
        <v>841</v>
      </c>
      <c r="F302" s="457" t="s">
        <v>20</v>
      </c>
      <c r="G302" s="457" t="s">
        <v>24</v>
      </c>
      <c r="H302" s="460" t="s">
        <v>31</v>
      </c>
      <c r="I302" s="460" t="s">
        <v>272</v>
      </c>
      <c r="J302" s="460" t="s">
        <v>34</v>
      </c>
      <c r="K302" s="461" t="s">
        <v>33</v>
      </c>
    </row>
    <row r="303" spans="3:11" ht="15.75">
      <c r="C303" s="454" t="s">
        <v>1326</v>
      </c>
      <c r="D303" s="456" t="s">
        <v>22</v>
      </c>
      <c r="E303" s="457" t="s">
        <v>272</v>
      </c>
      <c r="F303" s="457" t="s">
        <v>20</v>
      </c>
      <c r="G303" s="457" t="s">
        <v>24</v>
      </c>
      <c r="H303" s="460" t="s">
        <v>32</v>
      </c>
      <c r="I303" s="460" t="s">
        <v>31</v>
      </c>
      <c r="J303" s="460" t="s">
        <v>34</v>
      </c>
      <c r="K303" s="461" t="s">
        <v>33</v>
      </c>
    </row>
    <row r="304" spans="3:11" ht="15.75">
      <c r="C304" s="454" t="s">
        <v>1325</v>
      </c>
      <c r="D304" s="456" t="s">
        <v>22</v>
      </c>
      <c r="E304" s="457" t="s">
        <v>841</v>
      </c>
      <c r="F304" s="457" t="s">
        <v>20</v>
      </c>
      <c r="G304" s="457" t="s">
        <v>24</v>
      </c>
      <c r="H304" s="460" t="s">
        <v>31</v>
      </c>
      <c r="I304" s="460" t="s">
        <v>272</v>
      </c>
      <c r="J304" s="460" t="s">
        <v>34</v>
      </c>
      <c r="K304" s="461" t="s">
        <v>32</v>
      </c>
    </row>
    <row r="305" spans="3:11" ht="15.75">
      <c r="C305" s="454" t="s">
        <v>1324</v>
      </c>
      <c r="D305" s="456" t="s">
        <v>22</v>
      </c>
      <c r="E305" s="457" t="s">
        <v>841</v>
      </c>
      <c r="F305" s="457" t="s">
        <v>20</v>
      </c>
      <c r="G305" s="457" t="s">
        <v>24</v>
      </c>
      <c r="H305" s="460" t="s">
        <v>31</v>
      </c>
      <c r="I305" s="460" t="s">
        <v>272</v>
      </c>
      <c r="J305" s="460" t="s">
        <v>32</v>
      </c>
      <c r="K305" s="461" t="s">
        <v>33</v>
      </c>
    </row>
    <row r="306" spans="3:11" ht="15.75">
      <c r="C306" s="454" t="s">
        <v>1323</v>
      </c>
      <c r="D306" s="456" t="s">
        <v>22</v>
      </c>
      <c r="E306" s="457" t="s">
        <v>841</v>
      </c>
      <c r="F306" s="457" t="s">
        <v>20</v>
      </c>
      <c r="G306" s="457" t="s">
        <v>24</v>
      </c>
      <c r="H306" s="460" t="s">
        <v>32</v>
      </c>
      <c r="I306" s="460" t="s">
        <v>23</v>
      </c>
      <c r="J306" s="460" t="s">
        <v>34</v>
      </c>
      <c r="K306" s="461" t="s">
        <v>33</v>
      </c>
    </row>
    <row r="307" spans="3:11" ht="15.75">
      <c r="C307" s="454" t="s">
        <v>1322</v>
      </c>
      <c r="D307" s="456" t="s">
        <v>22</v>
      </c>
      <c r="E307" s="457" t="s">
        <v>841</v>
      </c>
      <c r="F307" s="457" t="s">
        <v>20</v>
      </c>
      <c r="G307" s="457" t="s">
        <v>23</v>
      </c>
      <c r="H307" s="460" t="s">
        <v>24</v>
      </c>
      <c r="I307" s="460" t="s">
        <v>31</v>
      </c>
      <c r="J307" s="460" t="s">
        <v>34</v>
      </c>
      <c r="K307" s="461" t="s">
        <v>33</v>
      </c>
    </row>
    <row r="308" spans="3:11" ht="15.75">
      <c r="C308" s="454" t="s">
        <v>1321</v>
      </c>
      <c r="D308" s="456" t="s">
        <v>22</v>
      </c>
      <c r="E308" s="457" t="s">
        <v>32</v>
      </c>
      <c r="F308" s="457" t="s">
        <v>20</v>
      </c>
      <c r="G308" s="457" t="s">
        <v>23</v>
      </c>
      <c r="H308" s="460" t="s">
        <v>24</v>
      </c>
      <c r="I308" s="460" t="s">
        <v>31</v>
      </c>
      <c r="J308" s="460" t="s">
        <v>34</v>
      </c>
      <c r="K308" s="461" t="s">
        <v>33</v>
      </c>
    </row>
    <row r="309" spans="3:11" ht="15.75">
      <c r="C309" s="454" t="s">
        <v>1320</v>
      </c>
      <c r="D309" s="456" t="s">
        <v>22</v>
      </c>
      <c r="E309" s="457" t="s">
        <v>841</v>
      </c>
      <c r="F309" s="457" t="s">
        <v>20</v>
      </c>
      <c r="G309" s="457" t="s">
        <v>23</v>
      </c>
      <c r="H309" s="460" t="s">
        <v>24</v>
      </c>
      <c r="I309" s="460" t="s">
        <v>31</v>
      </c>
      <c r="J309" s="460" t="s">
        <v>34</v>
      </c>
      <c r="K309" s="461" t="s">
        <v>32</v>
      </c>
    </row>
    <row r="310" spans="3:11" ht="15.75">
      <c r="C310" s="454" t="s">
        <v>1319</v>
      </c>
      <c r="D310" s="456" t="s">
        <v>22</v>
      </c>
      <c r="E310" s="457" t="s">
        <v>841</v>
      </c>
      <c r="F310" s="457" t="s">
        <v>20</v>
      </c>
      <c r="G310" s="457" t="s">
        <v>23</v>
      </c>
      <c r="H310" s="460" t="s">
        <v>24</v>
      </c>
      <c r="I310" s="460" t="s">
        <v>31</v>
      </c>
      <c r="J310" s="460" t="s">
        <v>32</v>
      </c>
      <c r="K310" s="461" t="s">
        <v>33</v>
      </c>
    </row>
    <row r="311" spans="3:11" ht="15.75">
      <c r="C311" s="454" t="s">
        <v>1318</v>
      </c>
      <c r="D311" s="456" t="s">
        <v>22</v>
      </c>
      <c r="E311" s="457" t="s">
        <v>841</v>
      </c>
      <c r="F311" s="457" t="s">
        <v>20</v>
      </c>
      <c r="G311" s="457" t="s">
        <v>23</v>
      </c>
      <c r="H311" s="460" t="s">
        <v>24</v>
      </c>
      <c r="I311" s="460" t="s">
        <v>272</v>
      </c>
      <c r="J311" s="460" t="s">
        <v>34</v>
      </c>
      <c r="K311" s="461" t="s">
        <v>33</v>
      </c>
    </row>
    <row r="312" spans="3:11" ht="15.75">
      <c r="C312" s="454" t="s">
        <v>1317</v>
      </c>
      <c r="D312" s="456" t="s">
        <v>22</v>
      </c>
      <c r="E312" s="457" t="s">
        <v>272</v>
      </c>
      <c r="F312" s="457" t="s">
        <v>20</v>
      </c>
      <c r="G312" s="457" t="s">
        <v>24</v>
      </c>
      <c r="H312" s="460" t="s">
        <v>32</v>
      </c>
      <c r="I312" s="460" t="s">
        <v>23</v>
      </c>
      <c r="J312" s="460" t="s">
        <v>34</v>
      </c>
      <c r="K312" s="461" t="s">
        <v>33</v>
      </c>
    </row>
    <row r="313" spans="3:11" ht="15.75">
      <c r="C313" s="454" t="s">
        <v>1316</v>
      </c>
      <c r="D313" s="456" t="s">
        <v>22</v>
      </c>
      <c r="E313" s="457" t="s">
        <v>841</v>
      </c>
      <c r="F313" s="457" t="s">
        <v>20</v>
      </c>
      <c r="G313" s="457" t="s">
        <v>23</v>
      </c>
      <c r="H313" s="460" t="s">
        <v>24</v>
      </c>
      <c r="I313" s="460" t="s">
        <v>272</v>
      </c>
      <c r="J313" s="460" t="s">
        <v>34</v>
      </c>
      <c r="K313" s="461" t="s">
        <v>32</v>
      </c>
    </row>
    <row r="314" spans="3:11" ht="15.75">
      <c r="C314" s="454" t="s">
        <v>1315</v>
      </c>
      <c r="D314" s="456" t="s">
        <v>22</v>
      </c>
      <c r="E314" s="457" t="s">
        <v>841</v>
      </c>
      <c r="F314" s="457" t="s">
        <v>20</v>
      </c>
      <c r="G314" s="457" t="s">
        <v>23</v>
      </c>
      <c r="H314" s="460" t="s">
        <v>24</v>
      </c>
      <c r="I314" s="460" t="s">
        <v>272</v>
      </c>
      <c r="J314" s="460" t="s">
        <v>32</v>
      </c>
      <c r="K314" s="461" t="s">
        <v>33</v>
      </c>
    </row>
    <row r="315" spans="3:11" ht="15.75">
      <c r="C315" s="454" t="s">
        <v>1314</v>
      </c>
      <c r="D315" s="456" t="s">
        <v>22</v>
      </c>
      <c r="E315" s="457" t="s">
        <v>272</v>
      </c>
      <c r="F315" s="457" t="s">
        <v>20</v>
      </c>
      <c r="G315" s="457" t="s">
        <v>23</v>
      </c>
      <c r="H315" s="460" t="s">
        <v>24</v>
      </c>
      <c r="I315" s="460" t="s">
        <v>31</v>
      </c>
      <c r="J315" s="460" t="s">
        <v>34</v>
      </c>
      <c r="K315" s="461" t="s">
        <v>33</v>
      </c>
    </row>
    <row r="316" spans="3:11" ht="15.75">
      <c r="C316" s="454" t="s">
        <v>1313</v>
      </c>
      <c r="D316" s="456" t="s">
        <v>31</v>
      </c>
      <c r="E316" s="457" t="s">
        <v>841</v>
      </c>
      <c r="F316" s="457" t="s">
        <v>20</v>
      </c>
      <c r="G316" s="457" t="s">
        <v>23</v>
      </c>
      <c r="H316" s="460" t="s">
        <v>24</v>
      </c>
      <c r="I316" s="460" t="s">
        <v>272</v>
      </c>
      <c r="J316" s="460" t="s">
        <v>34</v>
      </c>
      <c r="K316" s="461" t="s">
        <v>22</v>
      </c>
    </row>
    <row r="317" spans="3:11" ht="15.75">
      <c r="C317" s="454" t="s">
        <v>1312</v>
      </c>
      <c r="D317" s="456" t="s">
        <v>31</v>
      </c>
      <c r="E317" s="457" t="s">
        <v>841</v>
      </c>
      <c r="F317" s="457" t="s">
        <v>20</v>
      </c>
      <c r="G317" s="457" t="s">
        <v>23</v>
      </c>
      <c r="H317" s="460" t="s">
        <v>24</v>
      </c>
      <c r="I317" s="460" t="s">
        <v>272</v>
      </c>
      <c r="J317" s="460" t="s">
        <v>22</v>
      </c>
      <c r="K317" s="461" t="s">
        <v>33</v>
      </c>
    </row>
    <row r="318" spans="3:11" ht="15.75">
      <c r="C318" s="454" t="s">
        <v>1311</v>
      </c>
      <c r="D318" s="456" t="s">
        <v>22</v>
      </c>
      <c r="E318" s="457" t="s">
        <v>272</v>
      </c>
      <c r="F318" s="457" t="s">
        <v>20</v>
      </c>
      <c r="G318" s="457" t="s">
        <v>23</v>
      </c>
      <c r="H318" s="460" t="s">
        <v>24</v>
      </c>
      <c r="I318" s="460" t="s">
        <v>31</v>
      </c>
      <c r="J318" s="460" t="s">
        <v>34</v>
      </c>
      <c r="K318" s="461" t="s">
        <v>32</v>
      </c>
    </row>
    <row r="319" spans="3:11" ht="15.75">
      <c r="C319" s="454" t="s">
        <v>1310</v>
      </c>
      <c r="D319" s="456" t="s">
        <v>22</v>
      </c>
      <c r="E319" s="457" t="s">
        <v>272</v>
      </c>
      <c r="F319" s="457" t="s">
        <v>20</v>
      </c>
      <c r="G319" s="457" t="s">
        <v>23</v>
      </c>
      <c r="H319" s="460" t="s">
        <v>24</v>
      </c>
      <c r="I319" s="460" t="s">
        <v>31</v>
      </c>
      <c r="J319" s="460" t="s">
        <v>32</v>
      </c>
      <c r="K319" s="461" t="s">
        <v>33</v>
      </c>
    </row>
    <row r="320" spans="3:11" ht="15.75">
      <c r="C320" s="454" t="s">
        <v>1309</v>
      </c>
      <c r="D320" s="456" t="s">
        <v>31</v>
      </c>
      <c r="E320" s="457" t="s">
        <v>841</v>
      </c>
      <c r="F320" s="457" t="s">
        <v>20</v>
      </c>
      <c r="G320" s="457" t="s">
        <v>23</v>
      </c>
      <c r="H320" s="460" t="s">
        <v>24</v>
      </c>
      <c r="I320" s="460" t="s">
        <v>272</v>
      </c>
      <c r="J320" s="460" t="s">
        <v>22</v>
      </c>
      <c r="K320" s="461" t="s">
        <v>32</v>
      </c>
    </row>
    <row r="321" spans="3:11" ht="15.75">
      <c r="C321" s="454" t="s">
        <v>1308</v>
      </c>
      <c r="D321" s="456" t="s">
        <v>32</v>
      </c>
      <c r="E321" s="457" t="s">
        <v>841</v>
      </c>
      <c r="F321" s="457" t="s">
        <v>20</v>
      </c>
      <c r="G321" s="457" t="s">
        <v>25</v>
      </c>
      <c r="H321" s="460" t="s">
        <v>24</v>
      </c>
      <c r="I321" s="460" t="s">
        <v>31</v>
      </c>
      <c r="J321" s="460" t="s">
        <v>34</v>
      </c>
      <c r="K321" s="461" t="s">
        <v>33</v>
      </c>
    </row>
    <row r="322" spans="3:11" ht="15.75">
      <c r="C322" s="454" t="s">
        <v>1307</v>
      </c>
      <c r="D322" s="456" t="s">
        <v>32</v>
      </c>
      <c r="E322" s="457" t="s">
        <v>841</v>
      </c>
      <c r="F322" s="457" t="s">
        <v>20</v>
      </c>
      <c r="G322" s="457" t="s">
        <v>25</v>
      </c>
      <c r="H322" s="460" t="s">
        <v>24</v>
      </c>
      <c r="I322" s="460" t="s">
        <v>272</v>
      </c>
      <c r="J322" s="460" t="s">
        <v>34</v>
      </c>
      <c r="K322" s="461" t="s">
        <v>33</v>
      </c>
    </row>
    <row r="323" spans="3:11" ht="15.75">
      <c r="C323" s="454" t="s">
        <v>1306</v>
      </c>
      <c r="D323" s="456" t="s">
        <v>31</v>
      </c>
      <c r="E323" s="457" t="s">
        <v>841</v>
      </c>
      <c r="F323" s="457" t="s">
        <v>20</v>
      </c>
      <c r="G323" s="457" t="s">
        <v>25</v>
      </c>
      <c r="H323" s="460" t="s">
        <v>24</v>
      </c>
      <c r="I323" s="460" t="s">
        <v>272</v>
      </c>
      <c r="J323" s="460" t="s">
        <v>34</v>
      </c>
      <c r="K323" s="461" t="s">
        <v>33</v>
      </c>
    </row>
    <row r="324" spans="3:11" ht="15.75">
      <c r="C324" s="454" t="s">
        <v>1305</v>
      </c>
      <c r="D324" s="456" t="s">
        <v>32</v>
      </c>
      <c r="E324" s="457" t="s">
        <v>272</v>
      </c>
      <c r="F324" s="457" t="s">
        <v>20</v>
      </c>
      <c r="G324" s="457" t="s">
        <v>25</v>
      </c>
      <c r="H324" s="460" t="s">
        <v>24</v>
      </c>
      <c r="I324" s="460" t="s">
        <v>31</v>
      </c>
      <c r="J324" s="460" t="s">
        <v>34</v>
      </c>
      <c r="K324" s="461" t="s">
        <v>33</v>
      </c>
    </row>
    <row r="325" spans="3:11" ht="15.75">
      <c r="C325" s="454" t="s">
        <v>1304</v>
      </c>
      <c r="D325" s="456" t="s">
        <v>31</v>
      </c>
      <c r="E325" s="457" t="s">
        <v>841</v>
      </c>
      <c r="F325" s="457" t="s">
        <v>20</v>
      </c>
      <c r="G325" s="457" t="s">
        <v>25</v>
      </c>
      <c r="H325" s="460" t="s">
        <v>24</v>
      </c>
      <c r="I325" s="460" t="s">
        <v>272</v>
      </c>
      <c r="J325" s="460" t="s">
        <v>34</v>
      </c>
      <c r="K325" s="461" t="s">
        <v>32</v>
      </c>
    </row>
    <row r="326" spans="3:11" ht="15.75">
      <c r="C326" s="454" t="s">
        <v>1303</v>
      </c>
      <c r="D326" s="456" t="s">
        <v>31</v>
      </c>
      <c r="E326" s="457" t="s">
        <v>841</v>
      </c>
      <c r="F326" s="457" t="s">
        <v>20</v>
      </c>
      <c r="G326" s="457" t="s">
        <v>25</v>
      </c>
      <c r="H326" s="460" t="s">
        <v>24</v>
      </c>
      <c r="I326" s="460" t="s">
        <v>272</v>
      </c>
      <c r="J326" s="460" t="s">
        <v>32</v>
      </c>
      <c r="K326" s="461" t="s">
        <v>33</v>
      </c>
    </row>
    <row r="327" spans="3:11" ht="15.75">
      <c r="C327" s="454" t="s">
        <v>1302</v>
      </c>
      <c r="D327" s="456" t="s">
        <v>32</v>
      </c>
      <c r="E327" s="457" t="s">
        <v>841</v>
      </c>
      <c r="F327" s="457" t="s">
        <v>20</v>
      </c>
      <c r="G327" s="457" t="s">
        <v>25</v>
      </c>
      <c r="H327" s="460" t="s">
        <v>24</v>
      </c>
      <c r="I327" s="460" t="s">
        <v>23</v>
      </c>
      <c r="J327" s="460" t="s">
        <v>34</v>
      </c>
      <c r="K327" s="461" t="s">
        <v>33</v>
      </c>
    </row>
    <row r="328" spans="3:11" ht="15.75">
      <c r="C328" s="454" t="s">
        <v>1301</v>
      </c>
      <c r="D328" s="456" t="s">
        <v>31</v>
      </c>
      <c r="E328" s="457" t="s">
        <v>841</v>
      </c>
      <c r="F328" s="457" t="s">
        <v>20</v>
      </c>
      <c r="G328" s="457" t="s">
        <v>25</v>
      </c>
      <c r="H328" s="460" t="s">
        <v>24</v>
      </c>
      <c r="I328" s="460" t="s">
        <v>23</v>
      </c>
      <c r="J328" s="460" t="s">
        <v>34</v>
      </c>
      <c r="K328" s="461" t="s">
        <v>33</v>
      </c>
    </row>
    <row r="329" spans="3:11" ht="15.75">
      <c r="C329" s="454" t="s">
        <v>1300</v>
      </c>
      <c r="D329" s="456" t="s">
        <v>31</v>
      </c>
      <c r="E329" s="457" t="s">
        <v>32</v>
      </c>
      <c r="F329" s="457" t="s">
        <v>20</v>
      </c>
      <c r="G329" s="457" t="s">
        <v>25</v>
      </c>
      <c r="H329" s="460" t="s">
        <v>24</v>
      </c>
      <c r="I329" s="460" t="s">
        <v>23</v>
      </c>
      <c r="J329" s="460" t="s">
        <v>34</v>
      </c>
      <c r="K329" s="461" t="s">
        <v>33</v>
      </c>
    </row>
    <row r="330" spans="3:11" ht="15.75">
      <c r="C330" s="454" t="s">
        <v>1299</v>
      </c>
      <c r="D330" s="456" t="s">
        <v>31</v>
      </c>
      <c r="E330" s="457" t="s">
        <v>841</v>
      </c>
      <c r="F330" s="457" t="s">
        <v>20</v>
      </c>
      <c r="G330" s="457" t="s">
        <v>25</v>
      </c>
      <c r="H330" s="460" t="s">
        <v>24</v>
      </c>
      <c r="I330" s="460" t="s">
        <v>23</v>
      </c>
      <c r="J330" s="460" t="s">
        <v>34</v>
      </c>
      <c r="K330" s="461" t="s">
        <v>32</v>
      </c>
    </row>
    <row r="331" spans="3:11" ht="15.75">
      <c r="C331" s="454" t="s">
        <v>1298</v>
      </c>
      <c r="D331" s="456" t="s">
        <v>31</v>
      </c>
      <c r="E331" s="457" t="s">
        <v>841</v>
      </c>
      <c r="F331" s="457" t="s">
        <v>20</v>
      </c>
      <c r="G331" s="457" t="s">
        <v>25</v>
      </c>
      <c r="H331" s="460" t="s">
        <v>24</v>
      </c>
      <c r="I331" s="460" t="s">
        <v>23</v>
      </c>
      <c r="J331" s="460" t="s">
        <v>32</v>
      </c>
      <c r="K331" s="461" t="s">
        <v>33</v>
      </c>
    </row>
    <row r="332" spans="3:11" ht="15.75">
      <c r="C332" s="454" t="s">
        <v>1297</v>
      </c>
      <c r="D332" s="456" t="s">
        <v>23</v>
      </c>
      <c r="E332" s="457" t="s">
        <v>841</v>
      </c>
      <c r="F332" s="457" t="s">
        <v>20</v>
      </c>
      <c r="G332" s="457" t="s">
        <v>25</v>
      </c>
      <c r="H332" s="460" t="s">
        <v>24</v>
      </c>
      <c r="I332" s="460" t="s">
        <v>272</v>
      </c>
      <c r="J332" s="460" t="s">
        <v>34</v>
      </c>
      <c r="K332" s="461" t="s">
        <v>33</v>
      </c>
    </row>
    <row r="333" spans="3:11" ht="15.75">
      <c r="C333" s="454" t="s">
        <v>1296</v>
      </c>
      <c r="D333" s="456" t="s">
        <v>32</v>
      </c>
      <c r="E333" s="457" t="s">
        <v>272</v>
      </c>
      <c r="F333" s="457" t="s">
        <v>20</v>
      </c>
      <c r="G333" s="457" t="s">
        <v>25</v>
      </c>
      <c r="H333" s="460" t="s">
        <v>24</v>
      </c>
      <c r="I333" s="460" t="s">
        <v>23</v>
      </c>
      <c r="J333" s="460" t="s">
        <v>34</v>
      </c>
      <c r="K333" s="461" t="s">
        <v>33</v>
      </c>
    </row>
    <row r="334" spans="3:11" ht="15.75">
      <c r="C334" s="454" t="s">
        <v>1295</v>
      </c>
      <c r="D334" s="456" t="s">
        <v>23</v>
      </c>
      <c r="E334" s="457" t="s">
        <v>841</v>
      </c>
      <c r="F334" s="457" t="s">
        <v>20</v>
      </c>
      <c r="G334" s="457" t="s">
        <v>25</v>
      </c>
      <c r="H334" s="460" t="s">
        <v>24</v>
      </c>
      <c r="I334" s="460" t="s">
        <v>272</v>
      </c>
      <c r="J334" s="460" t="s">
        <v>34</v>
      </c>
      <c r="K334" s="461" t="s">
        <v>32</v>
      </c>
    </row>
    <row r="335" spans="3:11" ht="15.75">
      <c r="C335" s="454" t="s">
        <v>1294</v>
      </c>
      <c r="D335" s="456" t="s">
        <v>23</v>
      </c>
      <c r="E335" s="457" t="s">
        <v>841</v>
      </c>
      <c r="F335" s="457" t="s">
        <v>20</v>
      </c>
      <c r="G335" s="457" t="s">
        <v>25</v>
      </c>
      <c r="H335" s="460" t="s">
        <v>24</v>
      </c>
      <c r="I335" s="460" t="s">
        <v>272</v>
      </c>
      <c r="J335" s="460" t="s">
        <v>32</v>
      </c>
      <c r="K335" s="461" t="s">
        <v>33</v>
      </c>
    </row>
    <row r="336" spans="3:11" ht="15.75">
      <c r="C336" s="454" t="s">
        <v>1293</v>
      </c>
      <c r="D336" s="456" t="s">
        <v>31</v>
      </c>
      <c r="E336" s="457" t="s">
        <v>272</v>
      </c>
      <c r="F336" s="457" t="s">
        <v>20</v>
      </c>
      <c r="G336" s="457" t="s">
        <v>25</v>
      </c>
      <c r="H336" s="460" t="s">
        <v>24</v>
      </c>
      <c r="I336" s="460" t="s">
        <v>23</v>
      </c>
      <c r="J336" s="460" t="s">
        <v>34</v>
      </c>
      <c r="K336" s="461" t="s">
        <v>33</v>
      </c>
    </row>
    <row r="337" spans="3:11" ht="15.75">
      <c r="C337" s="454" t="s">
        <v>1292</v>
      </c>
      <c r="D337" s="456" t="s">
        <v>31</v>
      </c>
      <c r="E337" s="457" t="s">
        <v>272</v>
      </c>
      <c r="F337" s="457" t="s">
        <v>20</v>
      </c>
      <c r="G337" s="457" t="s">
        <v>25</v>
      </c>
      <c r="H337" s="460" t="s">
        <v>24</v>
      </c>
      <c r="I337" s="460" t="s">
        <v>23</v>
      </c>
      <c r="J337" s="460" t="s">
        <v>34</v>
      </c>
      <c r="K337" s="461" t="s">
        <v>841</v>
      </c>
    </row>
    <row r="338" spans="3:11" ht="15.75">
      <c r="C338" s="454" t="s">
        <v>1291</v>
      </c>
      <c r="D338" s="456" t="s">
        <v>31</v>
      </c>
      <c r="E338" s="457" t="s">
        <v>272</v>
      </c>
      <c r="F338" s="457" t="s">
        <v>20</v>
      </c>
      <c r="G338" s="457" t="s">
        <v>25</v>
      </c>
      <c r="H338" s="460" t="s">
        <v>24</v>
      </c>
      <c r="I338" s="460" t="s">
        <v>23</v>
      </c>
      <c r="J338" s="460" t="s">
        <v>841</v>
      </c>
      <c r="K338" s="461" t="s">
        <v>33</v>
      </c>
    </row>
    <row r="339" spans="3:11" ht="15.75">
      <c r="C339" s="454" t="s">
        <v>1290</v>
      </c>
      <c r="D339" s="456" t="s">
        <v>31</v>
      </c>
      <c r="E339" s="457" t="s">
        <v>272</v>
      </c>
      <c r="F339" s="457" t="s">
        <v>20</v>
      </c>
      <c r="G339" s="457" t="s">
        <v>25</v>
      </c>
      <c r="H339" s="460" t="s">
        <v>24</v>
      </c>
      <c r="I339" s="460" t="s">
        <v>23</v>
      </c>
      <c r="J339" s="460" t="s">
        <v>34</v>
      </c>
      <c r="K339" s="461" t="s">
        <v>32</v>
      </c>
    </row>
    <row r="340" spans="3:11" ht="15.75">
      <c r="C340" s="454" t="s">
        <v>1289</v>
      </c>
      <c r="D340" s="456" t="s">
        <v>31</v>
      </c>
      <c r="E340" s="457" t="s">
        <v>272</v>
      </c>
      <c r="F340" s="457" t="s">
        <v>20</v>
      </c>
      <c r="G340" s="457" t="s">
        <v>25</v>
      </c>
      <c r="H340" s="460" t="s">
        <v>24</v>
      </c>
      <c r="I340" s="460" t="s">
        <v>23</v>
      </c>
      <c r="J340" s="460" t="s">
        <v>32</v>
      </c>
      <c r="K340" s="461" t="s">
        <v>33</v>
      </c>
    </row>
    <row r="341" spans="3:11" ht="15.75">
      <c r="C341" s="454" t="s">
        <v>1288</v>
      </c>
      <c r="D341" s="456" t="s">
        <v>31</v>
      </c>
      <c r="E341" s="457" t="s">
        <v>272</v>
      </c>
      <c r="F341" s="457" t="s">
        <v>20</v>
      </c>
      <c r="G341" s="457" t="s">
        <v>25</v>
      </c>
      <c r="H341" s="460" t="s">
        <v>24</v>
      </c>
      <c r="I341" s="460" t="s">
        <v>23</v>
      </c>
      <c r="J341" s="460" t="s">
        <v>32</v>
      </c>
      <c r="K341" s="461" t="s">
        <v>841</v>
      </c>
    </row>
    <row r="342" spans="3:11" ht="15.75">
      <c r="C342" s="454" t="s">
        <v>1287</v>
      </c>
      <c r="D342" s="456" t="s">
        <v>22</v>
      </c>
      <c r="E342" s="457" t="s">
        <v>841</v>
      </c>
      <c r="F342" s="457" t="s">
        <v>20</v>
      </c>
      <c r="G342" s="457" t="s">
        <v>24</v>
      </c>
      <c r="H342" s="460" t="s">
        <v>32</v>
      </c>
      <c r="I342" s="460" t="s">
        <v>25</v>
      </c>
      <c r="J342" s="460" t="s">
        <v>34</v>
      </c>
      <c r="K342" s="461" t="s">
        <v>33</v>
      </c>
    </row>
    <row r="343" spans="3:11" ht="15.75">
      <c r="C343" s="454" t="s">
        <v>1286</v>
      </c>
      <c r="D343" s="456" t="s">
        <v>22</v>
      </c>
      <c r="E343" s="457" t="s">
        <v>841</v>
      </c>
      <c r="F343" s="457" t="s">
        <v>20</v>
      </c>
      <c r="G343" s="457" t="s">
        <v>25</v>
      </c>
      <c r="H343" s="460" t="s">
        <v>24</v>
      </c>
      <c r="I343" s="460" t="s">
        <v>31</v>
      </c>
      <c r="J343" s="460" t="s">
        <v>34</v>
      </c>
      <c r="K343" s="461" t="s">
        <v>33</v>
      </c>
    </row>
    <row r="344" spans="3:11" ht="15.75">
      <c r="C344" s="454" t="s">
        <v>1285</v>
      </c>
      <c r="D344" s="456" t="s">
        <v>22</v>
      </c>
      <c r="E344" s="457" t="s">
        <v>32</v>
      </c>
      <c r="F344" s="457" t="s">
        <v>20</v>
      </c>
      <c r="G344" s="457" t="s">
        <v>25</v>
      </c>
      <c r="H344" s="460" t="s">
        <v>24</v>
      </c>
      <c r="I344" s="460" t="s">
        <v>31</v>
      </c>
      <c r="J344" s="460" t="s">
        <v>34</v>
      </c>
      <c r="K344" s="461" t="s">
        <v>33</v>
      </c>
    </row>
    <row r="345" spans="3:11" ht="15.75">
      <c r="C345" s="454" t="s">
        <v>1284</v>
      </c>
      <c r="D345" s="456" t="s">
        <v>22</v>
      </c>
      <c r="E345" s="457" t="s">
        <v>841</v>
      </c>
      <c r="F345" s="457" t="s">
        <v>20</v>
      </c>
      <c r="G345" s="457" t="s">
        <v>25</v>
      </c>
      <c r="H345" s="460" t="s">
        <v>24</v>
      </c>
      <c r="I345" s="460" t="s">
        <v>31</v>
      </c>
      <c r="J345" s="460" t="s">
        <v>34</v>
      </c>
      <c r="K345" s="461" t="s">
        <v>32</v>
      </c>
    </row>
    <row r="346" spans="3:11" ht="15.75">
      <c r="C346" s="454" t="s">
        <v>1283</v>
      </c>
      <c r="D346" s="456" t="s">
        <v>22</v>
      </c>
      <c r="E346" s="457" t="s">
        <v>841</v>
      </c>
      <c r="F346" s="457" t="s">
        <v>20</v>
      </c>
      <c r="G346" s="457" t="s">
        <v>25</v>
      </c>
      <c r="H346" s="460" t="s">
        <v>24</v>
      </c>
      <c r="I346" s="460" t="s">
        <v>31</v>
      </c>
      <c r="J346" s="460" t="s">
        <v>32</v>
      </c>
      <c r="K346" s="461" t="s">
        <v>33</v>
      </c>
    </row>
    <row r="347" spans="3:11" ht="15.75">
      <c r="C347" s="454" t="s">
        <v>1282</v>
      </c>
      <c r="D347" s="456" t="s">
        <v>22</v>
      </c>
      <c r="E347" s="457" t="s">
        <v>841</v>
      </c>
      <c r="F347" s="457" t="s">
        <v>20</v>
      </c>
      <c r="G347" s="457" t="s">
        <v>25</v>
      </c>
      <c r="H347" s="460" t="s">
        <v>24</v>
      </c>
      <c r="I347" s="460" t="s">
        <v>272</v>
      </c>
      <c r="J347" s="460" t="s">
        <v>34</v>
      </c>
      <c r="K347" s="461" t="s">
        <v>33</v>
      </c>
    </row>
    <row r="348" spans="3:11" ht="15.75">
      <c r="C348" s="454" t="s">
        <v>1281</v>
      </c>
      <c r="D348" s="456" t="s">
        <v>22</v>
      </c>
      <c r="E348" s="457" t="s">
        <v>272</v>
      </c>
      <c r="F348" s="457" t="s">
        <v>20</v>
      </c>
      <c r="G348" s="457" t="s">
        <v>24</v>
      </c>
      <c r="H348" s="460" t="s">
        <v>32</v>
      </c>
      <c r="I348" s="460" t="s">
        <v>25</v>
      </c>
      <c r="J348" s="460" t="s">
        <v>34</v>
      </c>
      <c r="K348" s="461" t="s">
        <v>33</v>
      </c>
    </row>
    <row r="349" spans="3:11" ht="15.75">
      <c r="C349" s="454" t="s">
        <v>1280</v>
      </c>
      <c r="D349" s="456" t="s">
        <v>22</v>
      </c>
      <c r="E349" s="457" t="s">
        <v>841</v>
      </c>
      <c r="F349" s="457" t="s">
        <v>20</v>
      </c>
      <c r="G349" s="457" t="s">
        <v>25</v>
      </c>
      <c r="H349" s="460" t="s">
        <v>24</v>
      </c>
      <c r="I349" s="460" t="s">
        <v>272</v>
      </c>
      <c r="J349" s="460" t="s">
        <v>34</v>
      </c>
      <c r="K349" s="461" t="s">
        <v>32</v>
      </c>
    </row>
    <row r="350" spans="3:11" ht="15.75">
      <c r="C350" s="454" t="s">
        <v>1279</v>
      </c>
      <c r="D350" s="456" t="s">
        <v>22</v>
      </c>
      <c r="E350" s="457" t="s">
        <v>841</v>
      </c>
      <c r="F350" s="457" t="s">
        <v>20</v>
      </c>
      <c r="G350" s="457" t="s">
        <v>25</v>
      </c>
      <c r="H350" s="460" t="s">
        <v>24</v>
      </c>
      <c r="I350" s="460" t="s">
        <v>272</v>
      </c>
      <c r="J350" s="460" t="s">
        <v>32</v>
      </c>
      <c r="K350" s="461" t="s">
        <v>33</v>
      </c>
    </row>
    <row r="351" spans="3:11" ht="15.75">
      <c r="C351" s="454" t="s">
        <v>1278</v>
      </c>
      <c r="D351" s="456" t="s">
        <v>22</v>
      </c>
      <c r="E351" s="457" t="s">
        <v>272</v>
      </c>
      <c r="F351" s="457" t="s">
        <v>20</v>
      </c>
      <c r="G351" s="457" t="s">
        <v>25</v>
      </c>
      <c r="H351" s="460" t="s">
        <v>24</v>
      </c>
      <c r="I351" s="460" t="s">
        <v>31</v>
      </c>
      <c r="J351" s="460" t="s">
        <v>34</v>
      </c>
      <c r="K351" s="461" t="s">
        <v>33</v>
      </c>
    </row>
    <row r="352" spans="3:11" ht="15.75">
      <c r="C352" s="454" t="s">
        <v>1277</v>
      </c>
      <c r="D352" s="456" t="s">
        <v>31</v>
      </c>
      <c r="E352" s="457" t="s">
        <v>841</v>
      </c>
      <c r="F352" s="457" t="s">
        <v>20</v>
      </c>
      <c r="G352" s="457" t="s">
        <v>25</v>
      </c>
      <c r="H352" s="460" t="s">
        <v>24</v>
      </c>
      <c r="I352" s="460" t="s">
        <v>272</v>
      </c>
      <c r="J352" s="460" t="s">
        <v>34</v>
      </c>
      <c r="K352" s="461" t="s">
        <v>22</v>
      </c>
    </row>
    <row r="353" spans="3:11" ht="15.75">
      <c r="C353" s="454" t="s">
        <v>1276</v>
      </c>
      <c r="D353" s="456" t="s">
        <v>31</v>
      </c>
      <c r="E353" s="457" t="s">
        <v>841</v>
      </c>
      <c r="F353" s="457" t="s">
        <v>20</v>
      </c>
      <c r="G353" s="457" t="s">
        <v>25</v>
      </c>
      <c r="H353" s="460" t="s">
        <v>24</v>
      </c>
      <c r="I353" s="460" t="s">
        <v>272</v>
      </c>
      <c r="J353" s="460" t="s">
        <v>22</v>
      </c>
      <c r="K353" s="461" t="s">
        <v>33</v>
      </c>
    </row>
    <row r="354" spans="3:11" ht="15.75">
      <c r="C354" s="454" t="s">
        <v>1275</v>
      </c>
      <c r="D354" s="456" t="s">
        <v>22</v>
      </c>
      <c r="E354" s="457" t="s">
        <v>272</v>
      </c>
      <c r="F354" s="457" t="s">
        <v>20</v>
      </c>
      <c r="G354" s="457" t="s">
        <v>25</v>
      </c>
      <c r="H354" s="460" t="s">
        <v>24</v>
      </c>
      <c r="I354" s="460" t="s">
        <v>31</v>
      </c>
      <c r="J354" s="460" t="s">
        <v>34</v>
      </c>
      <c r="K354" s="461" t="s">
        <v>32</v>
      </c>
    </row>
    <row r="355" spans="3:11" ht="15.75">
      <c r="C355" s="454" t="s">
        <v>1274</v>
      </c>
      <c r="D355" s="456" t="s">
        <v>22</v>
      </c>
      <c r="E355" s="457" t="s">
        <v>272</v>
      </c>
      <c r="F355" s="457" t="s">
        <v>20</v>
      </c>
      <c r="G355" s="457" t="s">
        <v>25</v>
      </c>
      <c r="H355" s="460" t="s">
        <v>24</v>
      </c>
      <c r="I355" s="460" t="s">
        <v>31</v>
      </c>
      <c r="J355" s="460" t="s">
        <v>32</v>
      </c>
      <c r="K355" s="461" t="s">
        <v>33</v>
      </c>
    </row>
    <row r="356" spans="3:11" ht="15.75">
      <c r="C356" s="454" t="s">
        <v>1273</v>
      </c>
      <c r="D356" s="456" t="s">
        <v>31</v>
      </c>
      <c r="E356" s="457" t="s">
        <v>841</v>
      </c>
      <c r="F356" s="457" t="s">
        <v>20</v>
      </c>
      <c r="G356" s="457" t="s">
        <v>25</v>
      </c>
      <c r="H356" s="460" t="s">
        <v>24</v>
      </c>
      <c r="I356" s="460" t="s">
        <v>272</v>
      </c>
      <c r="J356" s="460" t="s">
        <v>22</v>
      </c>
      <c r="K356" s="461" t="s">
        <v>32</v>
      </c>
    </row>
    <row r="357" spans="3:11" ht="15.75">
      <c r="C357" s="454" t="s">
        <v>1272</v>
      </c>
      <c r="D357" s="456" t="s">
        <v>22</v>
      </c>
      <c r="E357" s="457" t="s">
        <v>841</v>
      </c>
      <c r="F357" s="457" t="s">
        <v>20</v>
      </c>
      <c r="G357" s="457" t="s">
        <v>25</v>
      </c>
      <c r="H357" s="460" t="s">
        <v>24</v>
      </c>
      <c r="I357" s="460" t="s">
        <v>23</v>
      </c>
      <c r="J357" s="460" t="s">
        <v>34</v>
      </c>
      <c r="K357" s="461" t="s">
        <v>33</v>
      </c>
    </row>
    <row r="358" spans="3:11" ht="15.75">
      <c r="C358" s="454" t="s">
        <v>1271</v>
      </c>
      <c r="D358" s="456" t="s">
        <v>22</v>
      </c>
      <c r="E358" s="457" t="s">
        <v>32</v>
      </c>
      <c r="F358" s="457" t="s">
        <v>20</v>
      </c>
      <c r="G358" s="457" t="s">
        <v>25</v>
      </c>
      <c r="H358" s="460" t="s">
        <v>24</v>
      </c>
      <c r="I358" s="460" t="s">
        <v>23</v>
      </c>
      <c r="J358" s="460" t="s">
        <v>34</v>
      </c>
      <c r="K358" s="461" t="s">
        <v>33</v>
      </c>
    </row>
    <row r="359" spans="3:11" ht="15.75">
      <c r="C359" s="454" t="s">
        <v>1270</v>
      </c>
      <c r="D359" s="456" t="s">
        <v>22</v>
      </c>
      <c r="E359" s="457" t="s">
        <v>841</v>
      </c>
      <c r="F359" s="457" t="s">
        <v>20</v>
      </c>
      <c r="G359" s="457" t="s">
        <v>25</v>
      </c>
      <c r="H359" s="460" t="s">
        <v>24</v>
      </c>
      <c r="I359" s="460" t="s">
        <v>23</v>
      </c>
      <c r="J359" s="460" t="s">
        <v>34</v>
      </c>
      <c r="K359" s="461" t="s">
        <v>32</v>
      </c>
    </row>
    <row r="360" spans="3:11" ht="15.75">
      <c r="C360" s="454" t="s">
        <v>1269</v>
      </c>
      <c r="D360" s="456" t="s">
        <v>22</v>
      </c>
      <c r="E360" s="457" t="s">
        <v>841</v>
      </c>
      <c r="F360" s="457" t="s">
        <v>20</v>
      </c>
      <c r="G360" s="457" t="s">
        <v>25</v>
      </c>
      <c r="H360" s="460" t="s">
        <v>24</v>
      </c>
      <c r="I360" s="460" t="s">
        <v>23</v>
      </c>
      <c r="J360" s="460" t="s">
        <v>32</v>
      </c>
      <c r="K360" s="461" t="s">
        <v>33</v>
      </c>
    </row>
    <row r="361" spans="3:11" ht="15.75">
      <c r="C361" s="454" t="s">
        <v>1268</v>
      </c>
      <c r="D361" s="456" t="s">
        <v>31</v>
      </c>
      <c r="E361" s="457" t="s">
        <v>22</v>
      </c>
      <c r="F361" s="457" t="s">
        <v>20</v>
      </c>
      <c r="G361" s="457" t="s">
        <v>25</v>
      </c>
      <c r="H361" s="460" t="s">
        <v>24</v>
      </c>
      <c r="I361" s="460" t="s">
        <v>23</v>
      </c>
      <c r="J361" s="460" t="s">
        <v>34</v>
      </c>
      <c r="K361" s="461" t="s">
        <v>33</v>
      </c>
    </row>
    <row r="362" spans="3:11" ht="15.75">
      <c r="C362" s="454" t="s">
        <v>1267</v>
      </c>
      <c r="D362" s="456" t="s">
        <v>31</v>
      </c>
      <c r="E362" s="457" t="s">
        <v>841</v>
      </c>
      <c r="F362" s="457" t="s">
        <v>20</v>
      </c>
      <c r="G362" s="457" t="s">
        <v>25</v>
      </c>
      <c r="H362" s="460" t="s">
        <v>24</v>
      </c>
      <c r="I362" s="460" t="s">
        <v>23</v>
      </c>
      <c r="J362" s="460" t="s">
        <v>34</v>
      </c>
      <c r="K362" s="461" t="s">
        <v>22</v>
      </c>
    </row>
    <row r="363" spans="3:11" ht="15.75">
      <c r="C363" s="454" t="s">
        <v>1266</v>
      </c>
      <c r="D363" s="456" t="s">
        <v>31</v>
      </c>
      <c r="E363" s="457" t="s">
        <v>841</v>
      </c>
      <c r="F363" s="457" t="s">
        <v>20</v>
      </c>
      <c r="G363" s="457" t="s">
        <v>25</v>
      </c>
      <c r="H363" s="460" t="s">
        <v>24</v>
      </c>
      <c r="I363" s="460" t="s">
        <v>23</v>
      </c>
      <c r="J363" s="460" t="s">
        <v>22</v>
      </c>
      <c r="K363" s="461" t="s">
        <v>33</v>
      </c>
    </row>
    <row r="364" spans="3:11" ht="15.75">
      <c r="C364" s="454" t="s">
        <v>1265</v>
      </c>
      <c r="D364" s="456" t="s">
        <v>31</v>
      </c>
      <c r="E364" s="457" t="s">
        <v>22</v>
      </c>
      <c r="F364" s="457" t="s">
        <v>20</v>
      </c>
      <c r="G364" s="457" t="s">
        <v>25</v>
      </c>
      <c r="H364" s="460" t="s">
        <v>24</v>
      </c>
      <c r="I364" s="460" t="s">
        <v>23</v>
      </c>
      <c r="J364" s="460" t="s">
        <v>34</v>
      </c>
      <c r="K364" s="461" t="s">
        <v>32</v>
      </c>
    </row>
    <row r="365" spans="3:11" ht="15.75">
      <c r="C365" s="454" t="s">
        <v>1264</v>
      </c>
      <c r="D365" s="456" t="s">
        <v>31</v>
      </c>
      <c r="E365" s="457" t="s">
        <v>22</v>
      </c>
      <c r="F365" s="457" t="s">
        <v>20</v>
      </c>
      <c r="G365" s="457" t="s">
        <v>25</v>
      </c>
      <c r="H365" s="460" t="s">
        <v>24</v>
      </c>
      <c r="I365" s="460" t="s">
        <v>23</v>
      </c>
      <c r="J365" s="460" t="s">
        <v>32</v>
      </c>
      <c r="K365" s="461" t="s">
        <v>33</v>
      </c>
    </row>
    <row r="366" spans="3:11" ht="15.75">
      <c r="C366" s="454" t="s">
        <v>1263</v>
      </c>
      <c r="D366" s="456" t="s">
        <v>31</v>
      </c>
      <c r="E366" s="457" t="s">
        <v>841</v>
      </c>
      <c r="F366" s="457" t="s">
        <v>20</v>
      </c>
      <c r="G366" s="457" t="s">
        <v>25</v>
      </c>
      <c r="H366" s="460" t="s">
        <v>24</v>
      </c>
      <c r="I366" s="460" t="s">
        <v>23</v>
      </c>
      <c r="J366" s="460" t="s">
        <v>22</v>
      </c>
      <c r="K366" s="461" t="s">
        <v>32</v>
      </c>
    </row>
    <row r="367" spans="3:11" ht="15.75">
      <c r="C367" s="454" t="s">
        <v>1262</v>
      </c>
      <c r="D367" s="456" t="s">
        <v>22</v>
      </c>
      <c r="E367" s="457" t="s">
        <v>272</v>
      </c>
      <c r="F367" s="457" t="s">
        <v>20</v>
      </c>
      <c r="G367" s="457" t="s">
        <v>25</v>
      </c>
      <c r="H367" s="460" t="s">
        <v>24</v>
      </c>
      <c r="I367" s="460" t="s">
        <v>23</v>
      </c>
      <c r="J367" s="460" t="s">
        <v>34</v>
      </c>
      <c r="K367" s="461" t="s">
        <v>33</v>
      </c>
    </row>
    <row r="368" spans="3:11" ht="15.75">
      <c r="C368" s="454" t="s">
        <v>1261</v>
      </c>
      <c r="D368" s="456" t="s">
        <v>22</v>
      </c>
      <c r="E368" s="457" t="s">
        <v>272</v>
      </c>
      <c r="F368" s="457" t="s">
        <v>20</v>
      </c>
      <c r="G368" s="457" t="s">
        <v>25</v>
      </c>
      <c r="H368" s="460" t="s">
        <v>24</v>
      </c>
      <c r="I368" s="460" t="s">
        <v>23</v>
      </c>
      <c r="J368" s="460" t="s">
        <v>34</v>
      </c>
      <c r="K368" s="461" t="s">
        <v>841</v>
      </c>
    </row>
    <row r="369" spans="3:11" ht="15.75">
      <c r="C369" s="454" t="s">
        <v>1260</v>
      </c>
      <c r="D369" s="456" t="s">
        <v>22</v>
      </c>
      <c r="E369" s="457" t="s">
        <v>272</v>
      </c>
      <c r="F369" s="457" t="s">
        <v>20</v>
      </c>
      <c r="G369" s="457" t="s">
        <v>25</v>
      </c>
      <c r="H369" s="460" t="s">
        <v>24</v>
      </c>
      <c r="I369" s="460" t="s">
        <v>23</v>
      </c>
      <c r="J369" s="460" t="s">
        <v>841</v>
      </c>
      <c r="K369" s="461" t="s">
        <v>33</v>
      </c>
    </row>
    <row r="370" spans="3:11" ht="15.75">
      <c r="C370" s="454" t="s">
        <v>1259</v>
      </c>
      <c r="D370" s="456" t="s">
        <v>22</v>
      </c>
      <c r="E370" s="457" t="s">
        <v>272</v>
      </c>
      <c r="F370" s="457" t="s">
        <v>20</v>
      </c>
      <c r="G370" s="457" t="s">
        <v>25</v>
      </c>
      <c r="H370" s="460" t="s">
        <v>24</v>
      </c>
      <c r="I370" s="460" t="s">
        <v>23</v>
      </c>
      <c r="J370" s="460" t="s">
        <v>34</v>
      </c>
      <c r="K370" s="461" t="s">
        <v>32</v>
      </c>
    </row>
    <row r="371" spans="3:11" ht="15.75">
      <c r="C371" s="454" t="s">
        <v>1258</v>
      </c>
      <c r="D371" s="456" t="s">
        <v>22</v>
      </c>
      <c r="E371" s="457" t="s">
        <v>272</v>
      </c>
      <c r="F371" s="457" t="s">
        <v>20</v>
      </c>
      <c r="G371" s="457" t="s">
        <v>25</v>
      </c>
      <c r="H371" s="460" t="s">
        <v>24</v>
      </c>
      <c r="I371" s="460" t="s">
        <v>23</v>
      </c>
      <c r="J371" s="460" t="s">
        <v>32</v>
      </c>
      <c r="K371" s="461" t="s">
        <v>33</v>
      </c>
    </row>
    <row r="372" spans="3:11" ht="15.75">
      <c r="C372" s="454" t="s">
        <v>1257</v>
      </c>
      <c r="D372" s="456" t="s">
        <v>22</v>
      </c>
      <c r="E372" s="457" t="s">
        <v>272</v>
      </c>
      <c r="F372" s="457" t="s">
        <v>20</v>
      </c>
      <c r="G372" s="457" t="s">
        <v>25</v>
      </c>
      <c r="H372" s="460" t="s">
        <v>24</v>
      </c>
      <c r="I372" s="460" t="s">
        <v>23</v>
      </c>
      <c r="J372" s="460" t="s">
        <v>32</v>
      </c>
      <c r="K372" s="461" t="s">
        <v>841</v>
      </c>
    </row>
    <row r="373" spans="3:11" ht="15.75">
      <c r="C373" s="454" t="s">
        <v>1256</v>
      </c>
      <c r="D373" s="456" t="s">
        <v>31</v>
      </c>
      <c r="E373" s="457" t="s">
        <v>272</v>
      </c>
      <c r="F373" s="457" t="s">
        <v>20</v>
      </c>
      <c r="G373" s="457" t="s">
        <v>25</v>
      </c>
      <c r="H373" s="460" t="s">
        <v>24</v>
      </c>
      <c r="I373" s="460" t="s">
        <v>23</v>
      </c>
      <c r="J373" s="460" t="s">
        <v>34</v>
      </c>
      <c r="K373" s="461" t="s">
        <v>22</v>
      </c>
    </row>
    <row r="374" spans="3:11" ht="15.75">
      <c r="C374" s="454" t="s">
        <v>1255</v>
      </c>
      <c r="D374" s="456" t="s">
        <v>31</v>
      </c>
      <c r="E374" s="457" t="s">
        <v>272</v>
      </c>
      <c r="F374" s="457" t="s">
        <v>20</v>
      </c>
      <c r="G374" s="457" t="s">
        <v>25</v>
      </c>
      <c r="H374" s="460" t="s">
        <v>24</v>
      </c>
      <c r="I374" s="460" t="s">
        <v>23</v>
      </c>
      <c r="J374" s="460" t="s">
        <v>22</v>
      </c>
      <c r="K374" s="461" t="s">
        <v>33</v>
      </c>
    </row>
    <row r="375" spans="3:11" ht="15.75">
      <c r="C375" s="454" t="s">
        <v>1254</v>
      </c>
      <c r="D375" s="456" t="s">
        <v>31</v>
      </c>
      <c r="E375" s="457" t="s">
        <v>272</v>
      </c>
      <c r="F375" s="457" t="s">
        <v>20</v>
      </c>
      <c r="G375" s="457" t="s">
        <v>25</v>
      </c>
      <c r="H375" s="460" t="s">
        <v>24</v>
      </c>
      <c r="I375" s="460" t="s">
        <v>23</v>
      </c>
      <c r="J375" s="460" t="s">
        <v>22</v>
      </c>
      <c r="K375" s="461" t="s">
        <v>841</v>
      </c>
    </row>
    <row r="376" spans="3:11" ht="15.75">
      <c r="C376" s="454" t="s">
        <v>1253</v>
      </c>
      <c r="D376" s="456" t="s">
        <v>31</v>
      </c>
      <c r="E376" s="457" t="s">
        <v>272</v>
      </c>
      <c r="F376" s="457" t="s">
        <v>20</v>
      </c>
      <c r="G376" s="457" t="s">
        <v>25</v>
      </c>
      <c r="H376" s="460" t="s">
        <v>24</v>
      </c>
      <c r="I376" s="460" t="s">
        <v>23</v>
      </c>
      <c r="J376" s="460" t="s">
        <v>22</v>
      </c>
      <c r="K376" s="461" t="s">
        <v>32</v>
      </c>
    </row>
    <row r="377" spans="3:11" ht="15.75">
      <c r="C377" s="454" t="s">
        <v>1252</v>
      </c>
      <c r="D377" s="456" t="s">
        <v>32</v>
      </c>
      <c r="E377" s="457" t="s">
        <v>841</v>
      </c>
      <c r="F377" s="457" t="s">
        <v>20</v>
      </c>
      <c r="G377" s="457" t="s">
        <v>21</v>
      </c>
      <c r="H377" s="460" t="s">
        <v>24</v>
      </c>
      <c r="I377" s="460" t="s">
        <v>31</v>
      </c>
      <c r="J377" s="460" t="s">
        <v>34</v>
      </c>
      <c r="K377" s="461" t="s">
        <v>33</v>
      </c>
    </row>
    <row r="378" spans="3:11" ht="15.75">
      <c r="C378" s="454" t="s">
        <v>1251</v>
      </c>
      <c r="D378" s="456" t="s">
        <v>32</v>
      </c>
      <c r="E378" s="457" t="s">
        <v>841</v>
      </c>
      <c r="F378" s="457" t="s">
        <v>20</v>
      </c>
      <c r="G378" s="457" t="s">
        <v>21</v>
      </c>
      <c r="H378" s="460" t="s">
        <v>24</v>
      </c>
      <c r="I378" s="460" t="s">
        <v>272</v>
      </c>
      <c r="J378" s="460" t="s">
        <v>34</v>
      </c>
      <c r="K378" s="461" t="s">
        <v>33</v>
      </c>
    </row>
    <row r="379" spans="3:11" ht="15.75">
      <c r="C379" s="454" t="s">
        <v>1250</v>
      </c>
      <c r="D379" s="456" t="s">
        <v>31</v>
      </c>
      <c r="E379" s="457" t="s">
        <v>841</v>
      </c>
      <c r="F379" s="457" t="s">
        <v>20</v>
      </c>
      <c r="G379" s="457" t="s">
        <v>21</v>
      </c>
      <c r="H379" s="460" t="s">
        <v>24</v>
      </c>
      <c r="I379" s="460" t="s">
        <v>272</v>
      </c>
      <c r="J379" s="460" t="s">
        <v>34</v>
      </c>
      <c r="K379" s="461" t="s">
        <v>33</v>
      </c>
    </row>
    <row r="380" spans="3:11" ht="15.75">
      <c r="C380" s="454" t="s">
        <v>1249</v>
      </c>
      <c r="D380" s="456" t="s">
        <v>32</v>
      </c>
      <c r="E380" s="457" t="s">
        <v>272</v>
      </c>
      <c r="F380" s="457" t="s">
        <v>20</v>
      </c>
      <c r="G380" s="457" t="s">
        <v>21</v>
      </c>
      <c r="H380" s="460" t="s">
        <v>24</v>
      </c>
      <c r="I380" s="460" t="s">
        <v>31</v>
      </c>
      <c r="J380" s="460" t="s">
        <v>34</v>
      </c>
      <c r="K380" s="461" t="s">
        <v>33</v>
      </c>
    </row>
    <row r="381" spans="3:11" ht="15.75">
      <c r="C381" s="454" t="s">
        <v>1248</v>
      </c>
      <c r="D381" s="456" t="s">
        <v>31</v>
      </c>
      <c r="E381" s="457" t="s">
        <v>841</v>
      </c>
      <c r="F381" s="457" t="s">
        <v>20</v>
      </c>
      <c r="G381" s="457" t="s">
        <v>21</v>
      </c>
      <c r="H381" s="460" t="s">
        <v>24</v>
      </c>
      <c r="I381" s="460" t="s">
        <v>272</v>
      </c>
      <c r="J381" s="460" t="s">
        <v>34</v>
      </c>
      <c r="K381" s="461" t="s">
        <v>32</v>
      </c>
    </row>
    <row r="382" spans="3:11" ht="15.75">
      <c r="C382" s="454" t="s">
        <v>1247</v>
      </c>
      <c r="D382" s="456" t="s">
        <v>31</v>
      </c>
      <c r="E382" s="457" t="s">
        <v>841</v>
      </c>
      <c r="F382" s="457" t="s">
        <v>20</v>
      </c>
      <c r="G382" s="457" t="s">
        <v>21</v>
      </c>
      <c r="H382" s="460" t="s">
        <v>24</v>
      </c>
      <c r="I382" s="460" t="s">
        <v>272</v>
      </c>
      <c r="J382" s="460" t="s">
        <v>32</v>
      </c>
      <c r="K382" s="461" t="s">
        <v>33</v>
      </c>
    </row>
    <row r="383" spans="3:11" ht="15.75">
      <c r="C383" s="454" t="s">
        <v>1246</v>
      </c>
      <c r="D383" s="456" t="s">
        <v>32</v>
      </c>
      <c r="E383" s="457" t="s">
        <v>841</v>
      </c>
      <c r="F383" s="457" t="s">
        <v>20</v>
      </c>
      <c r="G383" s="457" t="s">
        <v>21</v>
      </c>
      <c r="H383" s="460" t="s">
        <v>24</v>
      </c>
      <c r="I383" s="460" t="s">
        <v>23</v>
      </c>
      <c r="J383" s="460" t="s">
        <v>34</v>
      </c>
      <c r="K383" s="461" t="s">
        <v>33</v>
      </c>
    </row>
    <row r="384" spans="3:11" ht="15.75">
      <c r="C384" s="454" t="s">
        <v>1245</v>
      </c>
      <c r="D384" s="456" t="s">
        <v>31</v>
      </c>
      <c r="E384" s="457" t="s">
        <v>841</v>
      </c>
      <c r="F384" s="457" t="s">
        <v>20</v>
      </c>
      <c r="G384" s="457" t="s">
        <v>21</v>
      </c>
      <c r="H384" s="460" t="s">
        <v>24</v>
      </c>
      <c r="I384" s="460" t="s">
        <v>23</v>
      </c>
      <c r="J384" s="460" t="s">
        <v>34</v>
      </c>
      <c r="K384" s="461" t="s">
        <v>33</v>
      </c>
    </row>
    <row r="385" spans="3:11" ht="15.75">
      <c r="C385" s="454" t="s">
        <v>1244</v>
      </c>
      <c r="D385" s="456" t="s">
        <v>31</v>
      </c>
      <c r="E385" s="457" t="s">
        <v>32</v>
      </c>
      <c r="F385" s="457" t="s">
        <v>20</v>
      </c>
      <c r="G385" s="457" t="s">
        <v>21</v>
      </c>
      <c r="H385" s="460" t="s">
        <v>24</v>
      </c>
      <c r="I385" s="460" t="s">
        <v>23</v>
      </c>
      <c r="J385" s="460" t="s">
        <v>34</v>
      </c>
      <c r="K385" s="461" t="s">
        <v>33</v>
      </c>
    </row>
    <row r="386" spans="3:11" ht="15.75">
      <c r="C386" s="454" t="s">
        <v>1243</v>
      </c>
      <c r="D386" s="456" t="s">
        <v>31</v>
      </c>
      <c r="E386" s="457" t="s">
        <v>841</v>
      </c>
      <c r="F386" s="457" t="s">
        <v>20</v>
      </c>
      <c r="G386" s="457" t="s">
        <v>21</v>
      </c>
      <c r="H386" s="460" t="s">
        <v>24</v>
      </c>
      <c r="I386" s="460" t="s">
        <v>23</v>
      </c>
      <c r="J386" s="460" t="s">
        <v>34</v>
      </c>
      <c r="K386" s="461" t="s">
        <v>32</v>
      </c>
    </row>
    <row r="387" spans="3:11" ht="15.75">
      <c r="C387" s="454" t="s">
        <v>1242</v>
      </c>
      <c r="D387" s="456" t="s">
        <v>31</v>
      </c>
      <c r="E387" s="457" t="s">
        <v>841</v>
      </c>
      <c r="F387" s="457" t="s">
        <v>20</v>
      </c>
      <c r="G387" s="457" t="s">
        <v>21</v>
      </c>
      <c r="H387" s="460" t="s">
        <v>24</v>
      </c>
      <c r="I387" s="460" t="s">
        <v>23</v>
      </c>
      <c r="J387" s="460" t="s">
        <v>32</v>
      </c>
      <c r="K387" s="461" t="s">
        <v>33</v>
      </c>
    </row>
    <row r="388" spans="3:11" ht="15.75">
      <c r="C388" s="454" t="s">
        <v>1241</v>
      </c>
      <c r="D388" s="456" t="s">
        <v>21</v>
      </c>
      <c r="E388" s="457" t="s">
        <v>841</v>
      </c>
      <c r="F388" s="457" t="s">
        <v>20</v>
      </c>
      <c r="G388" s="457" t="s">
        <v>23</v>
      </c>
      <c r="H388" s="460" t="s">
        <v>24</v>
      </c>
      <c r="I388" s="460" t="s">
        <v>272</v>
      </c>
      <c r="J388" s="460" t="s">
        <v>34</v>
      </c>
      <c r="K388" s="461" t="s">
        <v>33</v>
      </c>
    </row>
    <row r="389" spans="3:11" ht="15.75">
      <c r="C389" s="454" t="s">
        <v>1240</v>
      </c>
      <c r="D389" s="456" t="s">
        <v>32</v>
      </c>
      <c r="E389" s="457" t="s">
        <v>272</v>
      </c>
      <c r="F389" s="457" t="s">
        <v>20</v>
      </c>
      <c r="G389" s="457" t="s">
        <v>21</v>
      </c>
      <c r="H389" s="460" t="s">
        <v>24</v>
      </c>
      <c r="I389" s="460" t="s">
        <v>23</v>
      </c>
      <c r="J389" s="460" t="s">
        <v>34</v>
      </c>
      <c r="K389" s="461" t="s">
        <v>33</v>
      </c>
    </row>
    <row r="390" spans="3:11" ht="15.75">
      <c r="C390" s="454" t="s">
        <v>1239</v>
      </c>
      <c r="D390" s="456" t="s">
        <v>21</v>
      </c>
      <c r="E390" s="457" t="s">
        <v>841</v>
      </c>
      <c r="F390" s="457" t="s">
        <v>20</v>
      </c>
      <c r="G390" s="457" t="s">
        <v>23</v>
      </c>
      <c r="H390" s="460" t="s">
        <v>24</v>
      </c>
      <c r="I390" s="460" t="s">
        <v>272</v>
      </c>
      <c r="J390" s="460" t="s">
        <v>34</v>
      </c>
      <c r="K390" s="461" t="s">
        <v>32</v>
      </c>
    </row>
    <row r="391" spans="3:11" ht="15.75">
      <c r="C391" s="454" t="s">
        <v>1238</v>
      </c>
      <c r="D391" s="456" t="s">
        <v>21</v>
      </c>
      <c r="E391" s="457" t="s">
        <v>841</v>
      </c>
      <c r="F391" s="457" t="s">
        <v>20</v>
      </c>
      <c r="G391" s="457" t="s">
        <v>23</v>
      </c>
      <c r="H391" s="460" t="s">
        <v>24</v>
      </c>
      <c r="I391" s="460" t="s">
        <v>272</v>
      </c>
      <c r="J391" s="460" t="s">
        <v>32</v>
      </c>
      <c r="K391" s="461" t="s">
        <v>33</v>
      </c>
    </row>
    <row r="392" spans="3:11" ht="15.75">
      <c r="C392" s="454" t="s">
        <v>1237</v>
      </c>
      <c r="D392" s="456" t="s">
        <v>31</v>
      </c>
      <c r="E392" s="457" t="s">
        <v>272</v>
      </c>
      <c r="F392" s="457" t="s">
        <v>20</v>
      </c>
      <c r="G392" s="457" t="s">
        <v>21</v>
      </c>
      <c r="H392" s="460" t="s">
        <v>24</v>
      </c>
      <c r="I392" s="460" t="s">
        <v>23</v>
      </c>
      <c r="J392" s="460" t="s">
        <v>34</v>
      </c>
      <c r="K392" s="461" t="s">
        <v>33</v>
      </c>
    </row>
    <row r="393" spans="3:11" ht="15.75">
      <c r="C393" s="454" t="s">
        <v>1236</v>
      </c>
      <c r="D393" s="456" t="s">
        <v>31</v>
      </c>
      <c r="E393" s="457" t="s">
        <v>272</v>
      </c>
      <c r="F393" s="457" t="s">
        <v>20</v>
      </c>
      <c r="G393" s="457" t="s">
        <v>21</v>
      </c>
      <c r="H393" s="460" t="s">
        <v>24</v>
      </c>
      <c r="I393" s="460" t="s">
        <v>23</v>
      </c>
      <c r="J393" s="460" t="s">
        <v>34</v>
      </c>
      <c r="K393" s="461" t="s">
        <v>841</v>
      </c>
    </row>
    <row r="394" spans="3:11" ht="15.75">
      <c r="C394" s="454" t="s">
        <v>1235</v>
      </c>
      <c r="D394" s="456" t="s">
        <v>31</v>
      </c>
      <c r="E394" s="457" t="s">
        <v>272</v>
      </c>
      <c r="F394" s="457" t="s">
        <v>20</v>
      </c>
      <c r="G394" s="457" t="s">
        <v>21</v>
      </c>
      <c r="H394" s="460" t="s">
        <v>24</v>
      </c>
      <c r="I394" s="460" t="s">
        <v>23</v>
      </c>
      <c r="J394" s="460" t="s">
        <v>841</v>
      </c>
      <c r="K394" s="461" t="s">
        <v>33</v>
      </c>
    </row>
    <row r="395" spans="3:11" ht="15.75">
      <c r="C395" s="454" t="s">
        <v>1234</v>
      </c>
      <c r="D395" s="456" t="s">
        <v>31</v>
      </c>
      <c r="E395" s="457" t="s">
        <v>272</v>
      </c>
      <c r="F395" s="457" t="s">
        <v>20</v>
      </c>
      <c r="G395" s="457" t="s">
        <v>21</v>
      </c>
      <c r="H395" s="460" t="s">
        <v>24</v>
      </c>
      <c r="I395" s="460" t="s">
        <v>23</v>
      </c>
      <c r="J395" s="460" t="s">
        <v>34</v>
      </c>
      <c r="K395" s="461" t="s">
        <v>32</v>
      </c>
    </row>
    <row r="396" spans="3:11" ht="15.75">
      <c r="C396" s="454" t="s">
        <v>1233</v>
      </c>
      <c r="D396" s="456" t="s">
        <v>31</v>
      </c>
      <c r="E396" s="457" t="s">
        <v>272</v>
      </c>
      <c r="F396" s="457" t="s">
        <v>20</v>
      </c>
      <c r="G396" s="457" t="s">
        <v>21</v>
      </c>
      <c r="H396" s="460" t="s">
        <v>24</v>
      </c>
      <c r="I396" s="460" t="s">
        <v>23</v>
      </c>
      <c r="J396" s="460" t="s">
        <v>32</v>
      </c>
      <c r="K396" s="461" t="s">
        <v>33</v>
      </c>
    </row>
    <row r="397" spans="3:11" ht="15.75">
      <c r="C397" s="454" t="s">
        <v>1232</v>
      </c>
      <c r="D397" s="456" t="s">
        <v>31</v>
      </c>
      <c r="E397" s="457" t="s">
        <v>272</v>
      </c>
      <c r="F397" s="457" t="s">
        <v>20</v>
      </c>
      <c r="G397" s="457" t="s">
        <v>21</v>
      </c>
      <c r="H397" s="460" t="s">
        <v>24</v>
      </c>
      <c r="I397" s="460" t="s">
        <v>23</v>
      </c>
      <c r="J397" s="460" t="s">
        <v>32</v>
      </c>
      <c r="K397" s="461" t="s">
        <v>841</v>
      </c>
    </row>
    <row r="398" spans="3:11" ht="15.75">
      <c r="C398" s="454" t="s">
        <v>1231</v>
      </c>
      <c r="D398" s="456" t="s">
        <v>22</v>
      </c>
      <c r="E398" s="457" t="s">
        <v>841</v>
      </c>
      <c r="F398" s="457" t="s">
        <v>20</v>
      </c>
      <c r="G398" s="457" t="s">
        <v>24</v>
      </c>
      <c r="H398" s="460" t="s">
        <v>32</v>
      </c>
      <c r="I398" s="460" t="s">
        <v>21</v>
      </c>
      <c r="J398" s="460" t="s">
        <v>34</v>
      </c>
      <c r="K398" s="461" t="s">
        <v>33</v>
      </c>
    </row>
    <row r="399" spans="3:11" ht="15.75">
      <c r="C399" s="454" t="s">
        <v>1230</v>
      </c>
      <c r="D399" s="456" t="s">
        <v>22</v>
      </c>
      <c r="E399" s="457" t="s">
        <v>841</v>
      </c>
      <c r="F399" s="457" t="s">
        <v>20</v>
      </c>
      <c r="G399" s="457" t="s">
        <v>21</v>
      </c>
      <c r="H399" s="460" t="s">
        <v>24</v>
      </c>
      <c r="I399" s="460" t="s">
        <v>31</v>
      </c>
      <c r="J399" s="460" t="s">
        <v>34</v>
      </c>
      <c r="K399" s="461" t="s">
        <v>33</v>
      </c>
    </row>
    <row r="400" spans="3:11" ht="15.75">
      <c r="C400" s="454" t="s">
        <v>1229</v>
      </c>
      <c r="D400" s="456" t="s">
        <v>22</v>
      </c>
      <c r="E400" s="457" t="s">
        <v>32</v>
      </c>
      <c r="F400" s="457" t="s">
        <v>20</v>
      </c>
      <c r="G400" s="457" t="s">
        <v>21</v>
      </c>
      <c r="H400" s="460" t="s">
        <v>24</v>
      </c>
      <c r="I400" s="460" t="s">
        <v>31</v>
      </c>
      <c r="J400" s="460" t="s">
        <v>34</v>
      </c>
      <c r="K400" s="461" t="s">
        <v>33</v>
      </c>
    </row>
    <row r="401" spans="3:11" ht="15.75">
      <c r="C401" s="454" t="s">
        <v>1228</v>
      </c>
      <c r="D401" s="456" t="s">
        <v>22</v>
      </c>
      <c r="E401" s="457" t="s">
        <v>841</v>
      </c>
      <c r="F401" s="457" t="s">
        <v>20</v>
      </c>
      <c r="G401" s="457" t="s">
        <v>21</v>
      </c>
      <c r="H401" s="460" t="s">
        <v>24</v>
      </c>
      <c r="I401" s="460" t="s">
        <v>31</v>
      </c>
      <c r="J401" s="460" t="s">
        <v>34</v>
      </c>
      <c r="K401" s="461" t="s">
        <v>32</v>
      </c>
    </row>
    <row r="402" spans="3:11" ht="15.75">
      <c r="C402" s="454" t="s">
        <v>1227</v>
      </c>
      <c r="D402" s="456" t="s">
        <v>22</v>
      </c>
      <c r="E402" s="457" t="s">
        <v>841</v>
      </c>
      <c r="F402" s="457" t="s">
        <v>20</v>
      </c>
      <c r="G402" s="457" t="s">
        <v>21</v>
      </c>
      <c r="H402" s="460" t="s">
        <v>24</v>
      </c>
      <c r="I402" s="460" t="s">
        <v>31</v>
      </c>
      <c r="J402" s="460" t="s">
        <v>32</v>
      </c>
      <c r="K402" s="461" t="s">
        <v>33</v>
      </c>
    </row>
    <row r="403" spans="3:11" ht="15.75">
      <c r="C403" s="454" t="s">
        <v>1226</v>
      </c>
      <c r="D403" s="456" t="s">
        <v>22</v>
      </c>
      <c r="E403" s="457" t="s">
        <v>841</v>
      </c>
      <c r="F403" s="457" t="s">
        <v>20</v>
      </c>
      <c r="G403" s="457" t="s">
        <v>21</v>
      </c>
      <c r="H403" s="460" t="s">
        <v>24</v>
      </c>
      <c r="I403" s="460" t="s">
        <v>272</v>
      </c>
      <c r="J403" s="460" t="s">
        <v>34</v>
      </c>
      <c r="K403" s="461" t="s">
        <v>33</v>
      </c>
    </row>
    <row r="404" spans="3:11" ht="15.75">
      <c r="C404" s="454" t="s">
        <v>1225</v>
      </c>
      <c r="D404" s="456" t="s">
        <v>22</v>
      </c>
      <c r="E404" s="457" t="s">
        <v>272</v>
      </c>
      <c r="F404" s="457" t="s">
        <v>20</v>
      </c>
      <c r="G404" s="457" t="s">
        <v>24</v>
      </c>
      <c r="H404" s="460" t="s">
        <v>32</v>
      </c>
      <c r="I404" s="460" t="s">
        <v>21</v>
      </c>
      <c r="J404" s="460" t="s">
        <v>34</v>
      </c>
      <c r="K404" s="461" t="s">
        <v>33</v>
      </c>
    </row>
    <row r="405" spans="3:11" ht="15.75">
      <c r="C405" s="454" t="s">
        <v>1224</v>
      </c>
      <c r="D405" s="456" t="s">
        <v>22</v>
      </c>
      <c r="E405" s="457" t="s">
        <v>841</v>
      </c>
      <c r="F405" s="457" t="s">
        <v>20</v>
      </c>
      <c r="G405" s="457" t="s">
        <v>21</v>
      </c>
      <c r="H405" s="460" t="s">
        <v>24</v>
      </c>
      <c r="I405" s="460" t="s">
        <v>272</v>
      </c>
      <c r="J405" s="460" t="s">
        <v>34</v>
      </c>
      <c r="K405" s="461" t="s">
        <v>32</v>
      </c>
    </row>
    <row r="406" spans="3:11" ht="15.75">
      <c r="C406" s="454" t="s">
        <v>1223</v>
      </c>
      <c r="D406" s="456" t="s">
        <v>22</v>
      </c>
      <c r="E406" s="457" t="s">
        <v>841</v>
      </c>
      <c r="F406" s="457" t="s">
        <v>20</v>
      </c>
      <c r="G406" s="457" t="s">
        <v>21</v>
      </c>
      <c r="H406" s="460" t="s">
        <v>24</v>
      </c>
      <c r="I406" s="460" t="s">
        <v>272</v>
      </c>
      <c r="J406" s="460" t="s">
        <v>32</v>
      </c>
      <c r="K406" s="461" t="s">
        <v>33</v>
      </c>
    </row>
    <row r="407" spans="3:11" ht="15.75">
      <c r="C407" s="454" t="s">
        <v>1222</v>
      </c>
      <c r="D407" s="456" t="s">
        <v>22</v>
      </c>
      <c r="E407" s="457" t="s">
        <v>272</v>
      </c>
      <c r="F407" s="457" t="s">
        <v>20</v>
      </c>
      <c r="G407" s="457" t="s">
        <v>21</v>
      </c>
      <c r="H407" s="460" t="s">
        <v>24</v>
      </c>
      <c r="I407" s="460" t="s">
        <v>31</v>
      </c>
      <c r="J407" s="460" t="s">
        <v>34</v>
      </c>
      <c r="K407" s="461" t="s">
        <v>33</v>
      </c>
    </row>
    <row r="408" spans="3:11" ht="15.75">
      <c r="C408" s="454" t="s">
        <v>1221</v>
      </c>
      <c r="D408" s="456" t="s">
        <v>31</v>
      </c>
      <c r="E408" s="457" t="s">
        <v>841</v>
      </c>
      <c r="F408" s="457" t="s">
        <v>20</v>
      </c>
      <c r="G408" s="457" t="s">
        <v>21</v>
      </c>
      <c r="H408" s="460" t="s">
        <v>24</v>
      </c>
      <c r="I408" s="460" t="s">
        <v>272</v>
      </c>
      <c r="J408" s="460" t="s">
        <v>34</v>
      </c>
      <c r="K408" s="461" t="s">
        <v>22</v>
      </c>
    </row>
    <row r="409" spans="3:11" ht="15.75">
      <c r="C409" s="454" t="s">
        <v>1220</v>
      </c>
      <c r="D409" s="456" t="s">
        <v>31</v>
      </c>
      <c r="E409" s="457" t="s">
        <v>841</v>
      </c>
      <c r="F409" s="457" t="s">
        <v>20</v>
      </c>
      <c r="G409" s="457" t="s">
        <v>21</v>
      </c>
      <c r="H409" s="460" t="s">
        <v>24</v>
      </c>
      <c r="I409" s="460" t="s">
        <v>272</v>
      </c>
      <c r="J409" s="460" t="s">
        <v>22</v>
      </c>
      <c r="K409" s="461" t="s">
        <v>33</v>
      </c>
    </row>
    <row r="410" spans="3:11" ht="15.75">
      <c r="C410" s="454" t="s">
        <v>1219</v>
      </c>
      <c r="D410" s="456" t="s">
        <v>22</v>
      </c>
      <c r="E410" s="457" t="s">
        <v>272</v>
      </c>
      <c r="F410" s="457" t="s">
        <v>20</v>
      </c>
      <c r="G410" s="457" t="s">
        <v>21</v>
      </c>
      <c r="H410" s="460" t="s">
        <v>24</v>
      </c>
      <c r="I410" s="460" t="s">
        <v>31</v>
      </c>
      <c r="J410" s="460" t="s">
        <v>34</v>
      </c>
      <c r="K410" s="461" t="s">
        <v>32</v>
      </c>
    </row>
    <row r="411" spans="3:11" ht="15.75">
      <c r="C411" s="454" t="s">
        <v>1218</v>
      </c>
      <c r="D411" s="456" t="s">
        <v>22</v>
      </c>
      <c r="E411" s="457" t="s">
        <v>272</v>
      </c>
      <c r="F411" s="457" t="s">
        <v>20</v>
      </c>
      <c r="G411" s="457" t="s">
        <v>21</v>
      </c>
      <c r="H411" s="460" t="s">
        <v>24</v>
      </c>
      <c r="I411" s="460" t="s">
        <v>31</v>
      </c>
      <c r="J411" s="460" t="s">
        <v>32</v>
      </c>
      <c r="K411" s="461" t="s">
        <v>33</v>
      </c>
    </row>
    <row r="412" spans="3:11" ht="15.75">
      <c r="C412" s="454" t="s">
        <v>1217</v>
      </c>
      <c r="D412" s="456" t="s">
        <v>31</v>
      </c>
      <c r="E412" s="457" t="s">
        <v>841</v>
      </c>
      <c r="F412" s="457" t="s">
        <v>20</v>
      </c>
      <c r="G412" s="457" t="s">
        <v>21</v>
      </c>
      <c r="H412" s="460" t="s">
        <v>24</v>
      </c>
      <c r="I412" s="460" t="s">
        <v>272</v>
      </c>
      <c r="J412" s="460" t="s">
        <v>22</v>
      </c>
      <c r="K412" s="461" t="s">
        <v>32</v>
      </c>
    </row>
    <row r="413" spans="3:11" ht="15.75">
      <c r="C413" s="454" t="s">
        <v>1216</v>
      </c>
      <c r="D413" s="456" t="s">
        <v>22</v>
      </c>
      <c r="E413" s="457" t="s">
        <v>841</v>
      </c>
      <c r="F413" s="457" t="s">
        <v>20</v>
      </c>
      <c r="G413" s="457" t="s">
        <v>21</v>
      </c>
      <c r="H413" s="460" t="s">
        <v>24</v>
      </c>
      <c r="I413" s="460" t="s">
        <v>23</v>
      </c>
      <c r="J413" s="460" t="s">
        <v>34</v>
      </c>
      <c r="K413" s="461" t="s">
        <v>33</v>
      </c>
    </row>
    <row r="414" spans="3:11" ht="15.75">
      <c r="C414" s="454" t="s">
        <v>1215</v>
      </c>
      <c r="D414" s="456" t="s">
        <v>22</v>
      </c>
      <c r="E414" s="457" t="s">
        <v>32</v>
      </c>
      <c r="F414" s="457" t="s">
        <v>20</v>
      </c>
      <c r="G414" s="457" t="s">
        <v>21</v>
      </c>
      <c r="H414" s="460" t="s">
        <v>24</v>
      </c>
      <c r="I414" s="460" t="s">
        <v>23</v>
      </c>
      <c r="J414" s="460" t="s">
        <v>34</v>
      </c>
      <c r="K414" s="461" t="s">
        <v>33</v>
      </c>
    </row>
    <row r="415" spans="3:11" ht="15.75">
      <c r="C415" s="454" t="s">
        <v>1214</v>
      </c>
      <c r="D415" s="456" t="s">
        <v>22</v>
      </c>
      <c r="E415" s="457" t="s">
        <v>841</v>
      </c>
      <c r="F415" s="457" t="s">
        <v>20</v>
      </c>
      <c r="G415" s="457" t="s">
        <v>21</v>
      </c>
      <c r="H415" s="460" t="s">
        <v>24</v>
      </c>
      <c r="I415" s="460" t="s">
        <v>23</v>
      </c>
      <c r="J415" s="460" t="s">
        <v>34</v>
      </c>
      <c r="K415" s="461" t="s">
        <v>32</v>
      </c>
    </row>
    <row r="416" spans="3:11" ht="15.75">
      <c r="C416" s="454" t="s">
        <v>1213</v>
      </c>
      <c r="D416" s="456" t="s">
        <v>22</v>
      </c>
      <c r="E416" s="457" t="s">
        <v>841</v>
      </c>
      <c r="F416" s="457" t="s">
        <v>20</v>
      </c>
      <c r="G416" s="457" t="s">
        <v>21</v>
      </c>
      <c r="H416" s="460" t="s">
        <v>24</v>
      </c>
      <c r="I416" s="460" t="s">
        <v>23</v>
      </c>
      <c r="J416" s="460" t="s">
        <v>32</v>
      </c>
      <c r="K416" s="461" t="s">
        <v>33</v>
      </c>
    </row>
    <row r="417" spans="3:11" ht="15.75">
      <c r="C417" s="454" t="s">
        <v>1212</v>
      </c>
      <c r="D417" s="456" t="s">
        <v>31</v>
      </c>
      <c r="E417" s="457" t="s">
        <v>22</v>
      </c>
      <c r="F417" s="457" t="s">
        <v>20</v>
      </c>
      <c r="G417" s="457" t="s">
        <v>21</v>
      </c>
      <c r="H417" s="460" t="s">
        <v>24</v>
      </c>
      <c r="I417" s="460" t="s">
        <v>23</v>
      </c>
      <c r="J417" s="460" t="s">
        <v>34</v>
      </c>
      <c r="K417" s="461" t="s">
        <v>33</v>
      </c>
    </row>
    <row r="418" spans="3:11" ht="15.75">
      <c r="C418" s="454" t="s">
        <v>1211</v>
      </c>
      <c r="D418" s="456" t="s">
        <v>31</v>
      </c>
      <c r="E418" s="457" t="s">
        <v>841</v>
      </c>
      <c r="F418" s="457" t="s">
        <v>20</v>
      </c>
      <c r="G418" s="457" t="s">
        <v>21</v>
      </c>
      <c r="H418" s="460" t="s">
        <v>24</v>
      </c>
      <c r="I418" s="460" t="s">
        <v>23</v>
      </c>
      <c r="J418" s="460" t="s">
        <v>34</v>
      </c>
      <c r="K418" s="461" t="s">
        <v>22</v>
      </c>
    </row>
    <row r="419" spans="3:11" ht="15.75">
      <c r="C419" s="454" t="s">
        <v>1210</v>
      </c>
      <c r="D419" s="456" t="s">
        <v>31</v>
      </c>
      <c r="E419" s="457" t="s">
        <v>841</v>
      </c>
      <c r="F419" s="457" t="s">
        <v>20</v>
      </c>
      <c r="G419" s="457" t="s">
        <v>21</v>
      </c>
      <c r="H419" s="460" t="s">
        <v>24</v>
      </c>
      <c r="I419" s="460" t="s">
        <v>23</v>
      </c>
      <c r="J419" s="460" t="s">
        <v>22</v>
      </c>
      <c r="K419" s="461" t="s">
        <v>33</v>
      </c>
    </row>
    <row r="420" spans="3:11" ht="15.75">
      <c r="C420" s="454" t="s">
        <v>1209</v>
      </c>
      <c r="D420" s="456" t="s">
        <v>31</v>
      </c>
      <c r="E420" s="457" t="s">
        <v>22</v>
      </c>
      <c r="F420" s="457" t="s">
        <v>20</v>
      </c>
      <c r="G420" s="457" t="s">
        <v>21</v>
      </c>
      <c r="H420" s="460" t="s">
        <v>24</v>
      </c>
      <c r="I420" s="460" t="s">
        <v>23</v>
      </c>
      <c r="J420" s="460" t="s">
        <v>34</v>
      </c>
      <c r="K420" s="461" t="s">
        <v>32</v>
      </c>
    </row>
    <row r="421" spans="3:11" ht="15.75">
      <c r="C421" s="454" t="s">
        <v>1208</v>
      </c>
      <c r="D421" s="456" t="s">
        <v>31</v>
      </c>
      <c r="E421" s="457" t="s">
        <v>22</v>
      </c>
      <c r="F421" s="457" t="s">
        <v>20</v>
      </c>
      <c r="G421" s="457" t="s">
        <v>21</v>
      </c>
      <c r="H421" s="460" t="s">
        <v>24</v>
      </c>
      <c r="I421" s="460" t="s">
        <v>23</v>
      </c>
      <c r="J421" s="460" t="s">
        <v>32</v>
      </c>
      <c r="K421" s="461" t="s">
        <v>33</v>
      </c>
    </row>
    <row r="422" spans="3:11" ht="15.75">
      <c r="C422" s="454" t="s">
        <v>1207</v>
      </c>
      <c r="D422" s="456" t="s">
        <v>31</v>
      </c>
      <c r="E422" s="457" t="s">
        <v>841</v>
      </c>
      <c r="F422" s="457" t="s">
        <v>20</v>
      </c>
      <c r="G422" s="457" t="s">
        <v>21</v>
      </c>
      <c r="H422" s="460" t="s">
        <v>24</v>
      </c>
      <c r="I422" s="460" t="s">
        <v>23</v>
      </c>
      <c r="J422" s="460" t="s">
        <v>22</v>
      </c>
      <c r="K422" s="461" t="s">
        <v>32</v>
      </c>
    </row>
    <row r="423" spans="3:11" ht="15.75">
      <c r="C423" s="454" t="s">
        <v>1206</v>
      </c>
      <c r="D423" s="456" t="s">
        <v>22</v>
      </c>
      <c r="E423" s="457" t="s">
        <v>272</v>
      </c>
      <c r="F423" s="457" t="s">
        <v>20</v>
      </c>
      <c r="G423" s="457" t="s">
        <v>21</v>
      </c>
      <c r="H423" s="460" t="s">
        <v>24</v>
      </c>
      <c r="I423" s="460" t="s">
        <v>23</v>
      </c>
      <c r="J423" s="460" t="s">
        <v>34</v>
      </c>
      <c r="K423" s="461" t="s">
        <v>33</v>
      </c>
    </row>
    <row r="424" spans="3:11" ht="15.75">
      <c r="C424" s="454" t="s">
        <v>1205</v>
      </c>
      <c r="D424" s="456" t="s">
        <v>22</v>
      </c>
      <c r="E424" s="457" t="s">
        <v>272</v>
      </c>
      <c r="F424" s="457" t="s">
        <v>20</v>
      </c>
      <c r="G424" s="457" t="s">
        <v>21</v>
      </c>
      <c r="H424" s="460" t="s">
        <v>24</v>
      </c>
      <c r="I424" s="460" t="s">
        <v>23</v>
      </c>
      <c r="J424" s="460" t="s">
        <v>34</v>
      </c>
      <c r="K424" s="461" t="s">
        <v>841</v>
      </c>
    </row>
    <row r="425" spans="3:11" ht="15.75">
      <c r="C425" s="454" t="s">
        <v>1204</v>
      </c>
      <c r="D425" s="456" t="s">
        <v>22</v>
      </c>
      <c r="E425" s="457" t="s">
        <v>272</v>
      </c>
      <c r="F425" s="457" t="s">
        <v>20</v>
      </c>
      <c r="G425" s="457" t="s">
        <v>21</v>
      </c>
      <c r="H425" s="460" t="s">
        <v>24</v>
      </c>
      <c r="I425" s="460" t="s">
        <v>23</v>
      </c>
      <c r="J425" s="460" t="s">
        <v>841</v>
      </c>
      <c r="K425" s="461" t="s">
        <v>33</v>
      </c>
    </row>
    <row r="426" spans="3:11" ht="15.75">
      <c r="C426" s="454" t="s">
        <v>1203</v>
      </c>
      <c r="D426" s="456" t="s">
        <v>22</v>
      </c>
      <c r="E426" s="457" t="s">
        <v>272</v>
      </c>
      <c r="F426" s="457" t="s">
        <v>20</v>
      </c>
      <c r="G426" s="457" t="s">
        <v>21</v>
      </c>
      <c r="H426" s="460" t="s">
        <v>24</v>
      </c>
      <c r="I426" s="460" t="s">
        <v>23</v>
      </c>
      <c r="J426" s="460" t="s">
        <v>34</v>
      </c>
      <c r="K426" s="461" t="s">
        <v>32</v>
      </c>
    </row>
    <row r="427" spans="3:11" ht="15.75">
      <c r="C427" s="454" t="s">
        <v>1202</v>
      </c>
      <c r="D427" s="456" t="s">
        <v>22</v>
      </c>
      <c r="E427" s="457" t="s">
        <v>272</v>
      </c>
      <c r="F427" s="457" t="s">
        <v>20</v>
      </c>
      <c r="G427" s="457" t="s">
        <v>21</v>
      </c>
      <c r="H427" s="460" t="s">
        <v>24</v>
      </c>
      <c r="I427" s="460" t="s">
        <v>23</v>
      </c>
      <c r="J427" s="460" t="s">
        <v>32</v>
      </c>
      <c r="K427" s="461" t="s">
        <v>33</v>
      </c>
    </row>
    <row r="428" spans="3:11" ht="15.75">
      <c r="C428" s="454" t="s">
        <v>1201</v>
      </c>
      <c r="D428" s="456" t="s">
        <v>22</v>
      </c>
      <c r="E428" s="457" t="s">
        <v>272</v>
      </c>
      <c r="F428" s="457" t="s">
        <v>20</v>
      </c>
      <c r="G428" s="457" t="s">
        <v>21</v>
      </c>
      <c r="H428" s="460" t="s">
        <v>24</v>
      </c>
      <c r="I428" s="460" t="s">
        <v>23</v>
      </c>
      <c r="J428" s="460" t="s">
        <v>32</v>
      </c>
      <c r="K428" s="461" t="s">
        <v>841</v>
      </c>
    </row>
    <row r="429" spans="3:11" ht="15.75">
      <c r="C429" s="454" t="s">
        <v>1200</v>
      </c>
      <c r="D429" s="456" t="s">
        <v>31</v>
      </c>
      <c r="E429" s="457" t="s">
        <v>272</v>
      </c>
      <c r="F429" s="457" t="s">
        <v>20</v>
      </c>
      <c r="G429" s="457" t="s">
        <v>21</v>
      </c>
      <c r="H429" s="460" t="s">
        <v>24</v>
      </c>
      <c r="I429" s="460" t="s">
        <v>23</v>
      </c>
      <c r="J429" s="460" t="s">
        <v>34</v>
      </c>
      <c r="K429" s="461" t="s">
        <v>22</v>
      </c>
    </row>
    <row r="430" spans="3:11" ht="15.75">
      <c r="C430" s="454" t="s">
        <v>1199</v>
      </c>
      <c r="D430" s="456" t="s">
        <v>31</v>
      </c>
      <c r="E430" s="457" t="s">
        <v>272</v>
      </c>
      <c r="F430" s="457" t="s">
        <v>20</v>
      </c>
      <c r="G430" s="457" t="s">
        <v>21</v>
      </c>
      <c r="H430" s="460" t="s">
        <v>24</v>
      </c>
      <c r="I430" s="460" t="s">
        <v>23</v>
      </c>
      <c r="J430" s="460" t="s">
        <v>22</v>
      </c>
      <c r="K430" s="461" t="s">
        <v>33</v>
      </c>
    </row>
    <row r="431" spans="3:11" ht="15.75">
      <c r="C431" s="454" t="s">
        <v>1198</v>
      </c>
      <c r="D431" s="456" t="s">
        <v>31</v>
      </c>
      <c r="E431" s="457" t="s">
        <v>272</v>
      </c>
      <c r="F431" s="457" t="s">
        <v>20</v>
      </c>
      <c r="G431" s="457" t="s">
        <v>21</v>
      </c>
      <c r="H431" s="460" t="s">
        <v>24</v>
      </c>
      <c r="I431" s="460" t="s">
        <v>23</v>
      </c>
      <c r="J431" s="460" t="s">
        <v>22</v>
      </c>
      <c r="K431" s="461" t="s">
        <v>841</v>
      </c>
    </row>
    <row r="432" spans="3:11" ht="15.75">
      <c r="C432" s="454" t="s">
        <v>1197</v>
      </c>
      <c r="D432" s="456" t="s">
        <v>31</v>
      </c>
      <c r="E432" s="457" t="s">
        <v>272</v>
      </c>
      <c r="F432" s="457" t="s">
        <v>20</v>
      </c>
      <c r="G432" s="457" t="s">
        <v>21</v>
      </c>
      <c r="H432" s="460" t="s">
        <v>24</v>
      </c>
      <c r="I432" s="460" t="s">
        <v>23</v>
      </c>
      <c r="J432" s="460" t="s">
        <v>22</v>
      </c>
      <c r="K432" s="461" t="s">
        <v>32</v>
      </c>
    </row>
    <row r="433" spans="3:11" ht="15.75">
      <c r="C433" s="454" t="s">
        <v>1196</v>
      </c>
      <c r="D433" s="456" t="s">
        <v>32</v>
      </c>
      <c r="E433" s="457" t="s">
        <v>841</v>
      </c>
      <c r="F433" s="457" t="s">
        <v>20</v>
      </c>
      <c r="G433" s="457" t="s">
        <v>21</v>
      </c>
      <c r="H433" s="460" t="s">
        <v>24</v>
      </c>
      <c r="I433" s="460" t="s">
        <v>25</v>
      </c>
      <c r="J433" s="460" t="s">
        <v>34</v>
      </c>
      <c r="K433" s="461" t="s">
        <v>33</v>
      </c>
    </row>
    <row r="434" spans="3:11" ht="15.75">
      <c r="C434" s="454" t="s">
        <v>1195</v>
      </c>
      <c r="D434" s="456" t="s">
        <v>31</v>
      </c>
      <c r="E434" s="457" t="s">
        <v>841</v>
      </c>
      <c r="F434" s="457" t="s">
        <v>20</v>
      </c>
      <c r="G434" s="457" t="s">
        <v>21</v>
      </c>
      <c r="H434" s="460" t="s">
        <v>24</v>
      </c>
      <c r="I434" s="460" t="s">
        <v>25</v>
      </c>
      <c r="J434" s="460" t="s">
        <v>34</v>
      </c>
      <c r="K434" s="461" t="s">
        <v>33</v>
      </c>
    </row>
    <row r="435" spans="3:11" ht="15.75">
      <c r="C435" s="454" t="s">
        <v>1194</v>
      </c>
      <c r="D435" s="456" t="s">
        <v>31</v>
      </c>
      <c r="E435" s="457" t="s">
        <v>32</v>
      </c>
      <c r="F435" s="457" t="s">
        <v>20</v>
      </c>
      <c r="G435" s="457" t="s">
        <v>21</v>
      </c>
      <c r="H435" s="460" t="s">
        <v>24</v>
      </c>
      <c r="I435" s="460" t="s">
        <v>25</v>
      </c>
      <c r="J435" s="460" t="s">
        <v>34</v>
      </c>
      <c r="K435" s="461" t="s">
        <v>33</v>
      </c>
    </row>
    <row r="436" spans="3:11" ht="15.75">
      <c r="C436" s="454" t="s">
        <v>1193</v>
      </c>
      <c r="D436" s="456" t="s">
        <v>31</v>
      </c>
      <c r="E436" s="457" t="s">
        <v>841</v>
      </c>
      <c r="F436" s="457" t="s">
        <v>20</v>
      </c>
      <c r="G436" s="457" t="s">
        <v>21</v>
      </c>
      <c r="H436" s="460" t="s">
        <v>24</v>
      </c>
      <c r="I436" s="460" t="s">
        <v>25</v>
      </c>
      <c r="J436" s="460" t="s">
        <v>34</v>
      </c>
      <c r="K436" s="461" t="s">
        <v>32</v>
      </c>
    </row>
    <row r="437" spans="3:11" ht="15.75">
      <c r="C437" s="454" t="s">
        <v>1192</v>
      </c>
      <c r="D437" s="456" t="s">
        <v>31</v>
      </c>
      <c r="E437" s="457" t="s">
        <v>841</v>
      </c>
      <c r="F437" s="457" t="s">
        <v>20</v>
      </c>
      <c r="G437" s="457" t="s">
        <v>21</v>
      </c>
      <c r="H437" s="460" t="s">
        <v>24</v>
      </c>
      <c r="I437" s="460" t="s">
        <v>25</v>
      </c>
      <c r="J437" s="460" t="s">
        <v>32</v>
      </c>
      <c r="K437" s="461" t="s">
        <v>33</v>
      </c>
    </row>
    <row r="438" spans="3:11" ht="15.75">
      <c r="C438" s="454" t="s">
        <v>1191</v>
      </c>
      <c r="D438" s="456" t="s">
        <v>21</v>
      </c>
      <c r="E438" s="457" t="s">
        <v>841</v>
      </c>
      <c r="F438" s="457" t="s">
        <v>20</v>
      </c>
      <c r="G438" s="457" t="s">
        <v>25</v>
      </c>
      <c r="H438" s="460" t="s">
        <v>24</v>
      </c>
      <c r="I438" s="460" t="s">
        <v>272</v>
      </c>
      <c r="J438" s="460" t="s">
        <v>34</v>
      </c>
      <c r="K438" s="461" t="s">
        <v>33</v>
      </c>
    </row>
    <row r="439" spans="3:11" ht="15.75">
      <c r="C439" s="454" t="s">
        <v>1190</v>
      </c>
      <c r="D439" s="456" t="s">
        <v>32</v>
      </c>
      <c r="E439" s="457" t="s">
        <v>272</v>
      </c>
      <c r="F439" s="457" t="s">
        <v>20</v>
      </c>
      <c r="G439" s="457" t="s">
        <v>21</v>
      </c>
      <c r="H439" s="460" t="s">
        <v>24</v>
      </c>
      <c r="I439" s="460" t="s">
        <v>25</v>
      </c>
      <c r="J439" s="460" t="s">
        <v>34</v>
      </c>
      <c r="K439" s="461" t="s">
        <v>33</v>
      </c>
    </row>
    <row r="440" spans="3:11" ht="15.75">
      <c r="C440" s="454" t="s">
        <v>1189</v>
      </c>
      <c r="D440" s="456" t="s">
        <v>21</v>
      </c>
      <c r="E440" s="457" t="s">
        <v>841</v>
      </c>
      <c r="F440" s="457" t="s">
        <v>20</v>
      </c>
      <c r="G440" s="457" t="s">
        <v>25</v>
      </c>
      <c r="H440" s="460" t="s">
        <v>24</v>
      </c>
      <c r="I440" s="460" t="s">
        <v>272</v>
      </c>
      <c r="J440" s="460" t="s">
        <v>34</v>
      </c>
      <c r="K440" s="461" t="s">
        <v>32</v>
      </c>
    </row>
    <row r="441" spans="3:11" ht="15.75">
      <c r="C441" s="454" t="s">
        <v>1188</v>
      </c>
      <c r="D441" s="456" t="s">
        <v>21</v>
      </c>
      <c r="E441" s="457" t="s">
        <v>841</v>
      </c>
      <c r="F441" s="457" t="s">
        <v>20</v>
      </c>
      <c r="G441" s="457" t="s">
        <v>25</v>
      </c>
      <c r="H441" s="460" t="s">
        <v>24</v>
      </c>
      <c r="I441" s="460" t="s">
        <v>272</v>
      </c>
      <c r="J441" s="460" t="s">
        <v>32</v>
      </c>
      <c r="K441" s="461" t="s">
        <v>33</v>
      </c>
    </row>
    <row r="442" spans="3:11" ht="15.75">
      <c r="C442" s="454" t="s">
        <v>1187</v>
      </c>
      <c r="D442" s="456" t="s">
        <v>31</v>
      </c>
      <c r="E442" s="457" t="s">
        <v>272</v>
      </c>
      <c r="F442" s="457" t="s">
        <v>20</v>
      </c>
      <c r="G442" s="457" t="s">
        <v>21</v>
      </c>
      <c r="H442" s="460" t="s">
        <v>24</v>
      </c>
      <c r="I442" s="460" t="s">
        <v>25</v>
      </c>
      <c r="J442" s="460" t="s">
        <v>34</v>
      </c>
      <c r="K442" s="461" t="s">
        <v>33</v>
      </c>
    </row>
    <row r="443" spans="3:11" ht="15.75">
      <c r="C443" s="454" t="s">
        <v>1186</v>
      </c>
      <c r="D443" s="456" t="s">
        <v>31</v>
      </c>
      <c r="E443" s="457" t="s">
        <v>272</v>
      </c>
      <c r="F443" s="457" t="s">
        <v>20</v>
      </c>
      <c r="G443" s="457" t="s">
        <v>21</v>
      </c>
      <c r="H443" s="460" t="s">
        <v>24</v>
      </c>
      <c r="I443" s="460" t="s">
        <v>25</v>
      </c>
      <c r="J443" s="460" t="s">
        <v>34</v>
      </c>
      <c r="K443" s="461" t="s">
        <v>841</v>
      </c>
    </row>
    <row r="444" spans="3:11" ht="15.75">
      <c r="C444" s="454" t="s">
        <v>1185</v>
      </c>
      <c r="D444" s="456" t="s">
        <v>31</v>
      </c>
      <c r="E444" s="457" t="s">
        <v>272</v>
      </c>
      <c r="F444" s="457" t="s">
        <v>20</v>
      </c>
      <c r="G444" s="457" t="s">
        <v>21</v>
      </c>
      <c r="H444" s="460" t="s">
        <v>24</v>
      </c>
      <c r="I444" s="460" t="s">
        <v>25</v>
      </c>
      <c r="J444" s="460" t="s">
        <v>841</v>
      </c>
      <c r="K444" s="461" t="s">
        <v>33</v>
      </c>
    </row>
    <row r="445" spans="3:11" ht="15.75">
      <c r="C445" s="454" t="s">
        <v>1184</v>
      </c>
      <c r="D445" s="456" t="s">
        <v>31</v>
      </c>
      <c r="E445" s="457" t="s">
        <v>272</v>
      </c>
      <c r="F445" s="457" t="s">
        <v>20</v>
      </c>
      <c r="G445" s="457" t="s">
        <v>21</v>
      </c>
      <c r="H445" s="460" t="s">
        <v>24</v>
      </c>
      <c r="I445" s="460" t="s">
        <v>25</v>
      </c>
      <c r="J445" s="460" t="s">
        <v>34</v>
      </c>
      <c r="K445" s="461" t="s">
        <v>32</v>
      </c>
    </row>
    <row r="446" spans="3:11" ht="15.75">
      <c r="C446" s="454" t="s">
        <v>1183</v>
      </c>
      <c r="D446" s="456" t="s">
        <v>31</v>
      </c>
      <c r="E446" s="457" t="s">
        <v>272</v>
      </c>
      <c r="F446" s="457" t="s">
        <v>20</v>
      </c>
      <c r="G446" s="457" t="s">
        <v>21</v>
      </c>
      <c r="H446" s="460" t="s">
        <v>24</v>
      </c>
      <c r="I446" s="460" t="s">
        <v>25</v>
      </c>
      <c r="J446" s="460" t="s">
        <v>32</v>
      </c>
      <c r="K446" s="461" t="s">
        <v>33</v>
      </c>
    </row>
    <row r="447" spans="3:11" ht="15.75">
      <c r="C447" s="454" t="s">
        <v>1182</v>
      </c>
      <c r="D447" s="456" t="s">
        <v>31</v>
      </c>
      <c r="E447" s="457" t="s">
        <v>272</v>
      </c>
      <c r="F447" s="457" t="s">
        <v>20</v>
      </c>
      <c r="G447" s="457" t="s">
        <v>21</v>
      </c>
      <c r="H447" s="460" t="s">
        <v>24</v>
      </c>
      <c r="I447" s="460" t="s">
        <v>25</v>
      </c>
      <c r="J447" s="460" t="s">
        <v>32</v>
      </c>
      <c r="K447" s="461" t="s">
        <v>841</v>
      </c>
    </row>
    <row r="448" spans="3:11" ht="15.75">
      <c r="C448" s="454" t="s">
        <v>1181</v>
      </c>
      <c r="D448" s="456" t="s">
        <v>21</v>
      </c>
      <c r="E448" s="457" t="s">
        <v>841</v>
      </c>
      <c r="F448" s="457" t="s">
        <v>20</v>
      </c>
      <c r="G448" s="457" t="s">
        <v>25</v>
      </c>
      <c r="H448" s="460" t="s">
        <v>24</v>
      </c>
      <c r="I448" s="460" t="s">
        <v>23</v>
      </c>
      <c r="J448" s="460" t="s">
        <v>34</v>
      </c>
      <c r="K448" s="461" t="s">
        <v>33</v>
      </c>
    </row>
    <row r="449" spans="3:11" ht="15.75">
      <c r="C449" s="454" t="s">
        <v>1180</v>
      </c>
      <c r="D449" s="456" t="s">
        <v>21</v>
      </c>
      <c r="E449" s="457" t="s">
        <v>32</v>
      </c>
      <c r="F449" s="457" t="s">
        <v>20</v>
      </c>
      <c r="G449" s="457" t="s">
        <v>25</v>
      </c>
      <c r="H449" s="460" t="s">
        <v>24</v>
      </c>
      <c r="I449" s="460" t="s">
        <v>23</v>
      </c>
      <c r="J449" s="460" t="s">
        <v>34</v>
      </c>
      <c r="K449" s="461" t="s">
        <v>33</v>
      </c>
    </row>
    <row r="450" spans="3:11" ht="15.75">
      <c r="C450" s="454" t="s">
        <v>1179</v>
      </c>
      <c r="D450" s="456" t="s">
        <v>21</v>
      </c>
      <c r="E450" s="457" t="s">
        <v>841</v>
      </c>
      <c r="F450" s="457" t="s">
        <v>20</v>
      </c>
      <c r="G450" s="457" t="s">
        <v>25</v>
      </c>
      <c r="H450" s="460" t="s">
        <v>24</v>
      </c>
      <c r="I450" s="460" t="s">
        <v>23</v>
      </c>
      <c r="J450" s="460" t="s">
        <v>34</v>
      </c>
      <c r="K450" s="461" t="s">
        <v>32</v>
      </c>
    </row>
    <row r="451" spans="3:11" ht="15.75">
      <c r="C451" s="454" t="s">
        <v>1178</v>
      </c>
      <c r="D451" s="456" t="s">
        <v>21</v>
      </c>
      <c r="E451" s="457" t="s">
        <v>841</v>
      </c>
      <c r="F451" s="457" t="s">
        <v>20</v>
      </c>
      <c r="G451" s="457" t="s">
        <v>25</v>
      </c>
      <c r="H451" s="460" t="s">
        <v>24</v>
      </c>
      <c r="I451" s="460" t="s">
        <v>23</v>
      </c>
      <c r="J451" s="460" t="s">
        <v>32</v>
      </c>
      <c r="K451" s="461" t="s">
        <v>33</v>
      </c>
    </row>
    <row r="452" spans="3:11" ht="15.75">
      <c r="C452" s="454" t="s">
        <v>1177</v>
      </c>
      <c r="D452" s="456" t="s">
        <v>31</v>
      </c>
      <c r="E452" s="457" t="s">
        <v>23</v>
      </c>
      <c r="F452" s="457" t="s">
        <v>20</v>
      </c>
      <c r="G452" s="457" t="s">
        <v>21</v>
      </c>
      <c r="H452" s="460" t="s">
        <v>24</v>
      </c>
      <c r="I452" s="460" t="s">
        <v>25</v>
      </c>
      <c r="J452" s="460" t="s">
        <v>34</v>
      </c>
      <c r="K452" s="461" t="s">
        <v>33</v>
      </c>
    </row>
    <row r="453" spans="3:11" ht="15.75">
      <c r="C453" s="454" t="s">
        <v>1176</v>
      </c>
      <c r="D453" s="456" t="s">
        <v>21</v>
      </c>
      <c r="E453" s="457" t="s">
        <v>841</v>
      </c>
      <c r="F453" s="457" t="s">
        <v>20</v>
      </c>
      <c r="G453" s="457" t="s">
        <v>25</v>
      </c>
      <c r="H453" s="460" t="s">
        <v>24</v>
      </c>
      <c r="I453" s="460" t="s">
        <v>23</v>
      </c>
      <c r="J453" s="460" t="s">
        <v>34</v>
      </c>
      <c r="K453" s="461" t="s">
        <v>31</v>
      </c>
    </row>
    <row r="454" spans="3:11" ht="15.75">
      <c r="C454" s="454" t="s">
        <v>1175</v>
      </c>
      <c r="D454" s="456" t="s">
        <v>31</v>
      </c>
      <c r="E454" s="457" t="s">
        <v>841</v>
      </c>
      <c r="F454" s="457" t="s">
        <v>20</v>
      </c>
      <c r="G454" s="457" t="s">
        <v>21</v>
      </c>
      <c r="H454" s="460" t="s">
        <v>24</v>
      </c>
      <c r="I454" s="460" t="s">
        <v>23</v>
      </c>
      <c r="J454" s="460" t="s">
        <v>25</v>
      </c>
      <c r="K454" s="461" t="s">
        <v>33</v>
      </c>
    </row>
    <row r="455" spans="3:11" ht="15.75">
      <c r="C455" s="454" t="s">
        <v>1174</v>
      </c>
      <c r="D455" s="456" t="s">
        <v>31</v>
      </c>
      <c r="E455" s="457" t="s">
        <v>23</v>
      </c>
      <c r="F455" s="457" t="s">
        <v>20</v>
      </c>
      <c r="G455" s="457" t="s">
        <v>21</v>
      </c>
      <c r="H455" s="460" t="s">
        <v>24</v>
      </c>
      <c r="I455" s="460" t="s">
        <v>25</v>
      </c>
      <c r="J455" s="460" t="s">
        <v>34</v>
      </c>
      <c r="K455" s="461" t="s">
        <v>32</v>
      </c>
    </row>
    <row r="456" spans="3:11" ht="15.75">
      <c r="C456" s="454" t="s">
        <v>1173</v>
      </c>
      <c r="D456" s="456" t="s">
        <v>31</v>
      </c>
      <c r="E456" s="457" t="s">
        <v>23</v>
      </c>
      <c r="F456" s="457" t="s">
        <v>20</v>
      </c>
      <c r="G456" s="457" t="s">
        <v>21</v>
      </c>
      <c r="H456" s="460" t="s">
        <v>24</v>
      </c>
      <c r="I456" s="460" t="s">
        <v>25</v>
      </c>
      <c r="J456" s="460" t="s">
        <v>32</v>
      </c>
      <c r="K456" s="461" t="s">
        <v>33</v>
      </c>
    </row>
    <row r="457" spans="3:11" ht="15.75">
      <c r="C457" s="454" t="s">
        <v>1172</v>
      </c>
      <c r="D457" s="456" t="s">
        <v>31</v>
      </c>
      <c r="E457" s="457" t="s">
        <v>841</v>
      </c>
      <c r="F457" s="457" t="s">
        <v>20</v>
      </c>
      <c r="G457" s="457" t="s">
        <v>21</v>
      </c>
      <c r="H457" s="460" t="s">
        <v>24</v>
      </c>
      <c r="I457" s="460" t="s">
        <v>23</v>
      </c>
      <c r="J457" s="460" t="s">
        <v>25</v>
      </c>
      <c r="K457" s="461" t="s">
        <v>32</v>
      </c>
    </row>
    <row r="458" spans="3:11" ht="15.75">
      <c r="C458" s="454" t="s">
        <v>1171</v>
      </c>
      <c r="D458" s="456" t="s">
        <v>21</v>
      </c>
      <c r="E458" s="457" t="s">
        <v>272</v>
      </c>
      <c r="F458" s="457" t="s">
        <v>20</v>
      </c>
      <c r="G458" s="457" t="s">
        <v>25</v>
      </c>
      <c r="H458" s="460" t="s">
        <v>24</v>
      </c>
      <c r="I458" s="460" t="s">
        <v>23</v>
      </c>
      <c r="J458" s="460" t="s">
        <v>34</v>
      </c>
      <c r="K458" s="461" t="s">
        <v>33</v>
      </c>
    </row>
    <row r="459" spans="3:11" ht="15.75">
      <c r="C459" s="454" t="s">
        <v>1170</v>
      </c>
      <c r="D459" s="456" t="s">
        <v>21</v>
      </c>
      <c r="E459" s="457" t="s">
        <v>272</v>
      </c>
      <c r="F459" s="457" t="s">
        <v>20</v>
      </c>
      <c r="G459" s="457" t="s">
        <v>25</v>
      </c>
      <c r="H459" s="460" t="s">
        <v>24</v>
      </c>
      <c r="I459" s="460" t="s">
        <v>23</v>
      </c>
      <c r="J459" s="460" t="s">
        <v>34</v>
      </c>
      <c r="K459" s="461" t="s">
        <v>841</v>
      </c>
    </row>
    <row r="460" spans="3:11" ht="15.75">
      <c r="C460" s="454" t="s">
        <v>1169</v>
      </c>
      <c r="D460" s="456" t="s">
        <v>21</v>
      </c>
      <c r="E460" s="457" t="s">
        <v>272</v>
      </c>
      <c r="F460" s="457" t="s">
        <v>20</v>
      </c>
      <c r="G460" s="457" t="s">
        <v>25</v>
      </c>
      <c r="H460" s="460" t="s">
        <v>24</v>
      </c>
      <c r="I460" s="460" t="s">
        <v>23</v>
      </c>
      <c r="J460" s="460" t="s">
        <v>841</v>
      </c>
      <c r="K460" s="461" t="s">
        <v>33</v>
      </c>
    </row>
    <row r="461" spans="3:11" ht="15.75">
      <c r="C461" s="454" t="s">
        <v>1168</v>
      </c>
      <c r="D461" s="456" t="s">
        <v>21</v>
      </c>
      <c r="E461" s="457" t="s">
        <v>272</v>
      </c>
      <c r="F461" s="457" t="s">
        <v>20</v>
      </c>
      <c r="G461" s="457" t="s">
        <v>25</v>
      </c>
      <c r="H461" s="460" t="s">
        <v>24</v>
      </c>
      <c r="I461" s="460" t="s">
        <v>23</v>
      </c>
      <c r="J461" s="460" t="s">
        <v>34</v>
      </c>
      <c r="K461" s="461" t="s">
        <v>32</v>
      </c>
    </row>
    <row r="462" spans="3:11" ht="15.75">
      <c r="C462" s="454" t="s">
        <v>1167</v>
      </c>
      <c r="D462" s="456" t="s">
        <v>21</v>
      </c>
      <c r="E462" s="457" t="s">
        <v>272</v>
      </c>
      <c r="F462" s="457" t="s">
        <v>20</v>
      </c>
      <c r="G462" s="457" t="s">
        <v>25</v>
      </c>
      <c r="H462" s="460" t="s">
        <v>24</v>
      </c>
      <c r="I462" s="460" t="s">
        <v>23</v>
      </c>
      <c r="J462" s="460" t="s">
        <v>32</v>
      </c>
      <c r="K462" s="461" t="s">
        <v>33</v>
      </c>
    </row>
    <row r="463" spans="3:11" ht="15.75">
      <c r="C463" s="454" t="s">
        <v>1166</v>
      </c>
      <c r="D463" s="456" t="s">
        <v>21</v>
      </c>
      <c r="E463" s="457" t="s">
        <v>272</v>
      </c>
      <c r="F463" s="457" t="s">
        <v>20</v>
      </c>
      <c r="G463" s="457" t="s">
        <v>25</v>
      </c>
      <c r="H463" s="460" t="s">
        <v>24</v>
      </c>
      <c r="I463" s="460" t="s">
        <v>23</v>
      </c>
      <c r="J463" s="460" t="s">
        <v>32</v>
      </c>
      <c r="K463" s="461" t="s">
        <v>841</v>
      </c>
    </row>
    <row r="464" spans="3:11" ht="15.75">
      <c r="C464" s="454" t="s">
        <v>1165</v>
      </c>
      <c r="D464" s="456" t="s">
        <v>21</v>
      </c>
      <c r="E464" s="457" t="s">
        <v>272</v>
      </c>
      <c r="F464" s="457" t="s">
        <v>20</v>
      </c>
      <c r="G464" s="457" t="s">
        <v>25</v>
      </c>
      <c r="H464" s="460" t="s">
        <v>24</v>
      </c>
      <c r="I464" s="460" t="s">
        <v>23</v>
      </c>
      <c r="J464" s="460" t="s">
        <v>34</v>
      </c>
      <c r="K464" s="461" t="s">
        <v>31</v>
      </c>
    </row>
    <row r="465" spans="3:11" ht="15.75">
      <c r="C465" s="454" t="s">
        <v>1164</v>
      </c>
      <c r="D465" s="456" t="s">
        <v>31</v>
      </c>
      <c r="E465" s="457" t="s">
        <v>272</v>
      </c>
      <c r="F465" s="457" t="s">
        <v>20</v>
      </c>
      <c r="G465" s="457" t="s">
        <v>21</v>
      </c>
      <c r="H465" s="460" t="s">
        <v>24</v>
      </c>
      <c r="I465" s="460" t="s">
        <v>23</v>
      </c>
      <c r="J465" s="460" t="s">
        <v>25</v>
      </c>
      <c r="K465" s="461" t="s">
        <v>33</v>
      </c>
    </row>
    <row r="466" spans="3:11" ht="15.75">
      <c r="C466" s="454" t="s">
        <v>1163</v>
      </c>
      <c r="D466" s="456" t="s">
        <v>31</v>
      </c>
      <c r="E466" s="457" t="s">
        <v>272</v>
      </c>
      <c r="F466" s="457" t="s">
        <v>20</v>
      </c>
      <c r="G466" s="457" t="s">
        <v>21</v>
      </c>
      <c r="H466" s="460" t="s">
        <v>24</v>
      </c>
      <c r="I466" s="460" t="s">
        <v>23</v>
      </c>
      <c r="J466" s="460" t="s">
        <v>25</v>
      </c>
      <c r="K466" s="461" t="s">
        <v>841</v>
      </c>
    </row>
    <row r="467" spans="3:11" ht="15.75">
      <c r="C467" s="454" t="s">
        <v>1162</v>
      </c>
      <c r="D467" s="456" t="s">
        <v>31</v>
      </c>
      <c r="E467" s="457" t="s">
        <v>272</v>
      </c>
      <c r="F467" s="457" t="s">
        <v>20</v>
      </c>
      <c r="G467" s="457" t="s">
        <v>21</v>
      </c>
      <c r="H467" s="460" t="s">
        <v>24</v>
      </c>
      <c r="I467" s="460" t="s">
        <v>23</v>
      </c>
      <c r="J467" s="460" t="s">
        <v>25</v>
      </c>
      <c r="K467" s="461" t="s">
        <v>32</v>
      </c>
    </row>
    <row r="468" spans="3:11" ht="15.75">
      <c r="C468" s="454" t="s">
        <v>1161</v>
      </c>
      <c r="D468" s="456" t="s">
        <v>22</v>
      </c>
      <c r="E468" s="457" t="s">
        <v>841</v>
      </c>
      <c r="F468" s="457" t="s">
        <v>20</v>
      </c>
      <c r="G468" s="457" t="s">
        <v>21</v>
      </c>
      <c r="H468" s="460" t="s">
        <v>24</v>
      </c>
      <c r="I468" s="460" t="s">
        <v>25</v>
      </c>
      <c r="J468" s="460" t="s">
        <v>34</v>
      </c>
      <c r="K468" s="461" t="s">
        <v>33</v>
      </c>
    </row>
    <row r="469" spans="3:11" ht="15.75">
      <c r="C469" s="454" t="s">
        <v>1160</v>
      </c>
      <c r="D469" s="456" t="s">
        <v>22</v>
      </c>
      <c r="E469" s="457" t="s">
        <v>32</v>
      </c>
      <c r="F469" s="457" t="s">
        <v>20</v>
      </c>
      <c r="G469" s="457" t="s">
        <v>21</v>
      </c>
      <c r="H469" s="460" t="s">
        <v>24</v>
      </c>
      <c r="I469" s="460" t="s">
        <v>25</v>
      </c>
      <c r="J469" s="460" t="s">
        <v>34</v>
      </c>
      <c r="K469" s="461" t="s">
        <v>33</v>
      </c>
    </row>
    <row r="470" spans="3:11" ht="15.75">
      <c r="C470" s="454" t="s">
        <v>1159</v>
      </c>
      <c r="D470" s="456" t="s">
        <v>22</v>
      </c>
      <c r="E470" s="457" t="s">
        <v>841</v>
      </c>
      <c r="F470" s="457" t="s">
        <v>20</v>
      </c>
      <c r="G470" s="457" t="s">
        <v>21</v>
      </c>
      <c r="H470" s="460" t="s">
        <v>24</v>
      </c>
      <c r="I470" s="460" t="s">
        <v>25</v>
      </c>
      <c r="J470" s="460" t="s">
        <v>34</v>
      </c>
      <c r="K470" s="461" t="s">
        <v>32</v>
      </c>
    </row>
    <row r="471" spans="3:11" ht="15.75">
      <c r="C471" s="454" t="s">
        <v>1158</v>
      </c>
      <c r="D471" s="456" t="s">
        <v>22</v>
      </c>
      <c r="E471" s="457" t="s">
        <v>841</v>
      </c>
      <c r="F471" s="457" t="s">
        <v>20</v>
      </c>
      <c r="G471" s="457" t="s">
        <v>21</v>
      </c>
      <c r="H471" s="460" t="s">
        <v>24</v>
      </c>
      <c r="I471" s="460" t="s">
        <v>25</v>
      </c>
      <c r="J471" s="460" t="s">
        <v>32</v>
      </c>
      <c r="K471" s="461" t="s">
        <v>33</v>
      </c>
    </row>
    <row r="472" spans="3:11" ht="15.75">
      <c r="C472" s="454" t="s">
        <v>1157</v>
      </c>
      <c r="D472" s="456" t="s">
        <v>31</v>
      </c>
      <c r="E472" s="457" t="s">
        <v>22</v>
      </c>
      <c r="F472" s="457" t="s">
        <v>20</v>
      </c>
      <c r="G472" s="457" t="s">
        <v>21</v>
      </c>
      <c r="H472" s="460" t="s">
        <v>24</v>
      </c>
      <c r="I472" s="460" t="s">
        <v>25</v>
      </c>
      <c r="J472" s="460" t="s">
        <v>34</v>
      </c>
      <c r="K472" s="461" t="s">
        <v>33</v>
      </c>
    </row>
    <row r="473" spans="3:11" ht="15.75">
      <c r="C473" s="454" t="s">
        <v>1156</v>
      </c>
      <c r="D473" s="456" t="s">
        <v>31</v>
      </c>
      <c r="E473" s="457" t="s">
        <v>841</v>
      </c>
      <c r="F473" s="457" t="s">
        <v>20</v>
      </c>
      <c r="G473" s="457" t="s">
        <v>21</v>
      </c>
      <c r="H473" s="460" t="s">
        <v>24</v>
      </c>
      <c r="I473" s="460" t="s">
        <v>25</v>
      </c>
      <c r="J473" s="460" t="s">
        <v>34</v>
      </c>
      <c r="K473" s="461" t="s">
        <v>22</v>
      </c>
    </row>
    <row r="474" spans="3:11" ht="15.75">
      <c r="C474" s="454" t="s">
        <v>1155</v>
      </c>
      <c r="D474" s="456" t="s">
        <v>31</v>
      </c>
      <c r="E474" s="457" t="s">
        <v>841</v>
      </c>
      <c r="F474" s="457" t="s">
        <v>20</v>
      </c>
      <c r="G474" s="457" t="s">
        <v>21</v>
      </c>
      <c r="H474" s="460" t="s">
        <v>24</v>
      </c>
      <c r="I474" s="460" t="s">
        <v>25</v>
      </c>
      <c r="J474" s="460" t="s">
        <v>22</v>
      </c>
      <c r="K474" s="461" t="s">
        <v>33</v>
      </c>
    </row>
    <row r="475" spans="3:11" ht="15.75">
      <c r="C475" s="454" t="s">
        <v>1154</v>
      </c>
      <c r="D475" s="456" t="s">
        <v>31</v>
      </c>
      <c r="E475" s="457" t="s">
        <v>22</v>
      </c>
      <c r="F475" s="457" t="s">
        <v>20</v>
      </c>
      <c r="G475" s="457" t="s">
        <v>21</v>
      </c>
      <c r="H475" s="460" t="s">
        <v>24</v>
      </c>
      <c r="I475" s="460" t="s">
        <v>25</v>
      </c>
      <c r="J475" s="460" t="s">
        <v>34</v>
      </c>
      <c r="K475" s="461" t="s">
        <v>32</v>
      </c>
    </row>
    <row r="476" spans="3:11" ht="15.75">
      <c r="C476" s="454" t="s">
        <v>1153</v>
      </c>
      <c r="D476" s="456" t="s">
        <v>31</v>
      </c>
      <c r="E476" s="457" t="s">
        <v>22</v>
      </c>
      <c r="F476" s="457" t="s">
        <v>20</v>
      </c>
      <c r="G476" s="457" t="s">
        <v>21</v>
      </c>
      <c r="H476" s="460" t="s">
        <v>24</v>
      </c>
      <c r="I476" s="460" t="s">
        <v>25</v>
      </c>
      <c r="J476" s="460" t="s">
        <v>32</v>
      </c>
      <c r="K476" s="461" t="s">
        <v>33</v>
      </c>
    </row>
    <row r="477" spans="3:11" ht="15.75">
      <c r="C477" s="454" t="s">
        <v>1152</v>
      </c>
      <c r="D477" s="456" t="s">
        <v>31</v>
      </c>
      <c r="E477" s="457" t="s">
        <v>841</v>
      </c>
      <c r="F477" s="457" t="s">
        <v>20</v>
      </c>
      <c r="G477" s="457" t="s">
        <v>21</v>
      </c>
      <c r="H477" s="460" t="s">
        <v>24</v>
      </c>
      <c r="I477" s="460" t="s">
        <v>25</v>
      </c>
      <c r="J477" s="460" t="s">
        <v>22</v>
      </c>
      <c r="K477" s="461" t="s">
        <v>32</v>
      </c>
    </row>
    <row r="478" spans="3:11" ht="15.75">
      <c r="C478" s="454" t="s">
        <v>1151</v>
      </c>
      <c r="D478" s="456" t="s">
        <v>22</v>
      </c>
      <c r="E478" s="457" t="s">
        <v>272</v>
      </c>
      <c r="F478" s="457" t="s">
        <v>20</v>
      </c>
      <c r="G478" s="457" t="s">
        <v>21</v>
      </c>
      <c r="H478" s="460" t="s">
        <v>24</v>
      </c>
      <c r="I478" s="460" t="s">
        <v>25</v>
      </c>
      <c r="J478" s="460" t="s">
        <v>34</v>
      </c>
      <c r="K478" s="461" t="s">
        <v>33</v>
      </c>
    </row>
    <row r="479" spans="3:11" ht="15.75">
      <c r="C479" s="454" t="s">
        <v>1150</v>
      </c>
      <c r="D479" s="456" t="s">
        <v>22</v>
      </c>
      <c r="E479" s="457" t="s">
        <v>272</v>
      </c>
      <c r="F479" s="457" t="s">
        <v>20</v>
      </c>
      <c r="G479" s="457" t="s">
        <v>21</v>
      </c>
      <c r="H479" s="460" t="s">
        <v>24</v>
      </c>
      <c r="I479" s="460" t="s">
        <v>25</v>
      </c>
      <c r="J479" s="460" t="s">
        <v>34</v>
      </c>
      <c r="K479" s="461" t="s">
        <v>841</v>
      </c>
    </row>
    <row r="480" spans="3:11" ht="15.75">
      <c r="C480" s="454" t="s">
        <v>1149</v>
      </c>
      <c r="D480" s="456" t="s">
        <v>22</v>
      </c>
      <c r="E480" s="457" t="s">
        <v>272</v>
      </c>
      <c r="F480" s="457" t="s">
        <v>20</v>
      </c>
      <c r="G480" s="457" t="s">
        <v>21</v>
      </c>
      <c r="H480" s="460" t="s">
        <v>24</v>
      </c>
      <c r="I480" s="460" t="s">
        <v>25</v>
      </c>
      <c r="J480" s="460" t="s">
        <v>841</v>
      </c>
      <c r="K480" s="461" t="s">
        <v>33</v>
      </c>
    </row>
    <row r="481" spans="3:11" ht="15.75">
      <c r="C481" s="454" t="s">
        <v>1148</v>
      </c>
      <c r="D481" s="456" t="s">
        <v>22</v>
      </c>
      <c r="E481" s="457" t="s">
        <v>272</v>
      </c>
      <c r="F481" s="457" t="s">
        <v>20</v>
      </c>
      <c r="G481" s="457" t="s">
        <v>21</v>
      </c>
      <c r="H481" s="460" t="s">
        <v>24</v>
      </c>
      <c r="I481" s="460" t="s">
        <v>25</v>
      </c>
      <c r="J481" s="460" t="s">
        <v>34</v>
      </c>
      <c r="K481" s="461" t="s">
        <v>32</v>
      </c>
    </row>
    <row r="482" spans="3:11" ht="15.75">
      <c r="C482" s="454" t="s">
        <v>1147</v>
      </c>
      <c r="D482" s="456" t="s">
        <v>22</v>
      </c>
      <c r="E482" s="457" t="s">
        <v>272</v>
      </c>
      <c r="F482" s="457" t="s">
        <v>20</v>
      </c>
      <c r="G482" s="457" t="s">
        <v>21</v>
      </c>
      <c r="H482" s="460" t="s">
        <v>24</v>
      </c>
      <c r="I482" s="460" t="s">
        <v>25</v>
      </c>
      <c r="J482" s="460" t="s">
        <v>32</v>
      </c>
      <c r="K482" s="461" t="s">
        <v>33</v>
      </c>
    </row>
    <row r="483" spans="3:11" ht="15.75">
      <c r="C483" s="454" t="s">
        <v>1146</v>
      </c>
      <c r="D483" s="456" t="s">
        <v>22</v>
      </c>
      <c r="E483" s="457" t="s">
        <v>272</v>
      </c>
      <c r="F483" s="457" t="s">
        <v>20</v>
      </c>
      <c r="G483" s="457" t="s">
        <v>21</v>
      </c>
      <c r="H483" s="460" t="s">
        <v>24</v>
      </c>
      <c r="I483" s="460" t="s">
        <v>25</v>
      </c>
      <c r="J483" s="460" t="s">
        <v>32</v>
      </c>
      <c r="K483" s="461" t="s">
        <v>841</v>
      </c>
    </row>
    <row r="484" spans="3:11" ht="15.75">
      <c r="C484" s="454" t="s">
        <v>1145</v>
      </c>
      <c r="D484" s="456" t="s">
        <v>31</v>
      </c>
      <c r="E484" s="457" t="s">
        <v>272</v>
      </c>
      <c r="F484" s="457" t="s">
        <v>20</v>
      </c>
      <c r="G484" s="457" t="s">
        <v>21</v>
      </c>
      <c r="H484" s="460" t="s">
        <v>24</v>
      </c>
      <c r="I484" s="460" t="s">
        <v>25</v>
      </c>
      <c r="J484" s="460" t="s">
        <v>34</v>
      </c>
      <c r="K484" s="461" t="s">
        <v>22</v>
      </c>
    </row>
    <row r="485" spans="3:11" ht="15.75">
      <c r="C485" s="454" t="s">
        <v>1144</v>
      </c>
      <c r="D485" s="456" t="s">
        <v>31</v>
      </c>
      <c r="E485" s="457" t="s">
        <v>272</v>
      </c>
      <c r="F485" s="457" t="s">
        <v>20</v>
      </c>
      <c r="G485" s="457" t="s">
        <v>21</v>
      </c>
      <c r="H485" s="460" t="s">
        <v>24</v>
      </c>
      <c r="I485" s="460" t="s">
        <v>25</v>
      </c>
      <c r="J485" s="460" t="s">
        <v>22</v>
      </c>
      <c r="K485" s="461" t="s">
        <v>33</v>
      </c>
    </row>
    <row r="486" spans="3:11" ht="15.75">
      <c r="C486" s="454" t="s">
        <v>1143</v>
      </c>
      <c r="D486" s="456" t="s">
        <v>31</v>
      </c>
      <c r="E486" s="457" t="s">
        <v>272</v>
      </c>
      <c r="F486" s="457" t="s">
        <v>20</v>
      </c>
      <c r="G486" s="457" t="s">
        <v>21</v>
      </c>
      <c r="H486" s="460" t="s">
        <v>24</v>
      </c>
      <c r="I486" s="460" t="s">
        <v>25</v>
      </c>
      <c r="J486" s="460" t="s">
        <v>22</v>
      </c>
      <c r="K486" s="461" t="s">
        <v>841</v>
      </c>
    </row>
    <row r="487" spans="3:11" ht="15.75">
      <c r="C487" s="454" t="s">
        <v>1142</v>
      </c>
      <c r="D487" s="456" t="s">
        <v>31</v>
      </c>
      <c r="E487" s="457" t="s">
        <v>272</v>
      </c>
      <c r="F487" s="457" t="s">
        <v>20</v>
      </c>
      <c r="G487" s="457" t="s">
        <v>21</v>
      </c>
      <c r="H487" s="460" t="s">
        <v>24</v>
      </c>
      <c r="I487" s="460" t="s">
        <v>25</v>
      </c>
      <c r="J487" s="460" t="s">
        <v>22</v>
      </c>
      <c r="K487" s="461" t="s">
        <v>32</v>
      </c>
    </row>
    <row r="488" spans="3:11" ht="15.75">
      <c r="C488" s="454" t="s">
        <v>1141</v>
      </c>
      <c r="D488" s="456" t="s">
        <v>21</v>
      </c>
      <c r="E488" s="457" t="s">
        <v>22</v>
      </c>
      <c r="F488" s="457" t="s">
        <v>20</v>
      </c>
      <c r="G488" s="457" t="s">
        <v>25</v>
      </c>
      <c r="H488" s="460" t="s">
        <v>24</v>
      </c>
      <c r="I488" s="460" t="s">
        <v>23</v>
      </c>
      <c r="J488" s="460" t="s">
        <v>34</v>
      </c>
      <c r="K488" s="461" t="s">
        <v>33</v>
      </c>
    </row>
    <row r="489" spans="3:11" ht="15.75">
      <c r="C489" s="454" t="s">
        <v>1140</v>
      </c>
      <c r="D489" s="456" t="s">
        <v>21</v>
      </c>
      <c r="E489" s="457" t="s">
        <v>841</v>
      </c>
      <c r="F489" s="457" t="s">
        <v>20</v>
      </c>
      <c r="G489" s="457" t="s">
        <v>25</v>
      </c>
      <c r="H489" s="460" t="s">
        <v>24</v>
      </c>
      <c r="I489" s="460" t="s">
        <v>23</v>
      </c>
      <c r="J489" s="460" t="s">
        <v>34</v>
      </c>
      <c r="K489" s="461" t="s">
        <v>22</v>
      </c>
    </row>
    <row r="490" spans="3:11" ht="15.75">
      <c r="C490" s="454" t="s">
        <v>1139</v>
      </c>
      <c r="D490" s="456" t="s">
        <v>21</v>
      </c>
      <c r="E490" s="457" t="s">
        <v>841</v>
      </c>
      <c r="F490" s="457" t="s">
        <v>20</v>
      </c>
      <c r="G490" s="457" t="s">
        <v>25</v>
      </c>
      <c r="H490" s="460" t="s">
        <v>24</v>
      </c>
      <c r="I490" s="460" t="s">
        <v>23</v>
      </c>
      <c r="J490" s="460" t="s">
        <v>22</v>
      </c>
      <c r="K490" s="461" t="s">
        <v>33</v>
      </c>
    </row>
    <row r="491" spans="3:11" ht="15.75">
      <c r="C491" s="454" t="s">
        <v>1138</v>
      </c>
      <c r="D491" s="456" t="s">
        <v>21</v>
      </c>
      <c r="E491" s="457" t="s">
        <v>22</v>
      </c>
      <c r="F491" s="457" t="s">
        <v>20</v>
      </c>
      <c r="G491" s="457" t="s">
        <v>25</v>
      </c>
      <c r="H491" s="460" t="s">
        <v>24</v>
      </c>
      <c r="I491" s="460" t="s">
        <v>23</v>
      </c>
      <c r="J491" s="460" t="s">
        <v>34</v>
      </c>
      <c r="K491" s="461" t="s">
        <v>32</v>
      </c>
    </row>
    <row r="492" spans="3:11" ht="15.75">
      <c r="C492" s="454" t="s">
        <v>1137</v>
      </c>
      <c r="D492" s="456" t="s">
        <v>21</v>
      </c>
      <c r="E492" s="457" t="s">
        <v>22</v>
      </c>
      <c r="F492" s="457" t="s">
        <v>20</v>
      </c>
      <c r="G492" s="457" t="s">
        <v>25</v>
      </c>
      <c r="H492" s="460" t="s">
        <v>24</v>
      </c>
      <c r="I492" s="460" t="s">
        <v>23</v>
      </c>
      <c r="J492" s="460" t="s">
        <v>32</v>
      </c>
      <c r="K492" s="461" t="s">
        <v>33</v>
      </c>
    </row>
    <row r="493" spans="3:11" ht="15.75">
      <c r="C493" s="454" t="s">
        <v>1136</v>
      </c>
      <c r="D493" s="456" t="s">
        <v>21</v>
      </c>
      <c r="E493" s="457" t="s">
        <v>841</v>
      </c>
      <c r="F493" s="457" t="s">
        <v>20</v>
      </c>
      <c r="G493" s="457" t="s">
        <v>25</v>
      </c>
      <c r="H493" s="460" t="s">
        <v>24</v>
      </c>
      <c r="I493" s="460" t="s">
        <v>23</v>
      </c>
      <c r="J493" s="460" t="s">
        <v>22</v>
      </c>
      <c r="K493" s="461" t="s">
        <v>32</v>
      </c>
    </row>
    <row r="494" spans="3:11" ht="15.75">
      <c r="C494" s="454" t="s">
        <v>1135</v>
      </c>
      <c r="D494" s="456" t="s">
        <v>31</v>
      </c>
      <c r="E494" s="457" t="s">
        <v>23</v>
      </c>
      <c r="F494" s="457" t="s">
        <v>20</v>
      </c>
      <c r="G494" s="457" t="s">
        <v>21</v>
      </c>
      <c r="H494" s="460" t="s">
        <v>24</v>
      </c>
      <c r="I494" s="460" t="s">
        <v>25</v>
      </c>
      <c r="J494" s="460" t="s">
        <v>34</v>
      </c>
      <c r="K494" s="461" t="s">
        <v>22</v>
      </c>
    </row>
    <row r="495" spans="3:11" ht="15.75">
      <c r="C495" s="454" t="s">
        <v>1134</v>
      </c>
      <c r="D495" s="456" t="s">
        <v>31</v>
      </c>
      <c r="E495" s="457" t="s">
        <v>22</v>
      </c>
      <c r="F495" s="457" t="s">
        <v>20</v>
      </c>
      <c r="G495" s="457" t="s">
        <v>21</v>
      </c>
      <c r="H495" s="460" t="s">
        <v>24</v>
      </c>
      <c r="I495" s="460" t="s">
        <v>23</v>
      </c>
      <c r="J495" s="460" t="s">
        <v>25</v>
      </c>
      <c r="K495" s="461" t="s">
        <v>33</v>
      </c>
    </row>
    <row r="496" spans="3:11" ht="15.75">
      <c r="C496" s="454" t="s">
        <v>1133</v>
      </c>
      <c r="D496" s="456" t="s">
        <v>31</v>
      </c>
      <c r="E496" s="457" t="s">
        <v>841</v>
      </c>
      <c r="F496" s="457" t="s">
        <v>20</v>
      </c>
      <c r="G496" s="457" t="s">
        <v>21</v>
      </c>
      <c r="H496" s="460" t="s">
        <v>24</v>
      </c>
      <c r="I496" s="460" t="s">
        <v>23</v>
      </c>
      <c r="J496" s="460" t="s">
        <v>25</v>
      </c>
      <c r="K496" s="461" t="s">
        <v>22</v>
      </c>
    </row>
    <row r="497" spans="3:11" ht="15.75">
      <c r="C497" s="454" t="s">
        <v>1132</v>
      </c>
      <c r="D497" s="456" t="s">
        <v>31</v>
      </c>
      <c r="E497" s="457" t="s">
        <v>22</v>
      </c>
      <c r="F497" s="457" t="s">
        <v>20</v>
      </c>
      <c r="G497" s="457" t="s">
        <v>21</v>
      </c>
      <c r="H497" s="460" t="s">
        <v>24</v>
      </c>
      <c r="I497" s="460" t="s">
        <v>23</v>
      </c>
      <c r="J497" s="460" t="s">
        <v>25</v>
      </c>
      <c r="K497" s="461" t="s">
        <v>32</v>
      </c>
    </row>
    <row r="498" spans="3:11" ht="15.75">
      <c r="C498" s="454" t="s">
        <v>1131</v>
      </c>
      <c r="D498" s="456" t="s">
        <v>21</v>
      </c>
      <c r="E498" s="457" t="s">
        <v>272</v>
      </c>
      <c r="F498" s="457" t="s">
        <v>20</v>
      </c>
      <c r="G498" s="457" t="s">
        <v>25</v>
      </c>
      <c r="H498" s="460" t="s">
        <v>24</v>
      </c>
      <c r="I498" s="460" t="s">
        <v>23</v>
      </c>
      <c r="J498" s="460" t="s">
        <v>34</v>
      </c>
      <c r="K498" s="461" t="s">
        <v>22</v>
      </c>
    </row>
    <row r="499" spans="3:11" ht="15.75">
      <c r="C499" s="454" t="s">
        <v>1130</v>
      </c>
      <c r="D499" s="456" t="s">
        <v>21</v>
      </c>
      <c r="E499" s="457" t="s">
        <v>272</v>
      </c>
      <c r="F499" s="457" t="s">
        <v>20</v>
      </c>
      <c r="G499" s="457" t="s">
        <v>25</v>
      </c>
      <c r="H499" s="460" t="s">
        <v>24</v>
      </c>
      <c r="I499" s="460" t="s">
        <v>23</v>
      </c>
      <c r="J499" s="460" t="s">
        <v>22</v>
      </c>
      <c r="K499" s="461" t="s">
        <v>33</v>
      </c>
    </row>
    <row r="500" spans="3:11" ht="15.75">
      <c r="C500" s="454" t="s">
        <v>1129</v>
      </c>
      <c r="D500" s="456" t="s">
        <v>21</v>
      </c>
      <c r="E500" s="457" t="s">
        <v>272</v>
      </c>
      <c r="F500" s="457" t="s">
        <v>20</v>
      </c>
      <c r="G500" s="457" t="s">
        <v>25</v>
      </c>
      <c r="H500" s="460" t="s">
        <v>24</v>
      </c>
      <c r="I500" s="460" t="s">
        <v>23</v>
      </c>
      <c r="J500" s="460" t="s">
        <v>22</v>
      </c>
      <c r="K500" s="461" t="s">
        <v>841</v>
      </c>
    </row>
    <row r="501" spans="3:11" ht="15.75">
      <c r="C501" s="454" t="s">
        <v>1128</v>
      </c>
      <c r="D501" s="456" t="s">
        <v>21</v>
      </c>
      <c r="E501" s="457" t="s">
        <v>272</v>
      </c>
      <c r="F501" s="457" t="s">
        <v>20</v>
      </c>
      <c r="G501" s="457" t="s">
        <v>25</v>
      </c>
      <c r="H501" s="460" t="s">
        <v>24</v>
      </c>
      <c r="I501" s="460" t="s">
        <v>23</v>
      </c>
      <c r="J501" s="460" t="s">
        <v>22</v>
      </c>
      <c r="K501" s="461" t="s">
        <v>32</v>
      </c>
    </row>
    <row r="502" spans="3:11" ht="16.5" thickBot="1">
      <c r="C502" s="455" t="s">
        <v>1127</v>
      </c>
      <c r="D502" s="462" t="s">
        <v>31</v>
      </c>
      <c r="E502" s="463" t="s">
        <v>272</v>
      </c>
      <c r="F502" s="463" t="s">
        <v>20</v>
      </c>
      <c r="G502" s="463" t="s">
        <v>21</v>
      </c>
      <c r="H502" s="464" t="s">
        <v>24</v>
      </c>
      <c r="I502" s="464" t="s">
        <v>23</v>
      </c>
      <c r="J502" s="464" t="s">
        <v>25</v>
      </c>
      <c r="K502" s="465" t="s">
        <v>22</v>
      </c>
    </row>
    <row r="503" spans="3:11" ht="15.75" thickTop="1">
      <c r="H503" s="382"/>
      <c r="I503" s="382"/>
      <c r="J503" s="382"/>
      <c r="K503" s="38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sheetPr codeName="Tabelle28"/>
  <dimension ref="A1:S33"/>
  <sheetViews>
    <sheetView workbookViewId="0"/>
  </sheetViews>
  <sheetFormatPr defaultColWidth="11.42578125" defaultRowHeight="15"/>
  <cols>
    <col min="1" max="1" width="7.85546875" customWidth="1"/>
    <col min="2" max="2" width="4.42578125" style="38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69" t="str">
        <f>Language!$E$180</f>
        <v>Third in the group</v>
      </c>
    </row>
    <row r="2" spans="1:19" ht="38.25" customHeight="1"/>
    <row r="3" spans="1:19">
      <c r="A3" s="470"/>
      <c r="B3" s="35"/>
      <c r="C3" s="34"/>
      <c r="D3" s="468" t="s">
        <v>1107</v>
      </c>
      <c r="E3" s="468" t="s">
        <v>190</v>
      </c>
      <c r="F3" s="468" t="s">
        <v>1108</v>
      </c>
      <c r="G3" s="468" t="s">
        <v>1109</v>
      </c>
      <c r="H3" s="468" t="s">
        <v>191</v>
      </c>
      <c r="I3" s="468" t="s">
        <v>198</v>
      </c>
      <c r="J3" s="468"/>
      <c r="K3" s="468" t="s">
        <v>30</v>
      </c>
      <c r="L3" s="651" t="s">
        <v>1725</v>
      </c>
    </row>
    <row r="4" spans="1:19">
      <c r="A4" s="382"/>
      <c r="B4" s="522" t="s">
        <v>26</v>
      </c>
      <c r="C4" s="523" t="str">
        <f>CalcA!$D$24</f>
        <v>Czech Rep.</v>
      </c>
      <c r="D4" s="522">
        <f>CalcA!$E$24</f>
        <v>4</v>
      </c>
      <c r="E4" s="522">
        <f>F4-G4</f>
        <v>0</v>
      </c>
      <c r="F4" s="522">
        <f>CalcA!$F$24</f>
        <v>5</v>
      </c>
      <c r="G4" s="522">
        <f>CalcA!$G$24</f>
        <v>5</v>
      </c>
      <c r="H4" s="524">
        <f t="shared" ref="H4:H15" si="0">$D4*$S$4+($E4+$S$5/2)*$S$5+$F4*$S$6+$K4*$S$7+$L4*$S$8</f>
        <v>4500005.0000590002</v>
      </c>
      <c r="I4" s="522" t="s">
        <v>24</v>
      </c>
      <c r="J4" s="522"/>
      <c r="K4" s="522">
        <f>SUMIFS(FairPlay!$C$6:$C$27,FairPlay!$B$6:$B$27,$C4)+SUMIFS(FairPlay!$F$6:$F$27,FairPlay!$E$6:$E$27,$C4)+SUMIFS(FairPlay!$I$6:$I$27,FairPlay!$H$6:$H$27,$C4)</f>
        <v>0</v>
      </c>
      <c r="L4" s="522">
        <f>100-INDEX(Language!$D$5:$D$100,MATCH($C4,Language!$E$5:$E$100,0),1)</f>
        <v>59</v>
      </c>
      <c r="R4" s="815" t="s">
        <v>1798</v>
      </c>
      <c r="S4" s="816">
        <v>1000000</v>
      </c>
    </row>
    <row r="5" spans="1:19">
      <c r="A5" s="382"/>
      <c r="B5" s="467" t="s">
        <v>27</v>
      </c>
      <c r="C5" s="27" t="str">
        <f>CalcB!$D$24</f>
        <v>Bosnia/Herzeg.</v>
      </c>
      <c r="D5" s="467">
        <f>CalcB!$E$24</f>
        <v>3</v>
      </c>
      <c r="E5" s="467">
        <f t="shared" ref="E5:E15" si="1">F5-G5</f>
        <v>-1</v>
      </c>
      <c r="F5" s="467">
        <f>CalcB!$F$24</f>
        <v>3</v>
      </c>
      <c r="G5" s="467">
        <f>CalcB!$G$24</f>
        <v>4</v>
      </c>
      <c r="H5" s="525">
        <f t="shared" si="0"/>
        <v>3499003.000035</v>
      </c>
      <c r="I5" s="467" t="s">
        <v>20</v>
      </c>
      <c r="J5" s="467"/>
      <c r="K5" s="467">
        <f>SUMIFS(FairPlay!$C$6:$C$27,FairPlay!$B$6:$B$27,$C5)+SUMIFS(FairPlay!$F$6:$F$27,FairPlay!$E$6:$E$27,$C5)+SUMIFS(FairPlay!$I$6:$I$27,FairPlay!$H$6:$H$27,$C5)</f>
        <v>0</v>
      </c>
      <c r="L5" s="467">
        <f>100-INDEX(Language!$D$5:$D$100,MATCH($C5,Language!$E$5:$E$100,0),1)</f>
        <v>35</v>
      </c>
      <c r="R5" s="817" t="s">
        <v>1797</v>
      </c>
      <c r="S5" s="818">
        <v>1000</v>
      </c>
    </row>
    <row r="6" spans="1:19">
      <c r="A6" s="382"/>
      <c r="B6" s="467" t="s">
        <v>28</v>
      </c>
      <c r="C6" s="27" t="str">
        <f>CalcC!$D$24</f>
        <v>Scotland</v>
      </c>
      <c r="D6" s="467">
        <f>CalcC!$E$24</f>
        <v>3</v>
      </c>
      <c r="E6" s="467">
        <f t="shared" si="1"/>
        <v>-2</v>
      </c>
      <c r="F6" s="467">
        <f>CalcC!$F$24</f>
        <v>4</v>
      </c>
      <c r="G6" s="467">
        <f>CalcC!$G$24</f>
        <v>6</v>
      </c>
      <c r="H6" s="525">
        <f t="shared" si="0"/>
        <v>3498004.0000570002</v>
      </c>
      <c r="I6" s="467" t="s">
        <v>21</v>
      </c>
      <c r="J6" s="467"/>
      <c r="K6" s="467">
        <f>SUMIFS(FairPlay!$C$6:$C$27,FairPlay!$B$6:$B$27,$C6)+SUMIFS(FairPlay!$F$6:$F$27,FairPlay!$E$6:$E$27,$C6)+SUMIFS(FairPlay!$I$6:$I$27,FairPlay!$H$6:$H$27,$C6)</f>
        <v>0</v>
      </c>
      <c r="L6" s="467">
        <f>100-INDEX(Language!$D$5:$D$100,MATCH($C6,Language!$E$5:$E$100,0),1)</f>
        <v>57</v>
      </c>
      <c r="R6" s="817" t="s">
        <v>1796</v>
      </c>
      <c r="S6" s="818">
        <v>1</v>
      </c>
    </row>
    <row r="7" spans="1:19">
      <c r="A7" s="382"/>
      <c r="B7" s="467" t="s">
        <v>29</v>
      </c>
      <c r="C7" s="27" t="str">
        <f>CalcD!$D$24</f>
        <v>USA</v>
      </c>
      <c r="D7" s="467">
        <f>CalcD!$E$24</f>
        <v>4</v>
      </c>
      <c r="E7" s="467">
        <f t="shared" si="1"/>
        <v>-1</v>
      </c>
      <c r="F7" s="467">
        <f>CalcD!$F$24</f>
        <v>4</v>
      </c>
      <c r="G7" s="467">
        <f>CalcD!$G$24</f>
        <v>5</v>
      </c>
      <c r="H7" s="525">
        <f t="shared" si="0"/>
        <v>4499004.0000839997</v>
      </c>
      <c r="I7" s="467" t="s">
        <v>25</v>
      </c>
      <c r="J7" s="467"/>
      <c r="K7" s="467">
        <f>SUMIFS(FairPlay!$C$6:$C$27,FairPlay!$B$6:$B$27,$C7)+SUMIFS(FairPlay!$F$6:$F$27,FairPlay!$E$6:$E$27,$C7)+SUMIFS(FairPlay!$I$6:$I$27,FairPlay!$H$6:$H$27,$C7)</f>
        <v>0</v>
      </c>
      <c r="L7" s="467">
        <f>100-INDEX(Language!$D$5:$D$100,MATCH($C7,Language!$E$5:$E$100,0),1)</f>
        <v>84</v>
      </c>
      <c r="R7" s="817" t="s">
        <v>1799</v>
      </c>
      <c r="S7" s="818">
        <v>1E-3</v>
      </c>
    </row>
    <row r="8" spans="1:19">
      <c r="A8" s="382"/>
      <c r="B8" s="467" t="s">
        <v>1111</v>
      </c>
      <c r="C8" s="27" t="str">
        <f>CalcE!$D$24</f>
        <v>Ivory Coast</v>
      </c>
      <c r="D8" s="467">
        <f>CalcE!$E$24</f>
        <v>1</v>
      </c>
      <c r="E8" s="467">
        <f t="shared" si="1"/>
        <v>-3</v>
      </c>
      <c r="F8" s="467">
        <f>CalcE!$F$24</f>
        <v>2</v>
      </c>
      <c r="G8" s="467">
        <f>CalcE!$G$24</f>
        <v>5</v>
      </c>
      <c r="H8" s="525">
        <f t="shared" si="0"/>
        <v>1497002.000066</v>
      </c>
      <c r="I8" s="467" t="s">
        <v>22</v>
      </c>
      <c r="J8" s="467"/>
      <c r="K8" s="467">
        <f>SUMIFS(FairPlay!$C$6:$C$27,FairPlay!$B$6:$B$27,$C8)+SUMIFS(FairPlay!$F$6:$F$27,FairPlay!$E$6:$E$27,$C8)+SUMIFS(FairPlay!$I$6:$I$27,FairPlay!$H$6:$H$27,$C8)</f>
        <v>0</v>
      </c>
      <c r="L8" s="467">
        <f>100-INDEX(Language!$D$5:$D$100,MATCH($C8,Language!$E$5:$E$100,0),1)</f>
        <v>66</v>
      </c>
      <c r="R8" s="819" t="s">
        <v>1800</v>
      </c>
      <c r="S8" s="820">
        <v>9.9999999999999995E-7</v>
      </c>
    </row>
    <row r="9" spans="1:19">
      <c r="A9" s="382"/>
      <c r="B9" s="467" t="s">
        <v>1112</v>
      </c>
      <c r="C9" s="27" t="str">
        <f>CalcF!$D$24</f>
        <v>Japan</v>
      </c>
      <c r="D9" s="467">
        <f>CalcF!$E$24</f>
        <v>3</v>
      </c>
      <c r="E9" s="467">
        <f t="shared" si="1"/>
        <v>-1</v>
      </c>
      <c r="F9" s="467">
        <f>CalcF!$F$24</f>
        <v>5</v>
      </c>
      <c r="G9" s="467">
        <f>CalcF!$G$24</f>
        <v>6</v>
      </c>
      <c r="H9" s="525">
        <f t="shared" si="0"/>
        <v>3499005.0000820002</v>
      </c>
      <c r="I9" s="467" t="s">
        <v>23</v>
      </c>
      <c r="J9" s="467"/>
      <c r="K9" s="467">
        <f>SUMIFS(FairPlay!$C$6:$C$27,FairPlay!$B$6:$B$27,$C9)+SUMIFS(FairPlay!$F$6:$F$27,FairPlay!$E$6:$E$27,$C9)+SUMIFS(FairPlay!$I$6:$I$27,FairPlay!$H$6:$H$27,$C9)</f>
        <v>0</v>
      </c>
      <c r="L9" s="467">
        <f>100-INDEX(Language!$D$5:$D$100,MATCH($C9,Language!$E$5:$E$100,0),1)</f>
        <v>82</v>
      </c>
    </row>
    <row r="10" spans="1:19">
      <c r="A10" s="382"/>
      <c r="B10" s="467" t="s">
        <v>1115</v>
      </c>
      <c r="C10" s="27" t="str">
        <f>CalcG!$D$24</f>
        <v>Belgium</v>
      </c>
      <c r="D10" s="467">
        <f>CalcG!$E$24</f>
        <v>3</v>
      </c>
      <c r="E10" s="467">
        <f t="shared" si="1"/>
        <v>-2</v>
      </c>
      <c r="F10" s="467">
        <f>CalcG!$F$24</f>
        <v>4</v>
      </c>
      <c r="G10" s="467">
        <f>CalcG!$G$24</f>
        <v>6</v>
      </c>
      <c r="H10" s="525">
        <f t="shared" si="0"/>
        <v>3498004.000091</v>
      </c>
      <c r="I10" s="467" t="s">
        <v>272</v>
      </c>
      <c r="J10" s="467"/>
      <c r="K10" s="467">
        <f>SUMIFS(FairPlay!$C$6:$C$27,FairPlay!$B$6:$B$27,$C10)+SUMIFS(FairPlay!$F$6:$F$27,FairPlay!$E$6:$E$27,$C10)+SUMIFS(FairPlay!$I$6:$I$27,FairPlay!$H$6:$H$27,$C10)</f>
        <v>0</v>
      </c>
      <c r="L10" s="467">
        <f>100-INDEX(Language!$D$5:$D$100,MATCH($C10,Language!$E$5:$E$100,0),1)</f>
        <v>91</v>
      </c>
    </row>
    <row r="11" spans="1:19">
      <c r="A11" s="382"/>
      <c r="B11" s="467" t="s">
        <v>1116</v>
      </c>
      <c r="C11" s="27" t="str">
        <f>CalcH!$D$24</f>
        <v>Saudi Arabia</v>
      </c>
      <c r="D11" s="467">
        <f>CalcH!$E$24</f>
        <v>3</v>
      </c>
      <c r="E11" s="467">
        <f t="shared" si="1"/>
        <v>-3</v>
      </c>
      <c r="F11" s="467">
        <f>CalcH!$F$24</f>
        <v>3</v>
      </c>
      <c r="G11" s="467">
        <f>CalcH!$G$24</f>
        <v>6</v>
      </c>
      <c r="H11" s="525">
        <f t="shared" si="0"/>
        <v>3497003.0000390001</v>
      </c>
      <c r="I11" s="467" t="s">
        <v>31</v>
      </c>
      <c r="J11" s="467"/>
      <c r="K11" s="467">
        <f>SUMIFS(FairPlay!$C$6:$C$27,FairPlay!$B$6:$B$27,$C11)+SUMIFS(FairPlay!$F$6:$F$27,FairPlay!$E$6:$E$27,$C11)+SUMIFS(FairPlay!$I$6:$I$27,FairPlay!$H$6:$H$27,$C11)</f>
        <v>0</v>
      </c>
      <c r="L11" s="467">
        <f>100-INDEX(Language!$D$5:$D$100,MATCH($C11,Language!$E$5:$E$100,0),1)</f>
        <v>39</v>
      </c>
    </row>
    <row r="12" spans="1:19">
      <c r="A12" s="382"/>
      <c r="B12" s="467" t="s">
        <v>1117</v>
      </c>
      <c r="C12" s="27" t="str">
        <f>CalcI!$D$24</f>
        <v>Senegal</v>
      </c>
      <c r="D12" s="467">
        <f>CalcI!$E$24</f>
        <v>3</v>
      </c>
      <c r="E12" s="467">
        <f t="shared" si="1"/>
        <v>-1</v>
      </c>
      <c r="F12" s="467">
        <f>CalcI!$F$24</f>
        <v>4</v>
      </c>
      <c r="G12" s="467">
        <f>CalcI!$G$24</f>
        <v>5</v>
      </c>
      <c r="H12" s="525">
        <f t="shared" si="0"/>
        <v>3499004.0000860002</v>
      </c>
      <c r="I12" s="467" t="s">
        <v>32</v>
      </c>
      <c r="J12" s="467"/>
      <c r="K12" s="467">
        <f>SUMIFS(FairPlay!$C$6:$C$27,FairPlay!$B$6:$B$27,$C12)+SUMIFS(FairPlay!$F$6:$F$27,FairPlay!$E$6:$E$27,$C12)+SUMIFS(FairPlay!$I$6:$I$27,FairPlay!$H$6:$H$27,$C12)</f>
        <v>0</v>
      </c>
      <c r="L12" s="467">
        <f>100-INDEX(Language!$D$5:$D$100,MATCH($C12,Language!$E$5:$E$100,0),1)</f>
        <v>86</v>
      </c>
    </row>
    <row r="13" spans="1:19">
      <c r="A13" s="382"/>
      <c r="B13" s="467" t="s">
        <v>1118</v>
      </c>
      <c r="C13" s="27" t="str">
        <f>CalcJ!$D$24</f>
        <v>Algeria</v>
      </c>
      <c r="D13" s="467">
        <f>CalcJ!$E$24</f>
        <v>3</v>
      </c>
      <c r="E13" s="467">
        <f t="shared" si="1"/>
        <v>-3</v>
      </c>
      <c r="F13" s="467">
        <f>CalcJ!$F$24</f>
        <v>3</v>
      </c>
      <c r="G13" s="467">
        <f>CalcJ!$G$24</f>
        <v>6</v>
      </c>
      <c r="H13" s="525">
        <f t="shared" si="0"/>
        <v>3497003.0000720001</v>
      </c>
      <c r="I13" s="467" t="s">
        <v>841</v>
      </c>
      <c r="J13" s="467"/>
      <c r="K13" s="467">
        <f>SUMIFS(FairPlay!$C$6:$C$27,FairPlay!$B$6:$B$27,$C13)+SUMIFS(FairPlay!$F$6:$F$27,FairPlay!$E$6:$E$27,$C13)+SUMIFS(FairPlay!$I$6:$I$27,FairPlay!$H$6:$H$27,$C13)</f>
        <v>0</v>
      </c>
      <c r="L13" s="467">
        <f>100-INDEX(Language!$D$5:$D$100,MATCH($C13,Language!$E$5:$E$100,0),1)</f>
        <v>72</v>
      </c>
    </row>
    <row r="14" spans="1:19">
      <c r="A14" s="382"/>
      <c r="B14" s="467" t="s">
        <v>1119</v>
      </c>
      <c r="C14" s="27" t="str">
        <f>CalcK!$D$24</f>
        <v>DR Congo</v>
      </c>
      <c r="D14" s="467">
        <f>CalcK!$E$24</f>
        <v>3</v>
      </c>
      <c r="E14" s="467">
        <f t="shared" si="1"/>
        <v>-3</v>
      </c>
      <c r="F14" s="467">
        <f>CalcK!$F$24</f>
        <v>5</v>
      </c>
      <c r="G14" s="467">
        <f>CalcK!$G$24</f>
        <v>8</v>
      </c>
      <c r="H14" s="525">
        <f t="shared" si="0"/>
        <v>3497005.0000539999</v>
      </c>
      <c r="I14" s="467" t="s">
        <v>33</v>
      </c>
      <c r="J14" s="467"/>
      <c r="K14" s="467">
        <f>SUMIFS(FairPlay!$C$6:$C$27,FairPlay!$B$6:$B$27,$C14)+SUMIFS(FairPlay!$F$6:$F$27,FairPlay!$E$6:$E$27,$C14)+SUMIFS(FairPlay!$I$6:$I$27,FairPlay!$H$6:$H$27,$C14)</f>
        <v>0</v>
      </c>
      <c r="L14" s="467">
        <f>100-INDEX(Language!$D$5:$D$100,MATCH($C14,Language!$E$5:$E$100,0),1)</f>
        <v>54</v>
      </c>
    </row>
    <row r="15" spans="1:19">
      <c r="A15" s="382"/>
      <c r="B15" s="35" t="s">
        <v>1120</v>
      </c>
      <c r="C15" s="34" t="str">
        <f>CalcL!$D$24</f>
        <v>Ghana</v>
      </c>
      <c r="D15" s="35">
        <f>CalcL!$E$24</f>
        <v>3</v>
      </c>
      <c r="E15" s="35">
        <f t="shared" si="1"/>
        <v>-3</v>
      </c>
      <c r="F15" s="35">
        <f>CalcL!$F$24</f>
        <v>3</v>
      </c>
      <c r="G15" s="35">
        <f>CalcL!$G$24</f>
        <v>6</v>
      </c>
      <c r="H15" s="526">
        <f t="shared" si="0"/>
        <v>3497003.0000260002</v>
      </c>
      <c r="I15" s="35" t="s">
        <v>34</v>
      </c>
      <c r="J15" s="35"/>
      <c r="K15" s="35">
        <f>SUMIFS(FairPlay!$C$6:$C$27,FairPlay!$B$6:$B$27,$C15)+SUMIFS(FairPlay!$F$6:$F$27,FairPlay!$E$6:$E$27,$C15)+SUMIFS(FairPlay!$I$6:$I$27,FairPlay!$H$6:$H$27,$C15)</f>
        <v>0</v>
      </c>
      <c r="L15" s="35">
        <f>100-INDEX(Language!$D$5:$D$100,MATCH($C15,Language!$E$5:$E$100,0),1)</f>
        <v>26</v>
      </c>
    </row>
    <row r="16" spans="1:19" ht="15.75" thickBot="1">
      <c r="D16" s="58" t="s">
        <v>1107</v>
      </c>
      <c r="E16" s="58" t="s">
        <v>190</v>
      </c>
      <c r="F16" s="468" t="s">
        <v>1108</v>
      </c>
      <c r="G16" s="468" t="s">
        <v>1109</v>
      </c>
      <c r="H16" s="468" t="s">
        <v>191</v>
      </c>
      <c r="I16" s="58" t="s">
        <v>198</v>
      </c>
      <c r="J16" s="382"/>
    </row>
    <row r="17" spans="2:16" ht="15.75" thickTop="1">
      <c r="B17" s="471" t="s">
        <v>26</v>
      </c>
      <c r="C17" s="472" t="str">
        <f t="shared" ref="C17:G22" si="2">INDEX(C$4:C$15,MATCH($H17,$H$4:$H$15,0))</f>
        <v>Czech Rep.</v>
      </c>
      <c r="D17" s="473">
        <f t="shared" si="2"/>
        <v>4</v>
      </c>
      <c r="E17" s="474">
        <f t="shared" si="2"/>
        <v>0</v>
      </c>
      <c r="F17" s="475">
        <f t="shared" si="2"/>
        <v>5</v>
      </c>
      <c r="G17" s="476">
        <f t="shared" si="2"/>
        <v>5</v>
      </c>
      <c r="H17" s="477">
        <f t="shared" ref="H17:H22" si="3">LARGE($H$4:$H$15,ROW(A1))</f>
        <v>4500005.0000590002</v>
      </c>
      <c r="I17" s="478" t="str">
        <f t="shared" ref="I17:I22" si="4">INDEX(I$4:I$15,MATCH($H17,$H$4:$H$15,0))</f>
        <v>A</v>
      </c>
      <c r="J17" s="519"/>
      <c r="K17" s="479">
        <f t="array" ref="K17">SUM(IF($I$17:$I$24 &lt; $I17,1))</f>
        <v>0</v>
      </c>
      <c r="L17" s="474" t="str">
        <f>INDEX($I$17:$I$24,MATCH(ROW(A1)-1,$K$17:$K$24,0))</f>
        <v>A</v>
      </c>
      <c r="M17" s="473">
        <f>D17</f>
        <v>4</v>
      </c>
      <c r="N17" s="480">
        <f>F17</f>
        <v>5</v>
      </c>
      <c r="O17" s="481" t="s">
        <v>1113</v>
      </c>
      <c r="P17" s="482">
        <f>G17</f>
        <v>5</v>
      </c>
    </row>
    <row r="18" spans="2:16">
      <c r="B18" s="483" t="s">
        <v>27</v>
      </c>
      <c r="C18" s="484" t="str">
        <f t="shared" si="2"/>
        <v>USA</v>
      </c>
      <c r="D18" s="485">
        <f t="shared" si="2"/>
        <v>4</v>
      </c>
      <c r="E18" s="486">
        <f t="shared" si="2"/>
        <v>-1</v>
      </c>
      <c r="F18" s="487">
        <f t="shared" si="2"/>
        <v>4</v>
      </c>
      <c r="G18" s="488">
        <f t="shared" si="2"/>
        <v>5</v>
      </c>
      <c r="H18" s="489">
        <f t="shared" si="3"/>
        <v>4499004.0000839997</v>
      </c>
      <c r="I18" s="490" t="str">
        <f t="shared" si="4"/>
        <v>D</v>
      </c>
      <c r="J18" s="520"/>
      <c r="K18" s="491">
        <f t="array" ref="K18">SUM(IF($I$17:$I$24 &lt; $I18,1))</f>
        <v>3</v>
      </c>
      <c r="L18" s="486" t="str">
        <f>INDEX($I$17:$I$24,MATCH(ROW(A2)-1,$K$17:$K$24,0))</f>
        <v>B</v>
      </c>
      <c r="M18" s="485">
        <f t="shared" ref="M18:M22" si="5">D18</f>
        <v>4</v>
      </c>
      <c r="N18" s="492">
        <f t="shared" ref="N18:N22" si="6">F18</f>
        <v>4</v>
      </c>
      <c r="O18" s="493" t="s">
        <v>1113</v>
      </c>
      <c r="P18" s="494">
        <f t="shared" ref="P18:P22" si="7">G18</f>
        <v>5</v>
      </c>
    </row>
    <row r="19" spans="2:16">
      <c r="B19" s="483" t="s">
        <v>28</v>
      </c>
      <c r="C19" s="484" t="str">
        <f t="shared" si="2"/>
        <v>Japan</v>
      </c>
      <c r="D19" s="485">
        <f t="shared" si="2"/>
        <v>3</v>
      </c>
      <c r="E19" s="486">
        <f t="shared" si="2"/>
        <v>-1</v>
      </c>
      <c r="F19" s="487">
        <f t="shared" si="2"/>
        <v>5</v>
      </c>
      <c r="G19" s="488">
        <f t="shared" si="2"/>
        <v>6</v>
      </c>
      <c r="H19" s="489">
        <f t="shared" si="3"/>
        <v>3499005.0000820002</v>
      </c>
      <c r="I19" s="490" t="str">
        <f t="shared" si="4"/>
        <v>F</v>
      </c>
      <c r="J19" s="520"/>
      <c r="K19" s="491">
        <f t="array" ref="K19">SUM(IF($I$17:$I$24 &lt; $I19,1))</f>
        <v>4</v>
      </c>
      <c r="L19" s="486" t="str">
        <f t="shared" ref="L19:L24" si="8">INDEX($I$17:$I$24,MATCH(ROW(A3)-1,$K$17:$K$24,0))</f>
        <v>C</v>
      </c>
      <c r="M19" s="485">
        <f t="shared" si="5"/>
        <v>3</v>
      </c>
      <c r="N19" s="492">
        <f t="shared" si="6"/>
        <v>5</v>
      </c>
      <c r="O19" s="493" t="s">
        <v>1113</v>
      </c>
      <c r="P19" s="494">
        <f t="shared" si="7"/>
        <v>6</v>
      </c>
    </row>
    <row r="20" spans="2:16">
      <c r="B20" s="483" t="s">
        <v>29</v>
      </c>
      <c r="C20" s="484" t="str">
        <f t="shared" si="2"/>
        <v>Senegal</v>
      </c>
      <c r="D20" s="485">
        <f t="shared" si="2"/>
        <v>3</v>
      </c>
      <c r="E20" s="486">
        <f t="shared" si="2"/>
        <v>-1</v>
      </c>
      <c r="F20" s="487">
        <f t="shared" si="2"/>
        <v>4</v>
      </c>
      <c r="G20" s="488">
        <f t="shared" si="2"/>
        <v>5</v>
      </c>
      <c r="H20" s="489">
        <f t="shared" si="3"/>
        <v>3499004.0000860002</v>
      </c>
      <c r="I20" s="490" t="str">
        <f t="shared" si="4"/>
        <v>I</v>
      </c>
      <c r="J20" s="520"/>
      <c r="K20" s="491">
        <f t="array" ref="K20">SUM(IF($I$17:$I$24 &lt; $I20,1))</f>
        <v>6</v>
      </c>
      <c r="L20" s="486" t="str">
        <f t="shared" si="8"/>
        <v>D</v>
      </c>
      <c r="M20" s="485">
        <f t="shared" si="5"/>
        <v>3</v>
      </c>
      <c r="N20" s="492">
        <f t="shared" si="6"/>
        <v>4</v>
      </c>
      <c r="O20" s="493" t="s">
        <v>1113</v>
      </c>
      <c r="P20" s="494">
        <f t="shared" si="7"/>
        <v>5</v>
      </c>
    </row>
    <row r="21" spans="2:16">
      <c r="B21" s="483" t="s">
        <v>1111</v>
      </c>
      <c r="C21" s="484" t="str">
        <f t="shared" si="2"/>
        <v>Bosnia/Herzeg.</v>
      </c>
      <c r="D21" s="485">
        <f t="shared" si="2"/>
        <v>3</v>
      </c>
      <c r="E21" s="486">
        <f t="shared" si="2"/>
        <v>-1</v>
      </c>
      <c r="F21" s="487">
        <f t="shared" si="2"/>
        <v>3</v>
      </c>
      <c r="G21" s="488">
        <f t="shared" si="2"/>
        <v>4</v>
      </c>
      <c r="H21" s="489">
        <f t="shared" si="3"/>
        <v>3499003.000035</v>
      </c>
      <c r="I21" s="490" t="str">
        <f t="shared" si="4"/>
        <v>B</v>
      </c>
      <c r="J21" s="520"/>
      <c r="K21" s="491">
        <f t="array" ref="K21">SUM(IF($I$17:$I$24 &lt; $I21,1))</f>
        <v>1</v>
      </c>
      <c r="L21" s="486" t="str">
        <f t="shared" si="8"/>
        <v>F</v>
      </c>
      <c r="M21" s="485">
        <f t="shared" si="5"/>
        <v>3</v>
      </c>
      <c r="N21" s="492">
        <f t="shared" si="6"/>
        <v>3</v>
      </c>
      <c r="O21" s="493" t="s">
        <v>1113</v>
      </c>
      <c r="P21" s="494">
        <f t="shared" si="7"/>
        <v>4</v>
      </c>
    </row>
    <row r="22" spans="2:16">
      <c r="B22" s="508" t="s">
        <v>1112</v>
      </c>
      <c r="C22" s="509" t="str">
        <f t="shared" si="2"/>
        <v>Belgium</v>
      </c>
      <c r="D22" s="510">
        <f t="shared" si="2"/>
        <v>3</v>
      </c>
      <c r="E22" s="511">
        <f t="shared" si="2"/>
        <v>-2</v>
      </c>
      <c r="F22" s="512">
        <f t="shared" si="2"/>
        <v>4</v>
      </c>
      <c r="G22" s="513">
        <f t="shared" si="2"/>
        <v>6</v>
      </c>
      <c r="H22" s="514">
        <f t="shared" si="3"/>
        <v>3498004.000091</v>
      </c>
      <c r="I22" s="515" t="str">
        <f t="shared" si="4"/>
        <v>G</v>
      </c>
      <c r="J22" s="520"/>
      <c r="K22" s="491">
        <f t="array" ref="K22">SUM(IF($I$17:$I$24 &lt; $I22,1))</f>
        <v>5</v>
      </c>
      <c r="L22" s="486" t="str">
        <f t="shared" si="8"/>
        <v>G</v>
      </c>
      <c r="M22" s="510">
        <f t="shared" si="5"/>
        <v>3</v>
      </c>
      <c r="N22" s="516">
        <f t="shared" si="6"/>
        <v>4</v>
      </c>
      <c r="O22" s="517" t="s">
        <v>1113</v>
      </c>
      <c r="P22" s="518">
        <f t="shared" si="7"/>
        <v>6</v>
      </c>
    </row>
    <row r="23" spans="2:16">
      <c r="B23" s="508" t="s">
        <v>1115</v>
      </c>
      <c r="C23" s="509" t="str">
        <f t="shared" ref="C23:G28" si="9">INDEX(C$4:C$15,MATCH($H23,$H$4:$H$15,0))</f>
        <v>Scotland</v>
      </c>
      <c r="D23" s="510">
        <f t="shared" si="9"/>
        <v>3</v>
      </c>
      <c r="E23" s="511">
        <f t="shared" si="9"/>
        <v>-2</v>
      </c>
      <c r="F23" s="512">
        <f t="shared" si="9"/>
        <v>4</v>
      </c>
      <c r="G23" s="513">
        <f t="shared" si="9"/>
        <v>6</v>
      </c>
      <c r="H23" s="514">
        <f t="shared" ref="H23:H28" si="10">LARGE($H$4:$H$15,ROW(A7))</f>
        <v>3498004.0000570002</v>
      </c>
      <c r="I23" s="515" t="str">
        <f t="shared" ref="I23:I28" si="11">INDEX(I$4:I$15,MATCH($H23,$H$4:$H$15,0))</f>
        <v>C</v>
      </c>
      <c r="J23" s="27"/>
      <c r="K23" s="491">
        <f t="array" ref="K23">SUM(IF($I$17:$I$24 &lt; $I23,1))</f>
        <v>2</v>
      </c>
      <c r="L23" s="486" t="str">
        <f t="shared" si="8"/>
        <v>I</v>
      </c>
      <c r="M23" s="510">
        <f t="shared" ref="M23:M28" si="12">D23</f>
        <v>3</v>
      </c>
      <c r="N23" s="516">
        <f t="shared" ref="N23:N28" si="13">F23</f>
        <v>4</v>
      </c>
      <c r="O23" s="517" t="s">
        <v>1113</v>
      </c>
      <c r="P23" s="518">
        <f t="shared" ref="P23:P28" si="14">G23</f>
        <v>6</v>
      </c>
    </row>
    <row r="24" spans="2:16">
      <c r="B24" s="508" t="s">
        <v>1116</v>
      </c>
      <c r="C24" s="509" t="str">
        <f t="shared" si="9"/>
        <v>DR Congo</v>
      </c>
      <c r="D24" s="510">
        <f t="shared" si="9"/>
        <v>3</v>
      </c>
      <c r="E24" s="511">
        <f t="shared" si="9"/>
        <v>-3</v>
      </c>
      <c r="F24" s="512">
        <f t="shared" si="9"/>
        <v>5</v>
      </c>
      <c r="G24" s="513">
        <f t="shared" si="9"/>
        <v>8</v>
      </c>
      <c r="H24" s="514">
        <f t="shared" si="10"/>
        <v>3497005.0000539999</v>
      </c>
      <c r="I24" s="515" t="str">
        <f t="shared" si="11"/>
        <v>K</v>
      </c>
      <c r="J24" s="27"/>
      <c r="K24" s="491">
        <f t="array" ref="K24">SUM(IF($I$17:$I$24 &lt; $I24,1))</f>
        <v>7</v>
      </c>
      <c r="L24" s="486" t="str">
        <f t="shared" si="8"/>
        <v>K</v>
      </c>
      <c r="M24" s="510">
        <f t="shared" si="12"/>
        <v>3</v>
      </c>
      <c r="N24" s="516">
        <f t="shared" si="13"/>
        <v>5</v>
      </c>
      <c r="O24" s="517" t="s">
        <v>1113</v>
      </c>
      <c r="P24" s="518">
        <f t="shared" si="14"/>
        <v>8</v>
      </c>
    </row>
    <row r="25" spans="2:16">
      <c r="B25" s="508" t="s">
        <v>1117</v>
      </c>
      <c r="C25" s="509" t="str">
        <f t="shared" si="9"/>
        <v>Algeria</v>
      </c>
      <c r="D25" s="510">
        <f t="shared" si="9"/>
        <v>3</v>
      </c>
      <c r="E25" s="511">
        <f t="shared" si="9"/>
        <v>-3</v>
      </c>
      <c r="F25" s="512">
        <f t="shared" si="9"/>
        <v>3</v>
      </c>
      <c r="G25" s="513">
        <f t="shared" si="9"/>
        <v>6</v>
      </c>
      <c r="H25" s="514">
        <f t="shared" si="10"/>
        <v>3497003.0000720001</v>
      </c>
      <c r="I25" s="515" t="str">
        <f t="shared" si="11"/>
        <v>J</v>
      </c>
      <c r="J25" s="27"/>
      <c r="K25" s="27"/>
      <c r="L25" s="55"/>
      <c r="M25" s="510">
        <f t="shared" si="12"/>
        <v>3</v>
      </c>
      <c r="N25" s="516">
        <f t="shared" si="13"/>
        <v>3</v>
      </c>
      <c r="O25" s="517" t="s">
        <v>1113</v>
      </c>
      <c r="P25" s="518">
        <f t="shared" si="14"/>
        <v>6</v>
      </c>
    </row>
    <row r="26" spans="2:16">
      <c r="B26" s="508" t="s">
        <v>1118</v>
      </c>
      <c r="C26" s="509" t="str">
        <f t="shared" si="9"/>
        <v>Saudi Arabia</v>
      </c>
      <c r="D26" s="510">
        <f t="shared" si="9"/>
        <v>3</v>
      </c>
      <c r="E26" s="511">
        <f t="shared" si="9"/>
        <v>-3</v>
      </c>
      <c r="F26" s="512">
        <f t="shared" si="9"/>
        <v>3</v>
      </c>
      <c r="G26" s="513">
        <f t="shared" si="9"/>
        <v>6</v>
      </c>
      <c r="H26" s="514">
        <f t="shared" si="10"/>
        <v>3497003.0000390001</v>
      </c>
      <c r="I26" s="515" t="str">
        <f t="shared" si="11"/>
        <v>H</v>
      </c>
      <c r="J26" s="27"/>
      <c r="K26" s="27"/>
      <c r="L26" s="55"/>
      <c r="M26" s="510">
        <f t="shared" si="12"/>
        <v>3</v>
      </c>
      <c r="N26" s="516">
        <f t="shared" si="13"/>
        <v>3</v>
      </c>
      <c r="O26" s="517" t="s">
        <v>1113</v>
      </c>
      <c r="P26" s="518">
        <f t="shared" si="14"/>
        <v>6</v>
      </c>
    </row>
    <row r="27" spans="2:16">
      <c r="B27" s="508" t="s">
        <v>1119</v>
      </c>
      <c r="C27" s="509" t="str">
        <f t="shared" si="9"/>
        <v>Ghana</v>
      </c>
      <c r="D27" s="510">
        <f t="shared" si="9"/>
        <v>3</v>
      </c>
      <c r="E27" s="511">
        <f t="shared" si="9"/>
        <v>-3</v>
      </c>
      <c r="F27" s="512">
        <f t="shared" si="9"/>
        <v>3</v>
      </c>
      <c r="G27" s="513">
        <f t="shared" si="9"/>
        <v>6</v>
      </c>
      <c r="H27" s="514">
        <f t="shared" si="10"/>
        <v>3497003.0000260002</v>
      </c>
      <c r="I27" s="515" t="str">
        <f t="shared" si="11"/>
        <v>L</v>
      </c>
      <c r="J27" s="27"/>
      <c r="K27" s="27"/>
      <c r="L27" s="55"/>
      <c r="M27" s="510">
        <f t="shared" si="12"/>
        <v>3</v>
      </c>
      <c r="N27" s="516">
        <f t="shared" si="13"/>
        <v>3</v>
      </c>
      <c r="O27" s="517" t="s">
        <v>1113</v>
      </c>
      <c r="P27" s="518">
        <f t="shared" si="14"/>
        <v>6</v>
      </c>
    </row>
    <row r="28" spans="2:16" ht="15.75" thickBot="1">
      <c r="B28" s="495" t="s">
        <v>1120</v>
      </c>
      <c r="C28" s="496" t="str">
        <f t="shared" si="9"/>
        <v>Ivory Coast</v>
      </c>
      <c r="D28" s="497">
        <f t="shared" si="9"/>
        <v>1</v>
      </c>
      <c r="E28" s="498">
        <f t="shared" si="9"/>
        <v>-3</v>
      </c>
      <c r="F28" s="499">
        <f t="shared" si="9"/>
        <v>2</v>
      </c>
      <c r="G28" s="500">
        <f t="shared" si="9"/>
        <v>5</v>
      </c>
      <c r="H28" s="501">
        <f t="shared" si="10"/>
        <v>1497002.000066</v>
      </c>
      <c r="I28" s="502" t="str">
        <f t="shared" si="11"/>
        <v>E</v>
      </c>
      <c r="J28" s="466"/>
      <c r="K28" s="466"/>
      <c r="L28" s="521"/>
      <c r="M28" s="497">
        <f t="shared" si="12"/>
        <v>1</v>
      </c>
      <c r="N28" s="503">
        <f t="shared" si="13"/>
        <v>2</v>
      </c>
      <c r="O28" s="504" t="s">
        <v>1113</v>
      </c>
      <c r="P28" s="505">
        <f t="shared" si="14"/>
        <v>5</v>
      </c>
    </row>
    <row r="29" spans="2:16" ht="15.75" thickTop="1">
      <c r="L29" s="32"/>
    </row>
    <row r="30" spans="2:16">
      <c r="B30" s="467"/>
      <c r="C30" s="27"/>
      <c r="D30" s="467"/>
      <c r="E30" s="467"/>
      <c r="F30" s="467"/>
      <c r="G30" s="1064" t="s">
        <v>1083</v>
      </c>
      <c r="H30" s="1064"/>
      <c r="I30" s="486" t="str">
        <f>IF(Distinctness!$G$17&gt;0,L17&amp;L18&amp;L19&amp;L20&amp;L21&amp;L22&amp;L23&amp;L24,"")</f>
        <v>ABCDFGIK</v>
      </c>
      <c r="J30" s="467"/>
      <c r="K30" s="467"/>
      <c r="L30" s="467"/>
    </row>
    <row r="31" spans="2:16">
      <c r="B31" s="467"/>
      <c r="C31" s="27"/>
      <c r="D31" s="467"/>
      <c r="E31" s="467"/>
      <c r="F31" s="467"/>
      <c r="G31" s="467"/>
      <c r="H31" s="27"/>
      <c r="I31" s="467"/>
      <c r="J31" s="467"/>
      <c r="K31" s="467"/>
      <c r="L31" s="467"/>
    </row>
    <row r="33" spans="8:9">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sheetPr codeName="Tabelle10"/>
  <dimension ref="B1:N19"/>
  <sheetViews>
    <sheetView workbookViewId="0"/>
  </sheetViews>
  <sheetFormatPr defaultColWidth="11.42578125" defaultRowHeight="15"/>
  <sheetData>
    <row r="1" spans="2:14" ht="23.25">
      <c r="B1" s="62" t="s">
        <v>308</v>
      </c>
      <c r="C1" s="62"/>
      <c r="D1" s="62"/>
      <c r="E1" s="62"/>
      <c r="F1" s="62"/>
    </row>
    <row r="3" spans="2:14">
      <c r="B3" s="39" t="s">
        <v>198</v>
      </c>
      <c r="C3" s="39" t="s">
        <v>197</v>
      </c>
      <c r="D3" s="39" t="s">
        <v>196</v>
      </c>
      <c r="E3" s="39" t="s">
        <v>199</v>
      </c>
      <c r="F3" s="39" t="s">
        <v>314</v>
      </c>
      <c r="G3" s="39" t="s">
        <v>35</v>
      </c>
      <c r="H3" s="39" t="s">
        <v>195</v>
      </c>
      <c r="J3" s="59"/>
      <c r="K3" s="60"/>
      <c r="L3" s="60"/>
      <c r="M3" s="60"/>
      <c r="N3" s="60"/>
    </row>
    <row r="4" spans="2:14">
      <c r="B4" s="26" t="s">
        <v>24</v>
      </c>
      <c r="C4" s="26" t="b">
        <f>CalcA!$AU$14</f>
        <v>0</v>
      </c>
      <c r="D4" s="40">
        <f>COUNTIF($C$4:$C$15,TRUE)</f>
        <v>1</v>
      </c>
      <c r="E4" s="26" t="str">
        <f>IF($C4,$B4,"")</f>
        <v/>
      </c>
      <c r="F4" s="104">
        <f>LEN($E4)</f>
        <v>0</v>
      </c>
      <c r="G4" s="104">
        <f>SUM($F$4:$F4)</f>
        <v>0</v>
      </c>
      <c r="H4" t="str">
        <f>IF($E4&lt;&gt;"",$E4&amp;IF($G4=$G$15,"",IF($G4&lt;$G$15-1,", ",Language!$E$191)),"")</f>
        <v/>
      </c>
      <c r="J4" s="1065" t="str">
        <f>Language!$E$189&amp;"  "&amp;$K$13&amp;"."</f>
        <v>Groups with fair play valuation:  L.</v>
      </c>
      <c r="K4" s="1066"/>
      <c r="L4" s="1066"/>
      <c r="M4" s="1066"/>
      <c r="N4" s="1066"/>
    </row>
    <row r="5" spans="2:14">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c r="B6" s="26" t="s">
        <v>21</v>
      </c>
      <c r="C6" s="801" t="b">
        <f>CalcC!$AU$14</f>
        <v>0</v>
      </c>
      <c r="E6" s="801" t="str">
        <f t="shared" si="0"/>
        <v/>
      </c>
      <c r="F6" s="104">
        <f t="shared" si="1"/>
        <v>0</v>
      </c>
      <c r="G6" s="104">
        <f>SUM($F$4:$F6)</f>
        <v>0</v>
      </c>
      <c r="H6" t="str">
        <f>IF($E6&lt;&gt;"",$E6&amp;IF($G6=$G$15,"",IF($G6&lt;$G$15-1,", ",Language!$E$191)),"")</f>
        <v/>
      </c>
    </row>
    <row r="7" spans="2:14">
      <c r="B7" s="26" t="s">
        <v>25</v>
      </c>
      <c r="C7" s="801" t="b">
        <f>CalcD!$AU$14</f>
        <v>0</v>
      </c>
      <c r="E7" s="801" t="str">
        <f t="shared" si="0"/>
        <v/>
      </c>
      <c r="F7" s="104">
        <f t="shared" si="1"/>
        <v>0</v>
      </c>
      <c r="G7" s="104">
        <f>SUM($F$4:$F7)</f>
        <v>0</v>
      </c>
      <c r="H7" t="str">
        <f>IF($E7&lt;&gt;"",$E7&amp;IF($G7=$G$15,"",IF($G7&lt;$G$15-1,", ",Language!$E$191)),"")</f>
        <v/>
      </c>
      <c r="J7" s="59"/>
      <c r="K7" s="59"/>
      <c r="L7" s="59"/>
      <c r="M7" s="59"/>
      <c r="N7" s="59"/>
    </row>
    <row r="8" spans="2:14">
      <c r="B8" s="26" t="s">
        <v>22</v>
      </c>
      <c r="C8" s="801" t="b">
        <f>CalcE!$AU$14</f>
        <v>0</v>
      </c>
      <c r="E8" s="801" t="str">
        <f t="shared" si="0"/>
        <v/>
      </c>
      <c r="F8" s="104">
        <f t="shared" si="1"/>
        <v>0</v>
      </c>
      <c r="G8" s="104">
        <f>SUM($F$4:$F8)</f>
        <v>0</v>
      </c>
      <c r="H8" t="str">
        <f>IF($E8&lt;&gt;"",$E8&amp;IF($G8=$G$15,"",IF($G8&lt;$G$15-1,", ",Language!$E$191)),"")</f>
        <v/>
      </c>
      <c r="J8" s="59"/>
      <c r="K8" s="59"/>
      <c r="L8" s="59"/>
      <c r="M8" s="59"/>
      <c r="N8" s="59"/>
    </row>
    <row r="9" spans="2:14">
      <c r="B9" s="26" t="s">
        <v>23</v>
      </c>
      <c r="C9" s="801" t="b">
        <f>CalcF!$AU$14</f>
        <v>0</v>
      </c>
      <c r="E9" s="801" t="str">
        <f t="shared" si="0"/>
        <v/>
      </c>
      <c r="F9" s="104">
        <f t="shared" si="1"/>
        <v>0</v>
      </c>
      <c r="G9" s="104">
        <f>SUM($F$4:$F9)</f>
        <v>0</v>
      </c>
      <c r="H9" t="str">
        <f>IF($E9&lt;&gt;"",$E9&amp;IF($G9=$G$15,"",IF($G9&lt;$G$15-1,", ",Language!$E$191)),"")</f>
        <v/>
      </c>
    </row>
    <row r="10" spans="2:14">
      <c r="B10" s="26" t="s">
        <v>272</v>
      </c>
      <c r="C10" s="801" t="b">
        <f>CalcG!$AU$14</f>
        <v>0</v>
      </c>
      <c r="E10" s="801" t="str">
        <f t="shared" si="0"/>
        <v/>
      </c>
      <c r="F10" s="104">
        <f t="shared" si="1"/>
        <v>0</v>
      </c>
      <c r="G10" s="104">
        <f>SUM($F$4:$F10)</f>
        <v>0</v>
      </c>
      <c r="H10" t="str">
        <f>IF($E10&lt;&gt;"",$E10&amp;IF($G10=$G$15,"",IF($G10&lt;$G$15-1,", ",Language!$E$191)),"")</f>
        <v/>
      </c>
    </row>
    <row r="11" spans="2:14">
      <c r="B11" s="26" t="s">
        <v>31</v>
      </c>
      <c r="C11" s="801" t="b">
        <f>CalcH!$AU$14</f>
        <v>0</v>
      </c>
      <c r="E11" s="801" t="str">
        <f t="shared" si="0"/>
        <v/>
      </c>
      <c r="F11" s="104">
        <f t="shared" si="1"/>
        <v>0</v>
      </c>
      <c r="G11" s="104">
        <f>SUM($F$4:$F11)</f>
        <v>0</v>
      </c>
      <c r="H11" t="str">
        <f>IF($E11&lt;&gt;"",$E11&amp;IF($G11=$G$15,"",IF($G11&lt;$G$15-1,", ",Language!$E$191)),"")</f>
        <v/>
      </c>
    </row>
    <row r="12" spans="2:14">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c r="B13" s="374" t="s">
        <v>841</v>
      </c>
      <c r="C13" s="801" t="b">
        <f>CalcJ!$AU$14</f>
        <v>0</v>
      </c>
      <c r="E13" s="801" t="str">
        <f t="shared" si="0"/>
        <v/>
      </c>
      <c r="F13" s="374">
        <f t="shared" si="1"/>
        <v>0</v>
      </c>
      <c r="G13" s="374">
        <f>SUM($F$4:$F13)</f>
        <v>0</v>
      </c>
      <c r="H13" t="str">
        <f>IF($E13&lt;&gt;"",$E13&amp;IF($G13=$G$15,"",IF($G13&lt;$G$15-1,", ",Language!$E$191)),"")</f>
        <v/>
      </c>
      <c r="J13" s="39" t="s">
        <v>194</v>
      </c>
      <c r="K13" s="1068" t="str">
        <f>$H$4&amp;$H$5&amp;$H$6&amp;$H$7&amp;$H$8&amp;$H$9&amp;$H$10&amp;$H$11&amp;$H$12&amp;$H$13&amp;$H$14&amp;$H$15</f>
        <v>L</v>
      </c>
      <c r="L13" s="1069"/>
      <c r="M13" s="1069"/>
      <c r="N13" s="1069"/>
    </row>
    <row r="14" spans="2:14">
      <c r="B14" s="374" t="s">
        <v>33</v>
      </c>
      <c r="C14" s="801" t="b">
        <f>CalcK!$AU$14</f>
        <v>0</v>
      </c>
      <c r="E14" s="801" t="str">
        <f t="shared" si="0"/>
        <v/>
      </c>
      <c r="F14" s="374">
        <f t="shared" si="1"/>
        <v>0</v>
      </c>
      <c r="G14" s="374">
        <f>SUM($F$4:$F14)</f>
        <v>0</v>
      </c>
      <c r="H14" t="str">
        <f>IF($E14&lt;&gt;"",$E14&amp;IF($G14=$G$15,"",IF($G14&lt;$G$15-1,", ",Language!$E$191)),"")</f>
        <v/>
      </c>
    </row>
    <row r="15" spans="2:14">
      <c r="B15" s="374" t="s">
        <v>34</v>
      </c>
      <c r="C15" s="801" t="b">
        <f>CalcL!$AU$14</f>
        <v>1</v>
      </c>
      <c r="E15" s="801" t="str">
        <f t="shared" si="0"/>
        <v>L</v>
      </c>
      <c r="F15" s="374">
        <f t="shared" si="1"/>
        <v>1</v>
      </c>
      <c r="G15" s="374">
        <f>SUM($F$4:$F15)</f>
        <v>1</v>
      </c>
      <c r="H15" t="str">
        <f>IF($E15&lt;&gt;"",$E15&amp;IF($G15=$G$15,"",IF($G15&lt;$G$15-1,", ",Language!$E$191)),"")</f>
        <v>L</v>
      </c>
      <c r="J15" s="65"/>
      <c r="K15" s="65"/>
    </row>
    <row r="16" spans="2:14" ht="15.75" thickBot="1">
      <c r="B16" s="374"/>
      <c r="C16" s="374"/>
      <c r="E16" s="374"/>
      <c r="F16" s="374"/>
      <c r="G16" s="374"/>
      <c r="J16" s="66"/>
      <c r="K16" s="66"/>
    </row>
    <row r="17" spans="2:7" ht="15.75" thickBot="1">
      <c r="B17" s="374"/>
      <c r="C17" s="374"/>
      <c r="E17" s="374"/>
      <c r="F17" s="41" t="s">
        <v>1630</v>
      </c>
      <c r="G17" s="532">
        <f>CalcA!$L$9+CalcB!$L$9+CalcC!$L$9+CalcD!$L$9+CalcE!$L$9+CalcF!$L$9+CalcG!$L$9+CalcH!$L$9+CalcI!$L$9+CalcJ!$L$9+CalcK!$L$9+CalcL!$L$9</f>
        <v>72</v>
      </c>
    </row>
    <row r="18" spans="2:7">
      <c r="B18" s="374"/>
      <c r="C18" s="374"/>
      <c r="E18" s="374"/>
      <c r="F18" s="374"/>
      <c r="G18" s="374"/>
    </row>
    <row r="19" spans="2:7">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sheetPr codeName="Tabelle6"/>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6.140625" style="765" customWidth="1"/>
    <col min="42" max="42" width="5.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3" width="2.7109375" style="765"/>
    <col min="54" max="54" width="3" style="765" bestFit="1" customWidth="1"/>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Mexico</v>
      </c>
      <c r="E5" s="874"/>
      <c r="F5" s="675"/>
      <c r="G5" s="686"/>
      <c r="H5" s="665">
        <f>SUMIFS($R$22:$R$27,$P$22:$P$27,$D5)+SUMIFS($S$22:$S$27,$Q$22:$Q$27,$D5)</f>
        <v>6</v>
      </c>
      <c r="I5" s="665">
        <f>SUMIFS($S$22:$S$27,$P$22:$P$27,$D5)+SUMIFS($R$22:$R$27,$Q$22:$Q$27,$D5)</f>
        <v>4</v>
      </c>
      <c r="J5" s="664">
        <f t="shared" ref="J5:J8" si="0">H5-I5</f>
        <v>2</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South Africa</v>
      </c>
      <c r="E6" s="875"/>
      <c r="F6" s="675"/>
      <c r="G6" s="686"/>
      <c r="H6" s="665">
        <f>SUMIFS($R$22:$R$27,$P$22:$P$27,$D6)+SUMIFS($S$22:$S$27,$Q$22:$Q$27,$D6)</f>
        <v>2</v>
      </c>
      <c r="I6" s="665">
        <f>SUMIFS($S$22:$S$27,$P$22:$P$27,$D6)+SUMIFS($R$22:$R$27,$Q$22:$Q$27,$D6)</f>
        <v>6</v>
      </c>
      <c r="J6" s="664">
        <f t="shared" si="0"/>
        <v>-4</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Rep. of Korea</v>
      </c>
      <c r="E7" s="875"/>
      <c r="F7" s="675"/>
      <c r="G7" s="686"/>
      <c r="H7" s="665">
        <f>SUMIFS($R$22:$R$27,$P$22:$P$27,$D7)+SUMIFS($S$22:$S$27,$Q$22:$Q$27,$D7)</f>
        <v>6</v>
      </c>
      <c r="I7" s="665">
        <f>SUMIFS($S$22:$S$27,$P$22:$P$27,$D7)+SUMIFS($R$22:$R$27,$Q$22:$Q$27,$D7)</f>
        <v>4</v>
      </c>
      <c r="J7" s="664">
        <f t="shared" si="0"/>
        <v>2</v>
      </c>
      <c r="K7" s="676">
        <f t="shared" si="1"/>
        <v>5</v>
      </c>
      <c r="L7" s="665">
        <f t="shared" si="2"/>
        <v>3</v>
      </c>
      <c r="M7" s="665">
        <f>SUMPRODUCT(($P$22:$P$27=D7)*($R$22:$R$27&gt;$S$22:$S$27))+SUMPRODUCT(($Q$22:$Q$27=D7)*($R$22:$R$27&lt;$S$22:$S$27))</f>
        <v>1</v>
      </c>
      <c r="N7" s="665">
        <f>SUMPRODUCT(($P$22:$Q$27=D7)*($R$22:$R$27=$S$22:$S$27)*($R$22:$R$27&lt;&gt;"")*($S$22:$S$27&lt;&gt;""))</f>
        <v>2</v>
      </c>
      <c r="O7" s="665">
        <f>SUMPRODUCT(($P$22:$P$27=D7)*($R$22:$R$27&lt;$S$22:$S$27))+SUMPRODUCT(($Q$22:$Q$27=D7)*($R$22:$R$27&gt;$S$22:$S$27))</f>
        <v>0</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Czech Rep.</v>
      </c>
      <c r="E8" s="875"/>
      <c r="F8" s="675"/>
      <c r="G8" s="686"/>
      <c r="H8" s="665">
        <f>SUMIFS($R$22:$R$27,$P$22:$P$27,$D8)+SUMIFS($S$22:$S$27,$Q$22:$Q$27,$D8)</f>
        <v>5</v>
      </c>
      <c r="I8" s="665">
        <f>SUMIFS($S$22:$S$27,$P$22:$P$27,$D8)+SUMIFS($R$22:$R$27,$Q$22:$Q$27,$D8)</f>
        <v>5</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South Africa</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Rep. of Korea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Czech Rep.</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Mexico</v>
      </c>
      <c r="I21" s="722" t="str">
        <v>Rep. of Korea</v>
      </c>
      <c r="J21" s="722" t="str">
        <v>Czech Rep.</v>
      </c>
      <c r="K21" s="723" t="str">
        <v>South Africa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Mexico</v>
      </c>
      <c r="E22" s="796">
        <f>VLOOKUP($D22,$D$5:$K$8,8,0)</f>
        <v>7</v>
      </c>
      <c r="F22" s="727">
        <f>VLOOKUP($D22,$D$5:$K$8,5,0)</f>
        <v>6</v>
      </c>
      <c r="G22" s="797">
        <f>VLOOKUP($D22,$D$5:$K$8,6,0)</f>
        <v>4</v>
      </c>
      <c r="H22" s="726" t="str">
        <f t="array" ref="H22:K25">IFERROR(VLOOKUP($D$22:$D$25&amp;$H$21:$K$21,$Z$22:$AA$33,2,0),"")</f>
        <v/>
      </c>
      <c r="I22" s="727" t="str">
        <v>2 - 2</v>
      </c>
      <c r="J22" s="727" t="str">
        <v>3 - 2</v>
      </c>
      <c r="K22" s="793" t="str">
        <v>1 - 0</v>
      </c>
      <c r="L22" s="781" t="b">
        <f>OR($E22&gt;0,$G22&gt;0)</f>
        <v>1</v>
      </c>
      <c r="M22" s="781" t="b">
        <f t="array" ref="M22:M25">VLOOKUP($D$22:$D$25,$D$14:$AV$17,45,0)</f>
        <v>0</v>
      </c>
      <c r="N22" s="665">
        <f>VLOOKUP($D22,$D$5:$Q$8,14,0)</f>
        <v>15</v>
      </c>
      <c r="O22" s="732" t="s">
        <v>26</v>
      </c>
      <c r="P22" s="768" t="str">
        <f>INDEX('World Cup'!$B$13:$AJ$38,1,1+(CODE($B$1)-65)*3)</f>
        <v>Mexico</v>
      </c>
      <c r="Q22" s="769" t="str">
        <f>INDEX('World Cup'!$B$13:$AJ$38,1,2+(CODE($B$1)-65)*3)</f>
        <v>South Africa</v>
      </c>
      <c r="R22" s="769">
        <f>IF(OR(INDEX('World Cup'!$B$14:$AJ$39,1,1+(CODE($B$1)-65)*3)="",INDEX('World Cup'!$B$14:$AJ$39,1,2+(CODE($B$1)-65)*3)=""),"",INDEX('World Cup'!$B$14:$AJ$39,1,1+(CODE($B$1)-65)*3))</f>
        <v>1</v>
      </c>
      <c r="S22" s="770">
        <f>IF(OR(INDEX('World Cup'!$B$14:$AJ$39,1,1+(CODE($B$1)-65)*3)="",INDEX('World Cup'!$B$14:$AJ$39,1,2+(CODE($B$1)-65)*3)=""),"",INDEX('World Cup'!$B$14:$AJ$39,1,2+(CODE($B$1)-65)*3))</f>
        <v>0</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1</v>
      </c>
      <c r="X22" s="738">
        <f t="shared" ref="X22:X27" si="32">IF(OR(R22="",S22=""),0,R22)</f>
        <v>1</v>
      </c>
      <c r="Y22" s="739">
        <f t="shared" ref="Y22:Y27" si="33">IF(OR(R22="",S22=""),0,S22)</f>
        <v>0</v>
      </c>
      <c r="Z22" s="740" t="str">
        <f t="shared" ref="Z22:Z27" si="34">P22&amp;Q22</f>
        <v>MexicoSouth Africa</v>
      </c>
      <c r="AA22" s="741" t="str">
        <f>IF($T22,$X22&amp;Language!$E$197&amp;$Y22,"")</f>
        <v>1 - 0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Rep. of Korea</v>
      </c>
      <c r="E23" s="791">
        <f t="shared" ref="E23:E25" si="36">VLOOKUP($D23,$D$5:$K$8,8,0)</f>
        <v>5</v>
      </c>
      <c r="F23" s="664">
        <f t="shared" ref="F23:F25" si="37">VLOOKUP($D23,$D$5:$K$8,5,0)</f>
        <v>6</v>
      </c>
      <c r="G23" s="798">
        <f t="shared" ref="G23:G25" si="38">VLOOKUP($D23,$D$5:$K$8,6,0)</f>
        <v>4</v>
      </c>
      <c r="H23" s="728" t="str">
        <v>2 - 2</v>
      </c>
      <c r="I23" s="729" t="str">
        <v/>
      </c>
      <c r="J23" s="664" t="str">
        <v>1 - 1</v>
      </c>
      <c r="K23" s="794" t="str">
        <v>3 - 1</v>
      </c>
      <c r="L23" s="781" t="b">
        <f t="shared" ref="L23:L25" si="39">OR($E23&gt;0,$G23&gt;0)</f>
        <v>1</v>
      </c>
      <c r="M23" s="781" t="b">
        <v>0</v>
      </c>
      <c r="N23" s="665">
        <f t="shared" ref="N23:N25" si="40">VLOOKUP($D23,$D$5:$Q$8,14,0)</f>
        <v>25</v>
      </c>
      <c r="O23" s="744" t="s">
        <v>27</v>
      </c>
      <c r="P23" s="771" t="str">
        <f>INDEX('World Cup'!$B$13:$AJ$38,6,1+(CODE($B$1)-65)*3)</f>
        <v>Rep. of Korea</v>
      </c>
      <c r="Q23" s="772" t="str">
        <f>INDEX('World Cup'!$B$13:$AJ$38,6,2+(CODE($B$1)-65)*3)</f>
        <v>Czech Rep.</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Rep. of KoreaCzech Rep.</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Czech Rep.</v>
      </c>
      <c r="E24" s="791">
        <f t="shared" si="36"/>
        <v>4</v>
      </c>
      <c r="F24" s="664">
        <f t="shared" si="37"/>
        <v>5</v>
      </c>
      <c r="G24" s="798">
        <f t="shared" si="38"/>
        <v>5</v>
      </c>
      <c r="H24" s="728" t="str">
        <v>2 - 3</v>
      </c>
      <c r="I24" s="664" t="str">
        <v>1 - 1</v>
      </c>
      <c r="J24" s="729" t="str">
        <v/>
      </c>
      <c r="K24" s="794" t="str">
        <v>2 - 1</v>
      </c>
      <c r="L24" s="781" t="b">
        <f t="shared" si="39"/>
        <v>1</v>
      </c>
      <c r="M24" s="781" t="b">
        <v>0</v>
      </c>
      <c r="N24" s="665">
        <f t="shared" si="40"/>
        <v>41</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Czech Rep.South Africa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South Africa</v>
      </c>
      <c r="E25" s="799">
        <f t="shared" si="36"/>
        <v>0</v>
      </c>
      <c r="F25" s="731">
        <f t="shared" si="37"/>
        <v>2</v>
      </c>
      <c r="G25" s="800">
        <f t="shared" si="38"/>
        <v>6</v>
      </c>
      <c r="H25" s="730" t="str">
        <v>0 - 1</v>
      </c>
      <c r="I25" s="731" t="str">
        <v>1 - 3</v>
      </c>
      <c r="J25" s="731" t="str">
        <v>1 - 2</v>
      </c>
      <c r="K25" s="795" t="str">
        <v/>
      </c>
      <c r="L25" s="781" t="b">
        <f t="shared" si="39"/>
        <v>1</v>
      </c>
      <c r="M25" s="781" t="b">
        <v>0</v>
      </c>
      <c r="N25" s="665">
        <f t="shared" si="40"/>
        <v>60</v>
      </c>
      <c r="O25" s="744" t="s">
        <v>29</v>
      </c>
      <c r="P25" s="771" t="str">
        <f>INDEX('World Cup'!$B$13:$AJ$38,16,1+(CODE($B$1)-65)*3)</f>
        <v>Mexico</v>
      </c>
      <c r="Q25" s="772" t="str">
        <f>INDEX('World Cup'!$B$13:$AJ$38,16,2+(CODE($B$1)-65)*3)</f>
        <v>Rep. of Korea</v>
      </c>
      <c r="R25" s="772">
        <f>IF(OR(INDEX('World Cup'!$B$14:$AJ$39,16,1+(CODE($B$1)-65)*3)="",INDEX('World Cup'!$B$14:$AJ$39,16,2+(CODE($B$1)-65)*3)=""),"",INDEX('World Cup'!$B$14:$AJ$39,16,1+(CODE($B$1)-65)*3))</f>
        <v>2</v>
      </c>
      <c r="S25" s="773">
        <f>IF(OR(INDEX('World Cup'!$B$14:$AJ$39,16,1+(CODE($B$1)-65)*3)="",INDEX('World Cup'!$B$14:$AJ$39,16,2+(CODE($B$1)-65)*3)=""),"",INDEX('World Cup'!$B$14:$AJ$39,16,2+(CODE($B$1)-65)*3))</f>
        <v>2</v>
      </c>
      <c r="T25" s="664">
        <f t="shared" si="28"/>
        <v>1</v>
      </c>
      <c r="U25" s="746">
        <f t="shared" si="29"/>
        <v>1</v>
      </c>
      <c r="V25" s="664">
        <f t="shared" si="30"/>
        <v>1</v>
      </c>
      <c r="W25" s="747">
        <f t="shared" si="31"/>
        <v>0</v>
      </c>
      <c r="X25" s="748">
        <f t="shared" si="32"/>
        <v>2</v>
      </c>
      <c r="Y25" s="749">
        <f t="shared" si="33"/>
        <v>2</v>
      </c>
      <c r="Z25" s="750" t="str">
        <f t="shared" si="34"/>
        <v>MexicoRep. of Korea</v>
      </c>
      <c r="AA25" s="751" t="str">
        <f>IF($T25,$X25&amp;Language!$E$197&amp;$Y25,"")</f>
        <v>2 - 2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2</v>
      </c>
      <c r="S26" s="773">
        <f>IF(OR(INDEX('World Cup'!$B$14:$AJ$39,21,1+(CODE($B$1)-65)*3)="",INDEX('World Cup'!$B$14:$AJ$39,21,2+(CODE($B$1)-65)*3)=""),"",INDEX('World Cup'!$B$14:$AJ$39,21,2+(CODE($B$1)-65)*3))</f>
        <v>3</v>
      </c>
      <c r="T26" s="664">
        <f t="shared" si="28"/>
        <v>1</v>
      </c>
      <c r="U26" s="746">
        <f t="shared" si="29"/>
        <v>0</v>
      </c>
      <c r="V26" s="664">
        <f t="shared" si="30"/>
        <v>3</v>
      </c>
      <c r="W26" s="747">
        <f t="shared" si="31"/>
        <v>-1</v>
      </c>
      <c r="X26" s="748">
        <f t="shared" si="32"/>
        <v>2</v>
      </c>
      <c r="Y26" s="749">
        <f t="shared" si="33"/>
        <v>3</v>
      </c>
      <c r="Z26" s="750" t="str">
        <f t="shared" si="34"/>
        <v>Czech Rep.Mexico</v>
      </c>
      <c r="AA26" s="751" t="str">
        <f>IF($T26,$X26&amp;Language!$E$197&amp;$Y26,"")</f>
        <v>2 - 3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1</v>
      </c>
      <c r="S27" s="776">
        <f>IF(OR(INDEX('World Cup'!$B$14:$AJ$39,26,1+(CODE($B$1)-65)*3)="",INDEX('World Cup'!$B$14:$AJ$39,26,2+(CODE($B$1)-65)*3)=""),"",INDEX('World Cup'!$B$14:$AJ$39,26,2+(CODE($B$1)-65)*3))</f>
        <v>3</v>
      </c>
      <c r="T27" s="756">
        <f t="shared" si="28"/>
        <v>1</v>
      </c>
      <c r="U27" s="757">
        <f t="shared" si="29"/>
        <v>0</v>
      </c>
      <c r="V27" s="756">
        <f t="shared" si="30"/>
        <v>3</v>
      </c>
      <c r="W27" s="758">
        <f t="shared" si="31"/>
        <v>-2</v>
      </c>
      <c r="X27" s="759">
        <f t="shared" si="32"/>
        <v>1</v>
      </c>
      <c r="Y27" s="760">
        <f t="shared" si="33"/>
        <v>3</v>
      </c>
      <c r="Z27" s="761" t="str">
        <f t="shared" si="34"/>
        <v>South AfricaRep. of Korea</v>
      </c>
      <c r="AA27" s="762" t="str">
        <f>IF($T27,$X27&amp;Language!$E$197&amp;$Y27,"")</f>
        <v>1 - 3</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0 - 1</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2 - 2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3 - 2</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3 - 1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sheetPr codeName="Tabelle7"/>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20</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Canada</v>
      </c>
      <c r="E5" s="874"/>
      <c r="F5" s="675"/>
      <c r="G5" s="686"/>
      <c r="H5" s="665">
        <f>SUMIFS($R$22:$R$27,$P$22:$P$27,$D5)+SUMIFS($S$22:$S$27,$Q$22:$Q$27,$D5)</f>
        <v>5</v>
      </c>
      <c r="I5" s="665">
        <f>SUMIFS($S$22:$S$27,$P$22:$P$27,$D5)+SUMIFS($R$22:$R$27,$Q$22:$Q$27,$D5)</f>
        <v>4</v>
      </c>
      <c r="J5" s="664">
        <f t="shared" ref="J5:J8" si="0">H5-I5</f>
        <v>1</v>
      </c>
      <c r="K5" s="676">
        <f>M5*3+N5</f>
        <v>6</v>
      </c>
      <c r="L5" s="665">
        <f>M5+N5+O5</f>
        <v>3</v>
      </c>
      <c r="M5" s="665">
        <f>SUMPRODUCT(($P$22:$P$27=D5)*($R$22:$R$27&gt;$S$22:$S$27))+SUMPRODUCT(($Q$22:$Q$27=D5)*($R$22:$R$27&lt;$S$22:$S$27))</f>
        <v>2</v>
      </c>
      <c r="N5" s="665">
        <f>SUMPRODUCT(($P$22:$Q$27=D5)*($R$22:$R$27=$S$22:$S$27)*($R$22:$R$27&lt;&gt;"")*($S$22:$S$27&lt;&gt;""))</f>
        <v>0</v>
      </c>
      <c r="O5" s="665">
        <f>SUMPRODUCT(($P$22:$P$27=D5)*($R$22:$R$27&lt;$S$22:$S$27))+SUMPRODUCT(($Q$22:$Q$27=D5)*($R$22:$R$27&gt;$S$22:$S$27))</f>
        <v>1</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Bosnia/Herzeg.</v>
      </c>
      <c r="E6" s="875"/>
      <c r="F6" s="675"/>
      <c r="G6" s="686"/>
      <c r="H6" s="665">
        <f>SUMIFS($R$22:$R$27,$P$22:$P$27,$D6)+SUMIFS($S$22:$S$27,$Q$22:$Q$27,$D6)</f>
        <v>3</v>
      </c>
      <c r="I6" s="665">
        <f>SUMIFS($S$22:$S$27,$P$22:$P$27,$D6)+SUMIFS($R$22:$R$27,$Q$22:$Q$27,$D6)</f>
        <v>4</v>
      </c>
      <c r="J6" s="664">
        <f t="shared" si="0"/>
        <v>-1</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Qatar</v>
      </c>
      <c r="E7" s="875"/>
      <c r="F7" s="675"/>
      <c r="G7" s="686"/>
      <c r="H7" s="665">
        <f>SUMIFS($R$22:$R$27,$P$22:$P$27,$D7)+SUMIFS($S$22:$S$27,$Q$22:$Q$27,$D7)</f>
        <v>1</v>
      </c>
      <c r="I7" s="665">
        <f>SUMIFS($S$22:$S$27,$P$22:$P$27,$D7)+SUMIFS($R$22:$R$27,$Q$22:$Q$27,$D7)</f>
        <v>5</v>
      </c>
      <c r="J7" s="664">
        <f t="shared" si="0"/>
        <v>-4</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Switzerland</v>
      </c>
      <c r="E8" s="875"/>
      <c r="F8" s="675"/>
      <c r="G8" s="686"/>
      <c r="H8" s="665">
        <f>SUMIFS($R$22:$R$27,$P$22:$P$27,$D8)+SUMIFS($S$22:$S$27,$Q$22:$Q$27,$D8)</f>
        <v>6</v>
      </c>
      <c r="I8" s="665">
        <f>SUMIFS($S$22:$S$27,$P$22:$P$27,$D8)+SUMIFS($R$22:$R$27,$Q$22:$Q$27,$D8)</f>
        <v>2</v>
      </c>
      <c r="J8" s="664">
        <f t="shared" si="0"/>
        <v>4</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Canada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Bosnia/Herzeg.</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Qatar</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Switzerland</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Switzerland</v>
      </c>
      <c r="I21" s="722" t="str">
        <v>Canada</v>
      </c>
      <c r="J21" s="722" t="str">
        <v>Bosnia/Herzeg.</v>
      </c>
      <c r="K21" s="723" t="str">
        <v>Qatar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Switzerland</v>
      </c>
      <c r="E22" s="796">
        <f>VLOOKUP($D22,$D$5:$K$8,8,0)</f>
        <v>9</v>
      </c>
      <c r="F22" s="727">
        <f>VLOOKUP($D22,$D$5:$K$8,5,0)</f>
        <v>6</v>
      </c>
      <c r="G22" s="797">
        <f>VLOOKUP($D22,$D$5:$K$8,6,0)</f>
        <v>2</v>
      </c>
      <c r="H22" s="726" t="str">
        <f t="array" ref="H22:K25">IFERROR(VLOOKUP($D$22:$D$25&amp;$H$21:$K$21,$Z$22:$AA$33,2,0),"")</f>
        <v/>
      </c>
      <c r="I22" s="727" t="str">
        <v>2 - 1</v>
      </c>
      <c r="J22" s="727" t="str">
        <v>2 - 1</v>
      </c>
      <c r="K22" s="793" t="str">
        <v>2 - 0</v>
      </c>
      <c r="L22" s="781" t="b">
        <f>OR($E22&gt;0,$G22&gt;0)</f>
        <v>1</v>
      </c>
      <c r="M22" s="781" t="b">
        <f t="array" ref="M22:M25">VLOOKUP($D$22:$D$25,$D$14:$AV$17,45,0)</f>
        <v>0</v>
      </c>
      <c r="N22" s="665">
        <f>VLOOKUP($D22,$D$5:$Q$8,14,0)</f>
        <v>19</v>
      </c>
      <c r="O22" s="732" t="s">
        <v>26</v>
      </c>
      <c r="P22" s="768" t="str">
        <f>INDEX('World Cup'!$B$13:$AJ$38,1,1+(CODE($B$1)-65)*3)</f>
        <v>Canada</v>
      </c>
      <c r="Q22" s="769" t="str">
        <f>INDEX('World Cup'!$B$13:$AJ$38,1,2+(CODE($B$1)-65)*3)</f>
        <v>Bosnia/Herzeg.</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CanadaBosnia/Herzeg.</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Canada</v>
      </c>
      <c r="E23" s="791">
        <f t="shared" ref="E23:E25" si="36">VLOOKUP($D23,$D$5:$K$8,8,0)</f>
        <v>6</v>
      </c>
      <c r="F23" s="664">
        <f t="shared" ref="F23:F25" si="37">VLOOKUP($D23,$D$5:$K$8,5,0)</f>
        <v>5</v>
      </c>
      <c r="G23" s="798">
        <f t="shared" ref="G23:G25" si="38">VLOOKUP($D23,$D$5:$K$8,6,0)</f>
        <v>4</v>
      </c>
      <c r="H23" s="728" t="str">
        <v>1 - 2</v>
      </c>
      <c r="I23" s="729" t="str">
        <v/>
      </c>
      <c r="J23" s="664" t="str">
        <v>2 - 1</v>
      </c>
      <c r="K23" s="794" t="str">
        <v>2 - 1</v>
      </c>
      <c r="L23" s="781" t="b">
        <f t="shared" ref="L23:L25" si="39">OR($E23&gt;0,$G23&gt;0)</f>
        <v>1</v>
      </c>
      <c r="M23" s="781" t="b">
        <v>0</v>
      </c>
      <c r="N23" s="665">
        <f t="shared" ref="N23:N25" si="40">VLOOKUP($D23,$D$5:$Q$8,14,0)</f>
        <v>30</v>
      </c>
      <c r="O23" s="744" t="s">
        <v>27</v>
      </c>
      <c r="P23" s="771" t="str">
        <f>INDEX('World Cup'!$B$13:$AJ$38,6,1+(CODE($B$1)-65)*3)</f>
        <v>Qatar</v>
      </c>
      <c r="Q23" s="772" t="str">
        <f>INDEX('World Cup'!$B$13:$AJ$38,6,2+(CODE($B$1)-65)*3)</f>
        <v>Switzerland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QatarSwitzerland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Bosnia/Herzeg.</v>
      </c>
      <c r="E24" s="791">
        <f t="shared" si="36"/>
        <v>3</v>
      </c>
      <c r="F24" s="664">
        <f t="shared" si="37"/>
        <v>3</v>
      </c>
      <c r="G24" s="798">
        <f t="shared" si="38"/>
        <v>4</v>
      </c>
      <c r="H24" s="728" t="str">
        <v>1 - 2</v>
      </c>
      <c r="I24" s="664" t="str">
        <v>1 - 2</v>
      </c>
      <c r="J24" s="729" t="str">
        <v/>
      </c>
      <c r="K24" s="794" t="str">
        <v>1 - 0</v>
      </c>
      <c r="L24" s="781" t="b">
        <f t="shared" si="39"/>
        <v>1</v>
      </c>
      <c r="M24" s="781" t="b">
        <v>0</v>
      </c>
      <c r="N24" s="665">
        <f t="shared" si="40"/>
        <v>65</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SwitzerlandBosnia/Herzeg.</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Qatar</v>
      </c>
      <c r="E25" s="799">
        <f t="shared" si="36"/>
        <v>0</v>
      </c>
      <c r="F25" s="731">
        <f t="shared" si="37"/>
        <v>1</v>
      </c>
      <c r="G25" s="800">
        <f t="shared" si="38"/>
        <v>5</v>
      </c>
      <c r="H25" s="730" t="str">
        <v>0 - 2</v>
      </c>
      <c r="I25" s="731" t="str">
        <v>1 - 2</v>
      </c>
      <c r="J25" s="731" t="str">
        <v>0 - 1</v>
      </c>
      <c r="K25" s="795" t="str">
        <v/>
      </c>
      <c r="L25" s="781" t="b">
        <f t="shared" si="39"/>
        <v>1</v>
      </c>
      <c r="M25" s="781" t="b">
        <v>0</v>
      </c>
      <c r="N25" s="665">
        <f t="shared" si="40"/>
        <v>55</v>
      </c>
      <c r="O25" s="744" t="s">
        <v>29</v>
      </c>
      <c r="P25" s="771" t="str">
        <f>INDEX('World Cup'!$B$13:$AJ$38,16,1+(CODE($B$1)-65)*3)</f>
        <v>Canada</v>
      </c>
      <c r="Q25" s="772" t="str">
        <f>INDEX('World Cup'!$B$13:$AJ$38,16,2+(CODE($B$1)-65)*3)</f>
        <v>Qatar</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CanadaQatar</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SwitzerlandCanada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1</v>
      </c>
      <c r="S27" s="776">
        <f>IF(OR(INDEX('World Cup'!$B$14:$AJ$39,26,1+(CODE($B$1)-65)*3)="",INDEX('World Cup'!$B$14:$AJ$39,26,2+(CODE($B$1)-65)*3)=""),"",INDEX('World Cup'!$B$14:$AJ$39,26,2+(CODE($B$1)-65)*3))</f>
        <v>0</v>
      </c>
      <c r="T27" s="756">
        <f t="shared" si="42"/>
        <v>1</v>
      </c>
      <c r="U27" s="757">
        <f t="shared" si="43"/>
        <v>3</v>
      </c>
      <c r="V27" s="756">
        <f t="shared" si="44"/>
        <v>0</v>
      </c>
      <c r="W27" s="758">
        <f t="shared" si="45"/>
        <v>1</v>
      </c>
      <c r="X27" s="759">
        <f t="shared" si="46"/>
        <v>1</v>
      </c>
      <c r="Y27" s="760">
        <f t="shared" si="47"/>
        <v>0</v>
      </c>
      <c r="Z27" s="761" t="str">
        <f t="shared" si="48"/>
        <v>Bosnia/Herzeg.Qatar</v>
      </c>
      <c r="AA27" s="762" t="str">
        <f>IF($T27,$X27&amp;Language!$E$197&amp;$Y27,"")</f>
        <v>1 - 0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1 - 2</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0 - 1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sheetPr codeName="Tabelle8"/>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Brazil</v>
      </c>
      <c r="E5" s="874"/>
      <c r="F5" s="675"/>
      <c r="G5" s="686"/>
      <c r="H5" s="665">
        <f>SUMIFS($R$22:$R$27,$P$22:$P$27,$D5)+SUMIFS($S$22:$S$27,$Q$22:$Q$27,$D5)</f>
        <v>9</v>
      </c>
      <c r="I5" s="665">
        <f>SUMIFS($S$22:$S$27,$P$22:$P$27,$D5)+SUMIFS($R$22:$R$27,$Q$22:$Q$27,$D5)</f>
        <v>1</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Morocco</v>
      </c>
      <c r="E6" s="875"/>
      <c r="F6" s="675"/>
      <c r="G6" s="686"/>
      <c r="H6" s="665">
        <f>SUMIFS($R$22:$R$27,$P$22:$P$27,$D6)+SUMIFS($S$22:$S$27,$Q$22:$Q$27,$D6)</f>
        <v>5</v>
      </c>
      <c r="I6" s="665">
        <f>SUMIFS($S$22:$S$27,$P$22:$P$27,$D6)+SUMIFS($R$22:$R$27,$Q$22:$Q$27,$D6)</f>
        <v>4</v>
      </c>
      <c r="J6" s="664">
        <f t="shared" si="0"/>
        <v>1</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Haiti</v>
      </c>
      <c r="E7" s="875"/>
      <c r="F7" s="675"/>
      <c r="G7" s="686"/>
      <c r="H7" s="665">
        <f>SUMIFS($R$22:$R$27,$P$22:$P$27,$D7)+SUMIFS($S$22:$S$27,$Q$22:$Q$27,$D7)</f>
        <v>2</v>
      </c>
      <c r="I7" s="665">
        <f>SUMIFS($S$22:$S$27,$P$22:$P$27,$D7)+SUMIFS($R$22:$R$27,$Q$22:$Q$27,$D7)</f>
        <v>9</v>
      </c>
      <c r="J7" s="664">
        <f t="shared" si="0"/>
        <v>-7</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Scotland</v>
      </c>
      <c r="E8" s="875"/>
      <c r="F8" s="675"/>
      <c r="G8" s="686"/>
      <c r="H8" s="665">
        <f>SUMIFS($R$22:$R$27,$P$22:$P$27,$D8)+SUMIFS($S$22:$S$27,$Q$22:$Q$27,$D8)</f>
        <v>4</v>
      </c>
      <c r="I8" s="665">
        <f>SUMIFS($S$22:$S$27,$P$22:$P$27,$D8)+SUMIFS($R$22:$R$27,$Q$22:$Q$27,$D8)</f>
        <v>6</v>
      </c>
      <c r="J8" s="664">
        <f t="shared" si="0"/>
        <v>-2</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Morocco</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Scotland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Brazil</v>
      </c>
      <c r="I21" s="722" t="str">
        <v>Morocco</v>
      </c>
      <c r="J21" s="722" t="str">
        <v>Scotland</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Brazil</v>
      </c>
      <c r="E22" s="796">
        <f>VLOOKUP($D22,$D$5:$K$8,8,0)</f>
        <v>9</v>
      </c>
      <c r="F22" s="727">
        <f>VLOOKUP($D22,$D$5:$K$8,5,0)</f>
        <v>9</v>
      </c>
      <c r="G22" s="797">
        <f>VLOOKUP($D22,$D$5:$K$8,6,0)</f>
        <v>1</v>
      </c>
      <c r="H22" s="726" t="str">
        <f t="array" ref="H22:K25">IFERROR(VLOOKUP($D$22:$D$25&amp;$H$21:$K$21,$Z$22:$AA$33,2,0),"")</f>
        <v/>
      </c>
      <c r="I22" s="727" t="str">
        <v>2 - 0</v>
      </c>
      <c r="J22" s="727" t="str">
        <v>3 - 1</v>
      </c>
      <c r="K22" s="793" t="str">
        <v>4 - 0</v>
      </c>
      <c r="L22" s="781" t="b">
        <f>OR($E22&gt;0,$G22&gt;0)</f>
        <v>1</v>
      </c>
      <c r="M22" s="781" t="b">
        <f t="array" ref="M22:M25">VLOOKUP($D$22:$D$25,$D$14:$AV$17,45,0)</f>
        <v>0</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BrazilMorocco</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Morocco</v>
      </c>
      <c r="E23" s="791">
        <f t="shared" ref="E23:E25" si="36">VLOOKUP($D23,$D$5:$K$8,8,0)</f>
        <v>6</v>
      </c>
      <c r="F23" s="664">
        <f t="shared" ref="F23:F25" si="37">VLOOKUP($D23,$D$5:$K$8,5,0)</f>
        <v>5</v>
      </c>
      <c r="G23" s="798">
        <f t="shared" ref="G23:G25" si="38">VLOOKUP($D23,$D$5:$K$8,6,0)</f>
        <v>4</v>
      </c>
      <c r="H23" s="728" t="str">
        <v>0 - 2</v>
      </c>
      <c r="I23" s="729" t="str">
        <v/>
      </c>
      <c r="J23" s="664" t="str">
        <v>2 - 1</v>
      </c>
      <c r="K23" s="794" t="str">
        <v>3 - 1</v>
      </c>
      <c r="L23" s="781" t="b">
        <f t="shared" ref="L23:L25" si="39">OR($E23&gt;0,$G23&gt;0)</f>
        <v>1</v>
      </c>
      <c r="M23" s="781" t="b">
        <v>0</v>
      </c>
      <c r="N23" s="665">
        <f t="shared" ref="N23:N25" si="40">VLOOKUP($D23,$D$5:$Q$8,14,0)</f>
        <v>8</v>
      </c>
      <c r="O23" s="744" t="s">
        <v>27</v>
      </c>
      <c r="P23" s="771" t="str">
        <f>INDEX('World Cup'!$B$13:$AJ$38,6,1+(CODE($B$1)-65)*3)</f>
        <v>Haiti</v>
      </c>
      <c r="Q23" s="772" t="str">
        <f>INDEX('World Cup'!$B$13:$AJ$38,6,2+(CODE($B$1)-65)*3)</f>
        <v>Scotland</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HaitiScotland</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Scotland</v>
      </c>
      <c r="E24" s="791">
        <f t="shared" si="36"/>
        <v>3</v>
      </c>
      <c r="F24" s="664">
        <f t="shared" si="37"/>
        <v>4</v>
      </c>
      <c r="G24" s="798">
        <f t="shared" si="38"/>
        <v>6</v>
      </c>
      <c r="H24" s="728" t="str">
        <v>1 - 3</v>
      </c>
      <c r="I24" s="664" t="str">
        <v>1 - 2</v>
      </c>
      <c r="J24" s="729" t="str">
        <v/>
      </c>
      <c r="K24" s="794" t="str">
        <v>2 - 1</v>
      </c>
      <c r="L24" s="781" t="b">
        <f t="shared" si="39"/>
        <v>1</v>
      </c>
      <c r="M24" s="781" t="b">
        <v>0</v>
      </c>
      <c r="N24" s="665">
        <f t="shared" si="40"/>
        <v>43</v>
      </c>
      <c r="O24" s="744" t="s">
        <v>28</v>
      </c>
      <c r="P24" s="771" t="str">
        <f>INDEX('World Cup'!$B$13:$AJ$38,11,1+(CODE($B$1)-65)*3)</f>
        <v>Scotland</v>
      </c>
      <c r="Q24" s="772" t="str">
        <f>INDEX('World Cup'!$B$13:$AJ$38,11,2+(CODE($B$1)-65)*3)</f>
        <v>Morocco</v>
      </c>
      <c r="R24" s="772">
        <f>IF(OR(INDEX('World Cup'!$B$14:$AJ$39,11,1+(CODE($B$1)-65)*3)="",INDEX('World Cup'!$B$14:$AJ$39,11,2+(CODE($B$1)-65)*3)=""),"",INDEX('World Cup'!$B$14:$AJ$39,11,1+(CODE($B$1)-65)*3))</f>
        <v>1</v>
      </c>
      <c r="S24" s="773">
        <f>IF(OR(INDEX('World Cup'!$B$14:$AJ$39,11,1+(CODE($B$1)-65)*3)="",INDEX('World Cup'!$B$14:$AJ$39,11,2+(CODE($B$1)-65)*3)=""),"",INDEX('World Cup'!$B$14:$AJ$39,11,2+(CODE($B$1)-65)*3))</f>
        <v>2</v>
      </c>
      <c r="T24" s="664">
        <f t="shared" si="28"/>
        <v>1</v>
      </c>
      <c r="U24" s="746">
        <f t="shared" si="29"/>
        <v>0</v>
      </c>
      <c r="V24" s="664">
        <f t="shared" si="30"/>
        <v>3</v>
      </c>
      <c r="W24" s="747">
        <f t="shared" si="31"/>
        <v>-1</v>
      </c>
      <c r="X24" s="748">
        <f t="shared" si="32"/>
        <v>1</v>
      </c>
      <c r="Y24" s="749">
        <f t="shared" si="33"/>
        <v>2</v>
      </c>
      <c r="Z24" s="750" t="str">
        <f t="shared" si="34"/>
        <v>ScotlandMorocco</v>
      </c>
      <c r="AA24" s="751" t="str">
        <f>IF($T24,$X24&amp;Language!$E$197&amp;$Y24,"")</f>
        <v>1 - 2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Haiti</v>
      </c>
      <c r="E25" s="799">
        <f t="shared" si="36"/>
        <v>0</v>
      </c>
      <c r="F25" s="731">
        <f t="shared" si="37"/>
        <v>2</v>
      </c>
      <c r="G25" s="800">
        <f t="shared" si="38"/>
        <v>9</v>
      </c>
      <c r="H25" s="730" t="str">
        <v>0 - 4</v>
      </c>
      <c r="I25" s="731" t="str">
        <v>1 - 3</v>
      </c>
      <c r="J25" s="731" t="str">
        <v>1 - 2</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4</v>
      </c>
      <c r="S25" s="773">
        <f>IF(OR(INDEX('World Cup'!$B$14:$AJ$39,16,1+(CODE($B$1)-65)*3)="",INDEX('World Cup'!$B$14:$AJ$39,16,2+(CODE($B$1)-65)*3)=""),"",INDEX('World Cup'!$B$14:$AJ$39,16,2+(CODE($B$1)-65)*3))</f>
        <v>0</v>
      </c>
      <c r="T25" s="664">
        <f t="shared" si="28"/>
        <v>1</v>
      </c>
      <c r="U25" s="746">
        <f t="shared" si="29"/>
        <v>3</v>
      </c>
      <c r="V25" s="664">
        <f t="shared" si="30"/>
        <v>0</v>
      </c>
      <c r="W25" s="747">
        <f t="shared" si="31"/>
        <v>4</v>
      </c>
      <c r="X25" s="748">
        <f t="shared" si="32"/>
        <v>4</v>
      </c>
      <c r="Y25" s="749">
        <f t="shared" si="33"/>
        <v>0</v>
      </c>
      <c r="Z25" s="750" t="str">
        <f t="shared" si="34"/>
        <v>BrazilHaiti</v>
      </c>
      <c r="AA25" s="751" t="str">
        <f>IF($T25,$X25&amp;Language!$E$197&amp;$Y25,"")</f>
        <v>4 - 0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ScotlandBrazil</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3</v>
      </c>
      <c r="S27" s="776">
        <f>IF(OR(INDEX('World Cup'!$B$14:$AJ$39,26,1+(CODE($B$1)-65)*3)="",INDEX('World Cup'!$B$14:$AJ$39,26,2+(CODE($B$1)-65)*3)=""),"",INDEX('World Cup'!$B$14:$AJ$39,26,2+(CODE($B$1)-65)*3))</f>
        <v>1</v>
      </c>
      <c r="T27" s="756">
        <f t="shared" si="42"/>
        <v>1</v>
      </c>
      <c r="U27" s="757">
        <f t="shared" si="43"/>
        <v>3</v>
      </c>
      <c r="V27" s="756">
        <f t="shared" si="44"/>
        <v>0</v>
      </c>
      <c r="W27" s="758">
        <f t="shared" si="45"/>
        <v>2</v>
      </c>
      <c r="X27" s="759">
        <f t="shared" si="46"/>
        <v>3</v>
      </c>
      <c r="Y27" s="760">
        <f t="shared" si="47"/>
        <v>1</v>
      </c>
      <c r="Z27" s="761" t="str">
        <f t="shared" si="48"/>
        <v>MoroccoHaiti</v>
      </c>
      <c r="AA27" s="762" t="str">
        <f>IF($T27,$X27&amp;Language!$E$197&amp;$Y27,"")</f>
        <v>3 - 1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2 - 1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0 - 4</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3 - 1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1 - 3</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sheetPr codeName="Tabelle12"/>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25</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USA</v>
      </c>
      <c r="E5" s="874"/>
      <c r="F5" s="675"/>
      <c r="G5" s="686"/>
      <c r="H5" s="665">
        <f>SUMIFS($R$22:$R$27,$P$22:$P$27,$D5)+SUMIFS($S$22:$S$27,$Q$22:$Q$27,$D5)</f>
        <v>4</v>
      </c>
      <c r="I5" s="665">
        <f>SUMIFS($S$22:$S$27,$P$22:$P$27,$D5)+SUMIFS($R$22:$R$27,$Q$22:$Q$27,$D5)</f>
        <v>5</v>
      </c>
      <c r="J5" s="664">
        <f t="shared" ref="J5:J8" si="0">H5-I5</f>
        <v>-1</v>
      </c>
      <c r="K5" s="676">
        <f>M5*3+N5</f>
        <v>4</v>
      </c>
      <c r="L5" s="665">
        <f>M5+N5+O5</f>
        <v>3</v>
      </c>
      <c r="M5" s="665">
        <f>SUMPRODUCT(($P$22:$P$27=D5)*($R$22:$R$27&gt;$S$22:$S$27))+SUMPRODUCT(($Q$22:$Q$27=D5)*($R$22:$R$27&lt;$S$22:$S$27))</f>
        <v>1</v>
      </c>
      <c r="N5" s="665">
        <f>SUMPRODUCT(($P$22:$Q$27=D5)*($R$22:$R$27=$S$22:$S$27)*($R$22:$R$27&lt;&gt;"")*($S$22:$S$27&lt;&gt;""))</f>
        <v>1</v>
      </c>
      <c r="O5" s="665">
        <f>SUMPRODUCT(($P$22:$P$27=D5)*($R$22:$R$27&lt;$S$22:$S$27))+SUMPRODUCT(($Q$22:$Q$27=D5)*($R$22:$R$27&gt;$S$22:$S$27))</f>
        <v>1</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Paraguay</v>
      </c>
      <c r="E6" s="875"/>
      <c r="F6" s="675"/>
      <c r="G6" s="686"/>
      <c r="H6" s="665">
        <f>SUMIFS($R$22:$R$27,$P$22:$P$27,$D6)+SUMIFS($S$22:$S$27,$Q$22:$Q$27,$D6)</f>
        <v>3</v>
      </c>
      <c r="I6" s="665">
        <f>SUMIFS($S$22:$S$27,$P$22:$P$27,$D6)+SUMIFS($R$22:$R$27,$Q$22:$Q$27,$D6)</f>
        <v>8</v>
      </c>
      <c r="J6" s="664">
        <f t="shared" si="0"/>
        <v>-5</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Australia</v>
      </c>
      <c r="E7" s="875"/>
      <c r="F7" s="675"/>
      <c r="G7" s="686"/>
      <c r="H7" s="665">
        <f>SUMIFS($R$22:$R$27,$P$22:$P$27,$D7)+SUMIFS($S$22:$S$27,$Q$22:$Q$27,$D7)</f>
        <v>5</v>
      </c>
      <c r="I7" s="665">
        <f>SUMIFS($S$22:$S$27,$P$22:$P$27,$D7)+SUMIFS($R$22:$R$27,$Q$22:$Q$27,$D7)</f>
        <v>6</v>
      </c>
      <c r="J7" s="664">
        <f t="shared" si="0"/>
        <v>-1</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1</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Turkey</v>
      </c>
      <c r="E8" s="875"/>
      <c r="F8" s="675"/>
      <c r="G8" s="686"/>
      <c r="H8" s="665">
        <f>SUMIFS($R$22:$R$27,$P$22:$P$27,$D8)+SUMIFS($S$22:$S$27,$Q$22:$Q$27,$D8)</f>
        <v>9</v>
      </c>
      <c r="I8" s="665">
        <f>SUMIFS($S$22:$S$27,$P$22:$P$27,$D8)+SUMIFS($R$22:$R$27,$Q$22:$Q$27,$D8)</f>
        <v>2</v>
      </c>
      <c r="J8" s="664">
        <f t="shared" si="0"/>
        <v>7</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Australia</v>
      </c>
      <c r="BG13" s="693" t="str">
        <v>USA</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USA</v>
      </c>
      <c r="E14" s="674">
        <f>RANK(F14,$F$14:$F$17,1)</f>
        <v>3</v>
      </c>
      <c r="F14" s="675">
        <f>G14+ROW()/1000+(D14="")*10</f>
        <v>3.0139999999999998</v>
      </c>
      <c r="G14" s="814">
        <f>AS14</f>
        <v>3</v>
      </c>
      <c r="H14" s="679"/>
      <c r="I14" s="678">
        <f>RANK($K5,$K$5:$K$8)</f>
        <v>2</v>
      </c>
      <c r="J14" s="790"/>
      <c r="K14" s="696">
        <f t="array" ref="K14">SUMPRODUCT($U$22:$U$27*($P$22:$P$27=$D14)*ISNUMBER(MATCH($Q$22:$Q$27,IF($I$14:$I$17=$I14,$D$14:$D$17,""),0)))+SUMPRODUCT($V$22:$V$27*($Q$22:$Q$27=$D14)*ISNUMBER(MATCH($P$22:$P$27,IF($I$14:$I$17=$I14,$D$14:$D$17,""),0)))</f>
        <v>1</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1</v>
      </c>
      <c r="T14" s="697">
        <f>COUNTIFS($S$14:$S$17,"&gt;"&amp;$S14,$Q$14:$Q$17,"="&amp;$Q14)</f>
        <v>0</v>
      </c>
      <c r="U14" s="681">
        <f t="shared" ref="U14:U17" si="12">Q14+T14</f>
        <v>2</v>
      </c>
      <c r="V14" s="790"/>
      <c r="W14" s="696">
        <f t="array" ref="W14">SUMPRODUCT($U$22:$U$27*($P$22:$P$27=$D14)*ISNUMBER(MATCH($Q$22:$Q$27,IF($U$14:$U$17=$U14,$D$14:$D$17,""),0)))+SUMPRODUCT($V$22:$V$27*($Q$22:$Q$27=$D14)*ISNUMBER(MATCH($P$22:$P$27,IF($U$14:$U$17=$U14,$D$14:$D$17,""),0)))</f>
        <v>1</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1</v>
      </c>
      <c r="AM14" s="699">
        <f>AJ14+AL14</f>
        <v>3</v>
      </c>
      <c r="AN14" s="679"/>
      <c r="AO14" s="698">
        <f>COUNTIFS($P$5:$P$8,"&gt;"&amp;$P5,$AM$14:$AM$17,"="&amp;$AM14)</f>
        <v>0</v>
      </c>
      <c r="AP14" s="699">
        <f t="shared" ref="AP14:AP17" si="16">AM14+AO14</f>
        <v>3</v>
      </c>
      <c r="AQ14" s="679"/>
      <c r="AR14" s="698">
        <f>COUNTIFS($R$5:$R$8,"&gt;"&amp;$R5,$AP$14:$AP$17,"="&amp;$AP14)</f>
        <v>0</v>
      </c>
      <c r="AS14" s="699">
        <f t="shared" ref="AS14:AS17" si="17">AP14+AR14</f>
        <v>3</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3</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2</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Paraguay</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Australia</v>
      </c>
      <c r="BA15" s="686">
        <v>1</v>
      </c>
      <c r="BB15" s="686">
        <v>0</v>
      </c>
      <c r="BC15" s="706">
        <v>1</v>
      </c>
      <c r="BE15" s="711" t="str">
        <v/>
      </c>
      <c r="BF15" s="712" t="str">
        <v/>
      </c>
      <c r="BG15" s="713" t="str">
        <v>1 - 1</v>
      </c>
      <c r="BH15" s="714" t="str">
        <v/>
      </c>
      <c r="BI15" s="713"/>
      <c r="BK15" s="683">
        <v>0</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Australia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1</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1</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USA</v>
      </c>
      <c r="BA16" s="686">
        <v>1</v>
      </c>
      <c r="BB16" s="686">
        <v>0</v>
      </c>
      <c r="BC16" s="706">
        <v>1</v>
      </c>
      <c r="BE16" s="711" t="str">
        <v/>
      </c>
      <c r="BF16" s="713" t="str">
        <v>1 - 1</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Turkey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Turkey</v>
      </c>
      <c r="I21" s="722" t="str">
        <v>Australia</v>
      </c>
      <c r="J21" s="722" t="str">
        <v>USA</v>
      </c>
      <c r="K21" s="723" t="str">
        <v>Paraguay</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Turkey</v>
      </c>
      <c r="E22" s="796">
        <f>VLOOKUP($D22,$D$5:$K$8,8,0)</f>
        <v>9</v>
      </c>
      <c r="F22" s="727">
        <f>VLOOKUP($D22,$D$5:$K$8,5,0)</f>
        <v>9</v>
      </c>
      <c r="G22" s="797">
        <f>VLOOKUP($D22,$D$5:$K$8,6,0)</f>
        <v>2</v>
      </c>
      <c r="H22" s="726" t="str">
        <f t="array" ref="H22:K25">IFERROR(VLOOKUP($D$22:$D$25&amp;$H$21:$K$21,$Z$22:$AA$33,2,0),"")</f>
        <v/>
      </c>
      <c r="I22" s="727" t="str">
        <v>3 - 1</v>
      </c>
      <c r="J22" s="727" t="str">
        <v>3 - 1</v>
      </c>
      <c r="K22" s="793" t="str">
        <v>3 - 0</v>
      </c>
      <c r="L22" s="781" t="b">
        <f>OR($E22&gt;0,$G22&gt;0)</f>
        <v>1</v>
      </c>
      <c r="M22" s="781" t="b">
        <f t="array" ref="M22:M25">VLOOKUP($D$22:$D$25,$D$14:$AV$17,45,0)</f>
        <v>0</v>
      </c>
      <c r="N22" s="665">
        <f>VLOOKUP($D22,$D$5:$Q$8,14,0)</f>
        <v>22</v>
      </c>
      <c r="O22" s="732" t="s">
        <v>26</v>
      </c>
      <c r="P22" s="768" t="str">
        <f>INDEX('World Cup'!$B$13:$AJ$38,1,1+(CODE($B$1)-65)*3)</f>
        <v>USA</v>
      </c>
      <c r="Q22" s="769" t="str">
        <f>INDEX('World Cup'!$B$13:$AJ$38,1,2+(CODE($B$1)-65)*3)</f>
        <v>Paraguay</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USAParaguay</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Australia</v>
      </c>
      <c r="E23" s="791">
        <f t="shared" ref="E23:E25" si="36">VLOOKUP($D23,$D$5:$K$8,8,0)</f>
        <v>4</v>
      </c>
      <c r="F23" s="664">
        <f t="shared" ref="F23:F25" si="37">VLOOKUP($D23,$D$5:$K$8,5,0)</f>
        <v>5</v>
      </c>
      <c r="G23" s="798">
        <f t="shared" ref="G23:G25" si="38">VLOOKUP($D23,$D$5:$K$8,6,0)</f>
        <v>6</v>
      </c>
      <c r="H23" s="728" t="str">
        <v>1 - 3</v>
      </c>
      <c r="I23" s="729" t="str">
        <v/>
      </c>
      <c r="J23" s="664" t="str">
        <v>1 - 1</v>
      </c>
      <c r="K23" s="794" t="str">
        <v>3 - 2</v>
      </c>
      <c r="L23" s="781" t="b">
        <f t="shared" ref="L23:L25" si="39">OR($E23&gt;0,$G23&gt;0)</f>
        <v>1</v>
      </c>
      <c r="M23" s="781" t="b">
        <v>0</v>
      </c>
      <c r="N23" s="665">
        <f t="shared" ref="N23:N25" si="40">VLOOKUP($D23,$D$5:$Q$8,14,0)</f>
        <v>27</v>
      </c>
      <c r="O23" s="744" t="s">
        <v>27</v>
      </c>
      <c r="P23" s="771" t="str">
        <f>INDEX('World Cup'!$B$13:$AJ$38,6,1+(CODE($B$1)-65)*3)</f>
        <v>Australia</v>
      </c>
      <c r="Q23" s="772" t="str">
        <f>INDEX('World Cup'!$B$13:$AJ$38,6,2+(CODE($B$1)-65)*3)</f>
        <v>Turkey</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AustraliaTurkey</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USA</v>
      </c>
      <c r="E24" s="791">
        <f t="shared" si="36"/>
        <v>4</v>
      </c>
      <c r="F24" s="664">
        <f t="shared" si="37"/>
        <v>4</v>
      </c>
      <c r="G24" s="798">
        <f t="shared" si="38"/>
        <v>5</v>
      </c>
      <c r="H24" s="728" t="str">
        <v>1 - 3</v>
      </c>
      <c r="I24" s="664" t="str">
        <v>1 - 1</v>
      </c>
      <c r="J24" s="729" t="str">
        <v/>
      </c>
      <c r="K24" s="794" t="str">
        <v>2 - 1</v>
      </c>
      <c r="L24" s="781" t="b">
        <f t="shared" si="39"/>
        <v>1</v>
      </c>
      <c r="M24" s="781" t="b">
        <v>0</v>
      </c>
      <c r="N24" s="665">
        <f t="shared" si="40"/>
        <v>16</v>
      </c>
      <c r="O24" s="744" t="s">
        <v>28</v>
      </c>
      <c r="P24" s="771" t="str">
        <f>INDEX('World Cup'!$B$13:$AJ$38,11,1+(CODE($B$1)-65)*3)</f>
        <v>USA</v>
      </c>
      <c r="Q24" s="772" t="str">
        <f>INDEX('World Cup'!$B$13:$AJ$38,11,2+(CODE($B$1)-65)*3)</f>
        <v>Australia</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USAAustralia</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Paraguay</v>
      </c>
      <c r="E25" s="799">
        <f t="shared" si="36"/>
        <v>0</v>
      </c>
      <c r="F25" s="731">
        <f t="shared" si="37"/>
        <v>3</v>
      </c>
      <c r="G25" s="800">
        <f t="shared" si="38"/>
        <v>8</v>
      </c>
      <c r="H25" s="730" t="str">
        <v>0 - 3</v>
      </c>
      <c r="I25" s="731" t="str">
        <v>2 - 3</v>
      </c>
      <c r="J25" s="731" t="str">
        <v>1 - 2</v>
      </c>
      <c r="K25" s="795" t="str">
        <v/>
      </c>
      <c r="L25" s="781" t="b">
        <f t="shared" si="39"/>
        <v>1</v>
      </c>
      <c r="M25" s="781" t="b">
        <v>0</v>
      </c>
      <c r="N25" s="665">
        <f t="shared" si="40"/>
        <v>40</v>
      </c>
      <c r="O25" s="744" t="s">
        <v>29</v>
      </c>
      <c r="P25" s="771" t="str">
        <f>INDEX('World Cup'!$B$13:$AJ$38,16,1+(CODE($B$1)-65)*3)</f>
        <v>Turkey</v>
      </c>
      <c r="Q25" s="772" t="str">
        <f>INDEX('World Cup'!$B$13:$AJ$38,16,2+(CODE($B$1)-65)*3)</f>
        <v>Paraguay</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TurkeyParaguay</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3</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3</v>
      </c>
      <c r="Y26" s="749">
        <f t="shared" ref="Y26:Y27" si="47">IF(OR(R26="",S26=""),0,S26)</f>
        <v>1</v>
      </c>
      <c r="Z26" s="750" t="str">
        <f t="shared" ref="Z26:Z27" si="48">P26&amp;Q26</f>
        <v>TurkeyUSA</v>
      </c>
      <c r="AA26" s="751" t="str">
        <f>IF($T26,$X26&amp;Language!$E$197&amp;$Y26,"")</f>
        <v>3 - 1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2</v>
      </c>
      <c r="S27" s="776">
        <f>IF(OR(INDEX('World Cup'!$B$14:$AJ$39,26,1+(CODE($B$1)-65)*3)="",INDEX('World Cup'!$B$14:$AJ$39,26,2+(CODE($B$1)-65)*3)=""),"",INDEX('World Cup'!$B$14:$AJ$39,26,2+(CODE($B$1)-65)*3))</f>
        <v>3</v>
      </c>
      <c r="T27" s="756">
        <f t="shared" si="42"/>
        <v>1</v>
      </c>
      <c r="U27" s="757">
        <f t="shared" si="43"/>
        <v>0</v>
      </c>
      <c r="V27" s="756">
        <f t="shared" si="44"/>
        <v>3</v>
      </c>
      <c r="W27" s="758">
        <f t="shared" si="45"/>
        <v>-1</v>
      </c>
      <c r="X27" s="759">
        <f t="shared" si="46"/>
        <v>2</v>
      </c>
      <c r="Y27" s="760">
        <f t="shared" si="47"/>
        <v>3</v>
      </c>
      <c r="Z27" s="761" t="str">
        <f t="shared" si="48"/>
        <v>ParaguayAustralia</v>
      </c>
      <c r="AA27" s="762" t="str">
        <f>IF($T27,$X27&amp;Language!$E$197&amp;$Y27,"")</f>
        <v>2 - 3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0 - 3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1 - 3</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3 - 2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sheetPr codeName="Tabelle13"/>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Germany</v>
      </c>
      <c r="E5" s="874"/>
      <c r="F5" s="675"/>
      <c r="G5" s="686"/>
      <c r="H5" s="665">
        <f>SUMIFS($R$22:$R$27,$P$22:$P$27,$D5)+SUMIFS($S$22:$S$27,$Q$22:$Q$27,$D5)</f>
        <v>11</v>
      </c>
      <c r="I5" s="665">
        <f>SUMIFS($S$22:$S$27,$P$22:$P$27,$D5)+SUMIFS($R$22:$R$27,$Q$22:$Q$27,$D5)</f>
        <v>2</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Curaçao</v>
      </c>
      <c r="E6" s="875"/>
      <c r="F6" s="675"/>
      <c r="G6" s="686"/>
      <c r="H6" s="665">
        <f>SUMIFS($R$22:$R$27,$P$22:$P$27,$D6)+SUMIFS($S$22:$S$27,$Q$22:$Q$27,$D6)</f>
        <v>1</v>
      </c>
      <c r="I6" s="665">
        <f>SUMIFS($S$22:$S$27,$P$22:$P$27,$D6)+SUMIFS($R$22:$R$27,$Q$22:$Q$27,$D6)</f>
        <v>8</v>
      </c>
      <c r="J6" s="664">
        <f t="shared" si="0"/>
        <v>-7</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Ivory Coast</v>
      </c>
      <c r="E7" s="875"/>
      <c r="F7" s="675"/>
      <c r="G7" s="686"/>
      <c r="H7" s="665">
        <f>SUMIFS($R$22:$R$27,$P$22:$P$27,$D7)+SUMIFS($S$22:$S$27,$Q$22:$Q$27,$D7)</f>
        <v>2</v>
      </c>
      <c r="I7" s="665">
        <f>SUMIFS($S$22:$S$27,$P$22:$P$27,$D7)+SUMIFS($R$22:$R$27,$Q$22:$Q$27,$D7)</f>
        <v>5</v>
      </c>
      <c r="J7" s="664">
        <f t="shared" si="0"/>
        <v>-3</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Ecuador</v>
      </c>
      <c r="E8" s="875"/>
      <c r="F8" s="675"/>
      <c r="G8" s="686"/>
      <c r="H8" s="665">
        <f>SUMIFS($R$22:$R$27,$P$22:$P$27,$D8)+SUMIFS($S$22:$S$27,$Q$22:$Q$27,$D8)</f>
        <v>6</v>
      </c>
      <c r="I8" s="665">
        <f>SUMIFS($S$22:$S$27,$P$22:$P$27,$D8)+SUMIFS($R$22:$R$27,$Q$22:$Q$27,$D8)</f>
        <v>5</v>
      </c>
      <c r="J8" s="664">
        <f t="shared" si="0"/>
        <v>1</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2</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Ivory Coast</v>
      </c>
      <c r="BH13" s="694" t="str">
        <v>Curaçao</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1</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4</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Ivory Coast</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Ivory Coast</v>
      </c>
      <c r="BA16" s="686">
        <v>1</v>
      </c>
      <c r="BB16" s="686">
        <v>0</v>
      </c>
      <c r="BC16" s="706">
        <v>0</v>
      </c>
      <c r="BE16" s="711" t="str">
        <v/>
      </c>
      <c r="BF16" s="713" t="str">
        <v/>
      </c>
      <c r="BG16" s="712" t="str">
        <v/>
      </c>
      <c r="BH16" s="714" t="str">
        <v>0 - 0</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Ecuador</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Curaçao</v>
      </c>
      <c r="BA17" s="704">
        <v>1</v>
      </c>
      <c r="BB17" s="704">
        <v>0</v>
      </c>
      <c r="BC17" s="707">
        <v>0</v>
      </c>
      <c r="BE17" s="715" t="str">
        <v/>
      </c>
      <c r="BF17" s="716" t="str">
        <v/>
      </c>
      <c r="BG17" s="716" t="str">
        <v>0 - 0</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Germany</v>
      </c>
      <c r="I21" s="722" t="str">
        <v>Ecuador</v>
      </c>
      <c r="J21" s="722" t="str">
        <v>Ivory Coast</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Germany</v>
      </c>
      <c r="E22" s="796">
        <f>VLOOKUP($D22,$D$5:$K$8,8,0)</f>
        <v>9</v>
      </c>
      <c r="F22" s="727">
        <f>VLOOKUP($D22,$D$5:$K$8,5,0)</f>
        <v>11</v>
      </c>
      <c r="G22" s="797">
        <f>VLOOKUP($D22,$D$5:$K$8,6,0)</f>
        <v>2</v>
      </c>
      <c r="H22" s="726" t="str">
        <f t="array" ref="H22:K25">IFERROR(VLOOKUP($D$22:$D$25&amp;$H$21:$K$21,$Z$22:$AA$33,2,0),"")</f>
        <v/>
      </c>
      <c r="I22" s="727" t="str">
        <v>3 - 1</v>
      </c>
      <c r="J22" s="727" t="str">
        <v>3 - 1</v>
      </c>
      <c r="K22" s="793" t="str">
        <v>5 - 0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5</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5</v>
      </c>
      <c r="X22" s="738">
        <f t="shared" ref="X22:X25" si="32">IF(OR(R22="",S22=""),0,R22)</f>
        <v>5</v>
      </c>
      <c r="Y22" s="739">
        <f t="shared" ref="Y22:Y25" si="33">IF(OR(R22="",S22=""),0,S22)</f>
        <v>0</v>
      </c>
      <c r="Z22" s="740" t="str">
        <f t="shared" ref="Z22:Z25" si="34">P22&amp;Q22</f>
        <v>GermanyCuraçao</v>
      </c>
      <c r="AA22" s="741" t="str">
        <f>IF($T22,$X22&amp;Language!$E$197&amp;$Y22,"")</f>
        <v>5 - 0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Ecuador</v>
      </c>
      <c r="E23" s="791">
        <f t="shared" ref="E23:E25" si="36">VLOOKUP($D23,$D$5:$K$8,8,0)</f>
        <v>6</v>
      </c>
      <c r="F23" s="664">
        <f t="shared" ref="F23:F25" si="37">VLOOKUP($D23,$D$5:$K$8,5,0)</f>
        <v>6</v>
      </c>
      <c r="G23" s="798">
        <f t="shared" ref="G23:G25" si="38">VLOOKUP($D23,$D$5:$K$8,6,0)</f>
        <v>5</v>
      </c>
      <c r="H23" s="728" t="str">
        <v>1 - 3</v>
      </c>
      <c r="I23" s="729" t="str">
        <v/>
      </c>
      <c r="J23" s="664" t="str">
        <v>2 - 1</v>
      </c>
      <c r="K23" s="794" t="str">
        <v>3 - 1</v>
      </c>
      <c r="L23" s="781" t="b">
        <f t="shared" ref="L23:L25" si="39">OR($E23&gt;0,$G23&gt;0)</f>
        <v>1</v>
      </c>
      <c r="M23" s="781" t="b">
        <v>0</v>
      </c>
      <c r="N23" s="665">
        <f t="shared" ref="N23:N25" si="40">VLOOKUP($D23,$D$5:$Q$8,14,0)</f>
        <v>23</v>
      </c>
      <c r="O23" s="744" t="s">
        <v>27</v>
      </c>
      <c r="P23" s="771" t="str">
        <f>INDEX('World Cup'!$B$13:$AJ$38,6,1+(CODE($B$1)-65)*3)</f>
        <v>Ivory Coast</v>
      </c>
      <c r="Q23" s="772" t="str">
        <f>INDEX('World Cup'!$B$13:$AJ$38,6,2+(CODE($B$1)-65)*3)</f>
        <v>Ecuador</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Ivory CoastEcuador</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Ivory Coast</v>
      </c>
      <c r="E24" s="791">
        <f t="shared" si="36"/>
        <v>1</v>
      </c>
      <c r="F24" s="664">
        <f t="shared" si="37"/>
        <v>2</v>
      </c>
      <c r="G24" s="798">
        <f t="shared" si="38"/>
        <v>5</v>
      </c>
      <c r="H24" s="728" t="str">
        <v>1 - 3</v>
      </c>
      <c r="I24" s="664" t="str">
        <v>1 - 2</v>
      </c>
      <c r="J24" s="729" t="str">
        <v/>
      </c>
      <c r="K24" s="794" t="str">
        <v>0 - 0</v>
      </c>
      <c r="L24" s="781" t="b">
        <f t="shared" si="39"/>
        <v>1</v>
      </c>
      <c r="M24" s="781" t="b">
        <v>0</v>
      </c>
      <c r="N24" s="665">
        <f t="shared" si="40"/>
        <v>34</v>
      </c>
      <c r="O24" s="744" t="s">
        <v>28</v>
      </c>
      <c r="P24" s="771" t="str">
        <f>INDEX('World Cup'!$B$13:$AJ$38,11,1+(CODE($B$1)-65)*3)</f>
        <v>Germany</v>
      </c>
      <c r="Q24" s="772" t="str">
        <f>INDEX('World Cup'!$B$13:$AJ$38,11,2+(CODE($B$1)-65)*3)</f>
        <v>Ivory Coast</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GermanyIvory Coast</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Curaçao</v>
      </c>
      <c r="E25" s="799">
        <f t="shared" si="36"/>
        <v>1</v>
      </c>
      <c r="F25" s="731">
        <f t="shared" si="37"/>
        <v>1</v>
      </c>
      <c r="G25" s="800">
        <f t="shared" si="38"/>
        <v>8</v>
      </c>
      <c r="H25" s="730" t="str">
        <v>0 - 5</v>
      </c>
      <c r="I25" s="731" t="str">
        <v>1 - 3</v>
      </c>
      <c r="J25" s="731" t="str">
        <v>0 - 0</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3</v>
      </c>
      <c r="S25" s="773">
        <f>IF(OR(INDEX('World Cup'!$B$14:$AJ$39,16,1+(CODE($B$1)-65)*3)="",INDEX('World Cup'!$B$14:$AJ$39,16,2+(CODE($B$1)-65)*3)=""),"",INDEX('World Cup'!$B$14:$AJ$39,16,2+(CODE($B$1)-65)*3))</f>
        <v>1</v>
      </c>
      <c r="T25" s="664">
        <f t="shared" si="28"/>
        <v>1</v>
      </c>
      <c r="U25" s="746">
        <f t="shared" si="29"/>
        <v>3</v>
      </c>
      <c r="V25" s="664">
        <f t="shared" si="30"/>
        <v>0</v>
      </c>
      <c r="W25" s="747">
        <f t="shared" si="31"/>
        <v>2</v>
      </c>
      <c r="X25" s="748">
        <f t="shared" si="32"/>
        <v>3</v>
      </c>
      <c r="Y25" s="749">
        <f t="shared" si="33"/>
        <v>1</v>
      </c>
      <c r="Z25" s="750" t="str">
        <f t="shared" si="34"/>
        <v>EcuadorCuraçao</v>
      </c>
      <c r="AA25" s="751" t="str">
        <f>IF($T25,$X25&amp;Language!$E$197&amp;$Y25,"")</f>
        <v>3 - 1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0</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0</v>
      </c>
      <c r="Y26" s="749">
        <f t="shared" ref="Y26:Y27" si="47">IF(OR(R26="",S26=""),0,S26)</f>
        <v>0</v>
      </c>
      <c r="Z26" s="750" t="str">
        <f t="shared" ref="Z26:Z27" si="48">P26&amp;Q26</f>
        <v>CuraçaoIvory Coast</v>
      </c>
      <c r="AA26" s="751" t="str">
        <f>IF($T26,$X26&amp;Language!$E$197&amp;$Y26,"")</f>
        <v>0 - 0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EcuadorGermany</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0 - 5</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1 - 3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0 - 0</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3 - 1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sheetPr codeName="Tabelle20"/>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Netherlands</v>
      </c>
      <c r="E5" s="874"/>
      <c r="F5" s="675"/>
      <c r="G5" s="686"/>
      <c r="H5" s="665">
        <f>SUMIFS($R$22:$R$27,$P$22:$P$27,$D5)+SUMIFS($S$22:$S$27,$Q$22:$Q$27,$D5)</f>
        <v>8</v>
      </c>
      <c r="I5" s="665">
        <f>SUMIFS($S$22:$S$27,$P$22:$P$27,$D5)+SUMIFS($R$22:$R$27,$Q$22:$Q$27,$D5)</f>
        <v>2</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Japan</v>
      </c>
      <c r="E6" s="875"/>
      <c r="F6" s="675"/>
      <c r="G6" s="686"/>
      <c r="H6" s="665">
        <f>SUMIFS($R$22:$R$27,$P$22:$P$27,$D6)+SUMIFS($S$22:$S$27,$Q$22:$Q$27,$D6)</f>
        <v>5</v>
      </c>
      <c r="I6" s="665">
        <f>SUMIFS($S$22:$S$27,$P$22:$P$27,$D6)+SUMIFS($R$22:$R$27,$Q$22:$Q$27,$D6)</f>
        <v>6</v>
      </c>
      <c r="J6" s="664">
        <f t="shared" si="0"/>
        <v>-1</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Sweden</v>
      </c>
      <c r="E7" s="875"/>
      <c r="F7" s="675"/>
      <c r="G7" s="686"/>
      <c r="H7" s="665">
        <f>SUMIFS($R$22:$R$27,$P$22:$P$27,$D7)+SUMIFS($S$22:$S$27,$Q$22:$Q$27,$D7)</f>
        <v>7</v>
      </c>
      <c r="I7" s="665">
        <f>SUMIFS($S$22:$S$27,$P$22:$P$27,$D7)+SUMIFS($R$22:$R$27,$Q$22:$Q$27,$D7)</f>
        <v>4</v>
      </c>
      <c r="J7" s="664">
        <f t="shared" si="0"/>
        <v>3</v>
      </c>
      <c r="K7" s="676">
        <f t="shared" si="1"/>
        <v>6</v>
      </c>
      <c r="L7" s="665">
        <f t="shared" si="2"/>
        <v>3</v>
      </c>
      <c r="M7" s="665">
        <f>SUMPRODUCT(($P$22:$P$27=D7)*($R$22:$R$27&gt;$S$22:$S$27))+SUMPRODUCT(($Q$22:$Q$27=D7)*($R$22:$R$27&lt;$S$22:$S$27))</f>
        <v>2</v>
      </c>
      <c r="N7" s="665">
        <f>SUMPRODUCT(($P$22:$Q$27=D7)*($R$22:$R$27=$S$22:$S$27)*($R$22:$R$27&lt;&gt;"")*($S$22:$S$27&lt;&gt;""))</f>
        <v>0</v>
      </c>
      <c r="O7" s="665">
        <f>SUMPRODUCT(($P$22:$P$27=D7)*($R$22:$R$27&lt;$S$22:$S$27))+SUMPRODUCT(($Q$22:$Q$27=D7)*($R$22:$R$27&gt;$S$22:$S$27))</f>
        <v>1</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Tunisia</v>
      </c>
      <c r="E8" s="875"/>
      <c r="F8" s="675"/>
      <c r="G8" s="686"/>
      <c r="H8" s="665">
        <f>SUMIFS($R$22:$R$27,$P$22:$P$27,$D8)+SUMIFS($S$22:$S$27,$Q$22:$Q$27,$D8)</f>
        <v>0</v>
      </c>
      <c r="I8" s="665">
        <f>SUMIFS($S$22:$S$27,$P$22:$P$27,$D8)+SUMIFS($R$22:$R$27,$Q$22:$Q$27,$D8)</f>
        <v>8</v>
      </c>
      <c r="J8" s="664">
        <f t="shared" si="0"/>
        <v>-8</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Japan</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Sweden</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Tunisia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Netherlands</v>
      </c>
      <c r="I21" s="722" t="str">
        <v>Sweden</v>
      </c>
      <c r="J21" s="722" t="str">
        <v>Japan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Netherlands</v>
      </c>
      <c r="E22" s="796">
        <f>VLOOKUP($D22,$D$5:$K$8,8,0)</f>
        <v>9</v>
      </c>
      <c r="F22" s="727">
        <f>VLOOKUP($D22,$D$5:$K$8,5,0)</f>
        <v>8</v>
      </c>
      <c r="G22" s="797">
        <f>VLOOKUP($D22,$D$5:$K$8,6,0)</f>
        <v>2</v>
      </c>
      <c r="H22" s="726" t="str">
        <f t="array" ref="H22:K25">IFERROR(VLOOKUP($D$22:$D$25&amp;$H$21:$K$21,$Z$22:$AA$33,2,0),"")</f>
        <v/>
      </c>
      <c r="I22" s="727" t="str">
        <v>2 - 1</v>
      </c>
      <c r="J22" s="727" t="str">
        <v>3 - 1</v>
      </c>
      <c r="K22" s="793" t="str">
        <v>3 - 0</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NetherlandsJapan</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Sweden</v>
      </c>
      <c r="E23" s="791">
        <f t="shared" ref="E23:E25" si="36">VLOOKUP($D23,$D$5:$K$8,8,0)</f>
        <v>6</v>
      </c>
      <c r="F23" s="664">
        <f t="shared" ref="F23:F25" si="37">VLOOKUP($D23,$D$5:$K$8,5,0)</f>
        <v>7</v>
      </c>
      <c r="G23" s="798">
        <f t="shared" ref="G23:G25" si="38">VLOOKUP($D23,$D$5:$K$8,6,0)</f>
        <v>4</v>
      </c>
      <c r="H23" s="728" t="str">
        <v>1 - 2</v>
      </c>
      <c r="I23" s="729" t="str">
        <v/>
      </c>
      <c r="J23" s="664" t="str">
        <v>3 - 2</v>
      </c>
      <c r="K23" s="794" t="str">
        <v>3 - 0</v>
      </c>
      <c r="L23" s="781" t="b">
        <f t="shared" ref="L23:L25" si="39">OR($E23&gt;0,$G23&gt;0)</f>
        <v>1</v>
      </c>
      <c r="M23" s="781" t="b">
        <v>0</v>
      </c>
      <c r="N23" s="665">
        <f t="shared" ref="N23:N25" si="40">VLOOKUP($D23,$D$5:$Q$8,14,0)</f>
        <v>38</v>
      </c>
      <c r="O23" s="744" t="s">
        <v>27</v>
      </c>
      <c r="P23" s="771" t="str">
        <f>INDEX('World Cup'!$B$13:$AJ$38,6,1+(CODE($B$1)-65)*3)</f>
        <v>Sweden</v>
      </c>
      <c r="Q23" s="772" t="str">
        <f>INDEX('World Cup'!$B$13:$AJ$38,6,2+(CODE($B$1)-65)*3)</f>
        <v>Tunisia</v>
      </c>
      <c r="R23" s="772">
        <f>IF(OR(INDEX('World Cup'!$B$14:$AJ$39,6,1+(CODE($B$1)-65)*3)="",INDEX('World Cup'!$B$14:$AJ$39,6,2+(CODE($B$1)-65)*3)=""),"",INDEX('World Cup'!$B$14:$AJ$39,6,1+(CODE($B$1)-65)*3))</f>
        <v>3</v>
      </c>
      <c r="S23" s="773">
        <f>IF(OR(INDEX('World Cup'!$B$14:$AJ$39,6,1+(CODE($B$1)-65)*3)="",INDEX('World Cup'!$B$14:$AJ$39,6,2+(CODE($B$1)-65)*3)=""),"",INDEX('World Cup'!$B$14:$AJ$39,6,2+(CODE($B$1)-65)*3))</f>
        <v>0</v>
      </c>
      <c r="T23" s="664">
        <f t="shared" si="28"/>
        <v>1</v>
      </c>
      <c r="U23" s="746">
        <f t="shared" si="29"/>
        <v>3</v>
      </c>
      <c r="V23" s="664">
        <f t="shared" si="30"/>
        <v>0</v>
      </c>
      <c r="W23" s="747">
        <f t="shared" si="31"/>
        <v>3</v>
      </c>
      <c r="X23" s="748">
        <f t="shared" si="32"/>
        <v>3</v>
      </c>
      <c r="Y23" s="749">
        <f t="shared" si="33"/>
        <v>0</v>
      </c>
      <c r="Z23" s="750" t="str">
        <f t="shared" si="34"/>
        <v>SwedenTunisia</v>
      </c>
      <c r="AA23" s="751" t="str">
        <f>IF($T23,$X23&amp;Language!$E$197&amp;$Y23,"")</f>
        <v>3 - 0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Japan</v>
      </c>
      <c r="E24" s="791">
        <f t="shared" si="36"/>
        <v>3</v>
      </c>
      <c r="F24" s="664">
        <f t="shared" si="37"/>
        <v>5</v>
      </c>
      <c r="G24" s="798">
        <f t="shared" si="38"/>
        <v>6</v>
      </c>
      <c r="H24" s="728" t="str">
        <v>1 - 3</v>
      </c>
      <c r="I24" s="664" t="str">
        <v>2 - 3</v>
      </c>
      <c r="J24" s="729" t="str">
        <v/>
      </c>
      <c r="K24" s="794" t="str">
        <v>2 - 0</v>
      </c>
      <c r="L24" s="781" t="b">
        <f t="shared" si="39"/>
        <v>1</v>
      </c>
      <c r="M24" s="781" t="b">
        <v>0</v>
      </c>
      <c r="N24" s="665">
        <f t="shared" si="40"/>
        <v>18</v>
      </c>
      <c r="O24" s="744" t="s">
        <v>28</v>
      </c>
      <c r="P24" s="771" t="str">
        <f>INDEX('World Cup'!$B$13:$AJ$38,11,1+(CODE($B$1)-65)*3)</f>
        <v>Netherlands</v>
      </c>
      <c r="Q24" s="772" t="str">
        <f>INDEX('World Cup'!$B$13:$AJ$38,11,2+(CODE($B$1)-65)*3)</f>
        <v>Sweden</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NetherlandsSweden</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Tunisia</v>
      </c>
      <c r="E25" s="799">
        <f t="shared" si="36"/>
        <v>0</v>
      </c>
      <c r="F25" s="731">
        <f t="shared" si="37"/>
        <v>0</v>
      </c>
      <c r="G25" s="800">
        <f t="shared" si="38"/>
        <v>8</v>
      </c>
      <c r="H25" s="730" t="str">
        <v>0 - 3</v>
      </c>
      <c r="I25" s="731" t="str">
        <v>0 - 3</v>
      </c>
      <c r="J25" s="731" t="str">
        <v>0 - 2</v>
      </c>
      <c r="K25" s="795" t="str">
        <v/>
      </c>
      <c r="L25" s="781" t="b">
        <f t="shared" si="39"/>
        <v>1</v>
      </c>
      <c r="M25" s="781" t="b">
        <v>0</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0</v>
      </c>
      <c r="S25" s="773">
        <f>IF(OR(INDEX('World Cup'!$B$14:$AJ$39,16,1+(CODE($B$1)-65)*3)="",INDEX('World Cup'!$B$14:$AJ$39,16,2+(CODE($B$1)-65)*3)=""),"",INDEX('World Cup'!$B$14:$AJ$39,16,2+(CODE($B$1)-65)*3))</f>
        <v>2</v>
      </c>
      <c r="T25" s="664">
        <f t="shared" si="28"/>
        <v>1</v>
      </c>
      <c r="U25" s="746">
        <f t="shared" si="29"/>
        <v>0</v>
      </c>
      <c r="V25" s="664">
        <f t="shared" si="30"/>
        <v>3</v>
      </c>
      <c r="W25" s="747">
        <f t="shared" si="31"/>
        <v>-2</v>
      </c>
      <c r="X25" s="748">
        <f t="shared" si="32"/>
        <v>0</v>
      </c>
      <c r="Y25" s="749">
        <f t="shared" si="33"/>
        <v>2</v>
      </c>
      <c r="Z25" s="750" t="str">
        <f t="shared" si="34"/>
        <v>TunisiaJapan</v>
      </c>
      <c r="AA25" s="751" t="str">
        <f>IF($T25,$X25&amp;Language!$E$197&amp;$Y25,"")</f>
        <v>0 - 2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2</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2</v>
      </c>
      <c r="Y26" s="749">
        <f t="shared" ref="Y26:Y27" si="47">IF(OR(R26="",S26=""),0,S26)</f>
        <v>3</v>
      </c>
      <c r="Z26" s="750" t="str">
        <f t="shared" ref="Z26:Z27" si="48">P26&amp;Q26</f>
        <v>JapanSweden</v>
      </c>
      <c r="AA26" s="751" t="str">
        <f>IF($T26,$X26&amp;Language!$E$197&amp;$Y26,"")</f>
        <v>2 - 3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0</v>
      </c>
      <c r="S27" s="776">
        <f>IF(OR(INDEX('World Cup'!$B$14:$AJ$39,26,1+(CODE($B$1)-65)*3)="",INDEX('World Cup'!$B$14:$AJ$39,26,2+(CODE($B$1)-65)*3)=""),"",INDEX('World Cup'!$B$14:$AJ$39,26,2+(CODE($B$1)-65)*3))</f>
        <v>3</v>
      </c>
      <c r="T27" s="756">
        <f t="shared" si="42"/>
        <v>1</v>
      </c>
      <c r="U27" s="757">
        <f t="shared" si="43"/>
        <v>0</v>
      </c>
      <c r="V27" s="756">
        <f t="shared" si="44"/>
        <v>3</v>
      </c>
      <c r="W27" s="758">
        <f t="shared" si="45"/>
        <v>-3</v>
      </c>
      <c r="X27" s="759">
        <f t="shared" si="46"/>
        <v>0</v>
      </c>
      <c r="Y27" s="760">
        <f t="shared" si="47"/>
        <v>3</v>
      </c>
      <c r="Z27" s="761" t="str">
        <f t="shared" si="48"/>
        <v>TunisiaNetherlands</v>
      </c>
      <c r="AA27" s="762" t="str">
        <f>IF($T27,$X27&amp;Language!$E$197&amp;$Y27,"")</f>
        <v>0 - 3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0 - 3</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2 - 0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3 - 2</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3 - 0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sheetPr codeName="Tabelle21"/>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272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Belgium</v>
      </c>
      <c r="E5" s="874"/>
      <c r="F5" s="675"/>
      <c r="G5" s="686"/>
      <c r="H5" s="665">
        <f>SUMIFS($R$22:$R$27,$P$22:$P$27,$D5)+SUMIFS($S$22:$S$27,$Q$22:$Q$27,$D5)</f>
        <v>4</v>
      </c>
      <c r="I5" s="665">
        <f>SUMIFS($S$22:$S$27,$P$22:$P$27,$D5)+SUMIFS($R$22:$R$27,$Q$22:$Q$27,$D5)</f>
        <v>6</v>
      </c>
      <c r="J5" s="664">
        <f t="shared" ref="J5:J8" si="0">H5-I5</f>
        <v>-2</v>
      </c>
      <c r="K5" s="676">
        <f>M5*3+N5</f>
        <v>3</v>
      </c>
      <c r="L5" s="665">
        <f>M5+N5+O5</f>
        <v>3</v>
      </c>
      <c r="M5" s="665">
        <f>SUMPRODUCT(($P$22:$P$27=D5)*($R$22:$R$27&gt;$S$22:$S$27))+SUMPRODUCT(($Q$22:$Q$27=D5)*($R$22:$R$27&lt;$S$22:$S$27))</f>
        <v>1</v>
      </c>
      <c r="N5" s="665">
        <f>SUMPRODUCT(($P$22:$Q$27=D5)*($R$22:$R$27=$S$22:$S$27)*($R$22:$R$27&lt;&gt;"")*($S$22:$S$27&lt;&gt;""))</f>
        <v>0</v>
      </c>
      <c r="O5" s="665">
        <f>SUMPRODUCT(($P$22:$P$27=D5)*($R$22:$R$27&lt;$S$22:$S$27))+SUMPRODUCT(($Q$22:$Q$27=D5)*($R$22:$R$27&gt;$S$22:$S$27))</f>
        <v>2</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f>IF($U14=$BL$14,$C14,"")</f>
        <v>1</v>
      </c>
      <c r="BO5" s="877" t="e">
        <f>INDEX($BN$5:$BN$8,MATCH($C14,$AY$14:$AY$17,0))</f>
        <v>#N/A</v>
      </c>
      <c r="BZ5" s="876" t="str">
        <f>IF($U14=$BX$14,$C14,"")</f>
        <v/>
      </c>
      <c r="CA5" s="877" t="e">
        <f>INDEX($BZ$5:$BZ$8,MATCH($C14,$AY$14:$AY$17,0))</f>
        <v>#N/A</v>
      </c>
    </row>
    <row r="6" spans="2:86" s="662" customFormat="1">
      <c r="B6" s="664"/>
      <c r="C6" s="665">
        <v>2</v>
      </c>
      <c r="D6" s="778" t="str">
        <f>VLOOKUP($B$1&amp;ROW($A2),Groups!$B$7:$D$65,3,0)</f>
        <v>Egypt</v>
      </c>
      <c r="E6" s="875"/>
      <c r="F6" s="675"/>
      <c r="G6" s="686"/>
      <c r="H6" s="665">
        <f>SUMIFS($R$22:$R$27,$P$22:$P$27,$D6)+SUMIFS($S$22:$S$27,$Q$22:$Q$27,$D6)</f>
        <v>5</v>
      </c>
      <c r="I6" s="665">
        <f>SUMIFS($S$22:$S$27,$P$22:$P$27,$D6)+SUMIFS($R$22:$R$27,$Q$22:$Q$27,$D6)</f>
        <v>1</v>
      </c>
      <c r="J6" s="664">
        <f t="shared" si="0"/>
        <v>4</v>
      </c>
      <c r="K6" s="676">
        <f t="shared" ref="K6:K8" si="1">M6*3+N6</f>
        <v>9</v>
      </c>
      <c r="L6" s="665">
        <f t="shared" ref="L6:L8" si="2">M6+N6+O6</f>
        <v>3</v>
      </c>
      <c r="M6" s="665">
        <f>SUMPRODUCT(($P$22:$P$27=D6)*($R$22:$R$27&gt;$S$22:$S$27))+SUMPRODUCT(($Q$22:$Q$27=D6)*($R$22:$R$27&lt;$S$22:$S$27))</f>
        <v>3</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4</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IR Iran</v>
      </c>
      <c r="E7" s="875"/>
      <c r="F7" s="675"/>
      <c r="G7" s="686"/>
      <c r="H7" s="665">
        <f>SUMIFS($R$22:$R$27,$P$22:$P$27,$D7)+SUMIFS($S$22:$S$27,$Q$22:$Q$27,$D7)</f>
        <v>3</v>
      </c>
      <c r="I7" s="665">
        <f>SUMIFS($S$22:$S$27,$P$22:$P$27,$D7)+SUMIFS($R$22:$R$27,$Q$22:$Q$27,$D7)</f>
        <v>5</v>
      </c>
      <c r="J7" s="664">
        <f t="shared" si="0"/>
        <v>-2</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1</v>
      </c>
      <c r="BB7" s="879">
        <f t="shared" si="5"/>
        <v>99</v>
      </c>
      <c r="BN7" s="878">
        <f t="shared" si="6"/>
        <v>3</v>
      </c>
      <c r="BO7" s="879">
        <f t="shared" si="7"/>
        <v>1</v>
      </c>
      <c r="BZ7" s="878" t="str">
        <f t="shared" si="8"/>
        <v/>
      </c>
      <c r="CA7" s="879" t="str">
        <f t="shared" si="9"/>
        <v/>
      </c>
    </row>
    <row r="8" spans="2:86" s="662" customFormat="1">
      <c r="B8" s="664"/>
      <c r="C8" s="665">
        <v>4</v>
      </c>
      <c r="D8" s="779" t="str">
        <f>VLOOKUP($B$1&amp;ROW($A4),Groups!$B$7:$D$65,3,0)</f>
        <v>New Zealand</v>
      </c>
      <c r="E8" s="875"/>
      <c r="F8" s="675"/>
      <c r="G8" s="686"/>
      <c r="H8" s="665">
        <f>SUMIFS($R$22:$R$27,$P$22:$P$27,$D8)+SUMIFS($S$22:$S$27,$Q$22:$Q$27,$D8)</f>
        <v>4</v>
      </c>
      <c r="I8" s="665">
        <f>SUMIFS($S$22:$S$27,$P$22:$P$27,$D8)+SUMIFS($R$22:$R$27,$Q$22:$Q$27,$D8)</f>
        <v>4</v>
      </c>
      <c r="J8" s="664">
        <f t="shared" si="0"/>
        <v>0</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3</v>
      </c>
      <c r="BB8" s="881">
        <f t="shared" si="5"/>
        <v>99</v>
      </c>
      <c r="BN8" s="880" t="str">
        <f t="shared" si="6"/>
        <v/>
      </c>
      <c r="BO8" s="881">
        <f t="shared" si="7"/>
        <v>3</v>
      </c>
      <c r="BZ8" s="880" t="str">
        <f t="shared" si="8"/>
        <v/>
      </c>
      <c r="CA8" s="881" t="str">
        <f t="shared" si="9"/>
        <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New Zealand</v>
      </c>
      <c r="BG13" s="693" t="str">
        <v>Belgium</v>
      </c>
      <c r="BH13" s="694" t="str">
        <v>IR Iran</v>
      </c>
      <c r="BJ13" s="786" t="s">
        <v>1785</v>
      </c>
      <c r="BL13" s="786" t="s">
        <v>1790</v>
      </c>
      <c r="BS13" s="692" t="str">
        <f t="array" ref="BS13:BV13">TRANSPOSE($BN$14:$BN$17)</f>
        <v/>
      </c>
      <c r="BT13" s="693" t="str">
        <v/>
      </c>
      <c r="BU13" s="693" t="str">
        <v>Belgium</v>
      </c>
      <c r="BV13" s="694" t="str">
        <v>IR Iran</v>
      </c>
      <c r="BX13" s="786" t="s">
        <v>1790</v>
      </c>
      <c r="CE13" s="692" t="str">
        <f t="array" ref="CE13:CH13">TRANSPOSE($BZ$14:$BZ$17)</f>
        <v/>
      </c>
      <c r="CF13" s="693" t="str">
        <v/>
      </c>
      <c r="CG13" s="693" t="str">
        <v/>
      </c>
      <c r="CH13" s="694" t="str">
        <v/>
      </c>
    </row>
    <row r="14" spans="2:86" s="688" customFormat="1" ht="13.5" thickTop="1" thickBot="1">
      <c r="B14" s="689"/>
      <c r="C14" s="695">
        <v>1</v>
      </c>
      <c r="D14" s="686" t="str">
        <f>$D5</f>
        <v>Belgium</v>
      </c>
      <c r="E14" s="674">
        <f>RANK(F14,$F$14:$F$17,1)</f>
        <v>3</v>
      </c>
      <c r="F14" s="675">
        <f>G14+ROW()/1000+(D14="")*10</f>
        <v>3.0139999999999998</v>
      </c>
      <c r="G14" s="814">
        <f>AS14</f>
        <v>3</v>
      </c>
      <c r="H14" s="679"/>
      <c r="I14" s="678">
        <f>RANK($K5,$K$5:$K$8)</f>
        <v>2</v>
      </c>
      <c r="J14" s="790"/>
      <c r="K14" s="696">
        <f t="array" ref="K14">SUMPRODUCT($U$22:$U$27*($P$22:$P$27=$D14)*ISNUMBER(MATCH($Q$22:$Q$27,IF($I$14:$I$17=$I14,$D$14:$D$17,""),0)))+SUMPRODUCT($V$22:$V$27*($Q$22:$Q$27=$D14)*ISNUMBER(MATCH($P$22:$P$27,IF($I$14:$I$17=$I14,$D$14:$D$17,""),0)))</f>
        <v>3</v>
      </c>
      <c r="L14" s="697">
        <f>COUNTIFS($K$14:$K$17,"&gt;"&amp;$K14,$I$14:$I$17,"="&amp;$I14)</f>
        <v>0</v>
      </c>
      <c r="M14" s="681">
        <f t="shared" ref="M14:M17" si="10">I14+L14</f>
        <v>2</v>
      </c>
      <c r="N14" s="679"/>
      <c r="O14" s="696">
        <f t="array" ref="O14">SUMPRODUCT($W$22:$W$27*($P$22:$P$27=$D14)*ISNUMBER(MATCH($Q$22:$Q$27,IF($I$14:$I$17=$I14,$D$14:$D$17,""),0)))+SUMPRODUCT(-$W$22:$W$27*($Q$22:$Q$27=$D14)*ISNUMBER(MATCH($P$22:$P$27,IF($I$14:$I$17=$I14,$D$14:$D$17,""),0)))</f>
        <v>-1</v>
      </c>
      <c r="P14" s="697">
        <f>COUNTIFS($O$14:$O$17,"&gt;"&amp;$O14,$M$14:$M$17,"="&amp;$M14)</f>
        <v>1</v>
      </c>
      <c r="Q14" s="681">
        <f t="shared" ref="Q14:Q17" si="11">M14+P14</f>
        <v>3</v>
      </c>
      <c r="R14" s="679"/>
      <c r="S14" s="696">
        <f t="array" ref="S14">SUMPRODUCT($X$22:$X$27*($P$22:$P$27=$D14)*ISNUMBER(MATCH($Q$22:$Q$27,IF($I$14:$I$17=$I14,$D$14:$D$17,""),0)))+SUMPRODUCT($Y$22:$Y$27*($Q$22:$Q$27=$D14)*ISNUMBER(MATCH($P$22:$P$27,IF($I$14:$I$17=$I14,$D$14:$D$17,""),0)))</f>
        <v>3</v>
      </c>
      <c r="T14" s="697">
        <f>COUNTIFS($S$14:$S$17,"&gt;"&amp;$S14,$Q$14:$Q$17,"="&amp;$Q14)</f>
        <v>0</v>
      </c>
      <c r="U14" s="681">
        <f t="shared" ref="U14:U17" si="12">Q14+T14</f>
        <v>3</v>
      </c>
      <c r="V14" s="790"/>
      <c r="W14" s="696">
        <f t="array" ref="W14">SUMPRODUCT($U$22:$U$27*($P$22:$P$27=$D14)*ISNUMBER(MATCH($Q$22:$Q$27,IF($U$14:$U$17=$U14,$D$14:$D$17,""),0)))+SUMPRODUCT($V$22:$V$27*($Q$22:$Q$27=$D14)*ISNUMBER(MATCH($P$22:$P$27,IF($U$14:$U$17=$U14,$D$14:$D$17,""),0)))</f>
        <v>3</v>
      </c>
      <c r="X14" s="697">
        <f>COUNTIFS($W$14:$W$17,"&gt;"&amp;$W14,$U$14:$U$17,"="&amp;$U14)</f>
        <v>0</v>
      </c>
      <c r="Y14" s="681">
        <f t="shared" ref="Y14:Y17" si="13">U14+X14</f>
        <v>3</v>
      </c>
      <c r="Z14" s="679"/>
      <c r="AA14" s="696">
        <f t="array" ref="AA14">SUMPRODUCT($W$22:$W$27*($P$22:$P$27=$D14)*ISNUMBER(MATCH($Q$22:$Q$27,IF($U$14:$U$17=$U14,$D$14:$D$17,""),0)))+SUMPRODUCT(-$W$22:$W$27*($Q$22:$Q$27=$D14)*ISNUMBER(MATCH($P$22:$P$27,IF($U$14:$U$17=$U14,$D$14:$D$17,""),0)))</f>
        <v>2</v>
      </c>
      <c r="AB14" s="697">
        <f>COUNTIFS($AA$14:$AA$17,"&gt;"&amp;$AA14,$Y$14:$Y$17,"="&amp;$Y14)</f>
        <v>0</v>
      </c>
      <c r="AC14" s="681">
        <f t="shared" ref="AC14:AC17" si="14">Y14+AB14</f>
        <v>3</v>
      </c>
      <c r="AD14" s="679"/>
      <c r="AE14" s="696">
        <f t="array" ref="AE14">SUMPRODUCT($X$22:$X$27*($P$22:$P$27=$D14)*ISNUMBER(MATCH($Q$22:$Q$27,IF($U$14:$U$17=$U14,$D$14:$D$17,""),0)))+SUMPRODUCT($Y$22:$Y$27*($Q$22:$Q$27=$D14)*ISNUMBER(MATCH($P$22:$P$27,IF($U$14:$U$17=$U14,$D$14:$D$17,""),0)))</f>
        <v>3</v>
      </c>
      <c r="AF14" s="697">
        <f>COUNTIFS($AE$14:$AE$17,"&gt;"&amp;$AE14,$AC$14:$AC$17,"="&amp;$AC14)</f>
        <v>0</v>
      </c>
      <c r="AG14" s="681">
        <f t="shared" ref="AG14:AG17" si="15">AC14+AF14</f>
        <v>3</v>
      </c>
      <c r="AH14" s="790"/>
      <c r="AI14" s="698">
        <f>COUNTIFS($J$5:$J$8,"&gt;"&amp;$J5,$AG$14:$AG$17,"="&amp;$AG14)</f>
        <v>0</v>
      </c>
      <c r="AJ14" s="699">
        <f>AG14+AI14</f>
        <v>3</v>
      </c>
      <c r="AK14" s="679"/>
      <c r="AL14" s="698">
        <f>COUNTIFS($H$5:$H$8,"&gt;"&amp;$H5,$AJ$14:$AJ$17,"="&amp;$AJ14)</f>
        <v>0</v>
      </c>
      <c r="AM14" s="699">
        <f>AJ14+AL14</f>
        <v>3</v>
      </c>
      <c r="AN14" s="679"/>
      <c r="AO14" s="698">
        <f>COUNTIFS($P$5:$P$8,"&gt;"&amp;$P5,$AM$14:$AM$17,"="&amp;$AM14)</f>
        <v>0</v>
      </c>
      <c r="AP14" s="699">
        <f t="shared" ref="AP14:AP17" si="16">AM14+AO14</f>
        <v>3</v>
      </c>
      <c r="AQ14" s="679"/>
      <c r="AR14" s="698">
        <f>COUNTIFS($R$5:$R$8,"&gt;"&amp;$R5,$AP$14:$AP$17,"="&amp;$AP14)</f>
        <v>0</v>
      </c>
      <c r="AS14" s="699">
        <f t="shared" ref="AS14:AS17" si="17">AP14+AR14</f>
        <v>3</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3</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1</v>
      </c>
      <c r="BK14" s="677">
        <f t="array" ref="BK14:BK17">IF($I$14:$I$17=$AX$14,$U$14:$U$17,0)</f>
        <v>3</v>
      </c>
      <c r="BL14" s="789">
        <f>IF($BJ$14,$BL$15,"")</f>
        <v>3</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Egypt</v>
      </c>
      <c r="E15" s="682">
        <f t="shared" ref="E15:E17" si="19">RANK(F15,$F$14:$F$17,1)</f>
        <v>1</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0</v>
      </c>
      <c r="AZ15" s="701" t="str">
        <v>New Zealand</v>
      </c>
      <c r="BA15" s="686">
        <v>3</v>
      </c>
      <c r="BB15" s="686">
        <v>2</v>
      </c>
      <c r="BC15" s="706">
        <v>4</v>
      </c>
      <c r="BE15" s="711" t="str">
        <v/>
      </c>
      <c r="BF15" s="712" t="str">
        <v/>
      </c>
      <c r="BG15" s="713" t="str">
        <v>3 - 0</v>
      </c>
      <c r="BH15" s="714" t="str">
        <v>1 - 2</v>
      </c>
      <c r="BI15" s="713"/>
      <c r="BK15" s="683">
        <v>0</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 Iran</v>
      </c>
      <c r="E16" s="682">
        <f t="shared" si="19"/>
        <v>4</v>
      </c>
      <c r="F16" s="675">
        <f t="shared" si="20"/>
        <v>4.016</v>
      </c>
      <c r="G16" s="814">
        <f t="shared" si="21"/>
        <v>4</v>
      </c>
      <c r="H16" s="679"/>
      <c r="I16" s="684">
        <f t="shared" si="22"/>
        <v>2</v>
      </c>
      <c r="J16" s="790"/>
      <c r="K16" s="665">
        <f t="array" ref="K16">SUMPRODUCT($U$22:$U$27*($P$22:$P$27=$D16)*ISNUMBER(MATCH($Q$22:$Q$27,IF($I$14:$I$17=$I16,$D$14:$D$17,""),0)))+SUMPRODUCT($V$22:$V$27*($Q$22:$Q$27=$D16)*ISNUMBER(MATCH($P$22:$P$27,IF($I$14:$I$17=$I16,$D$14:$D$17,""),0)))</f>
        <v>3</v>
      </c>
      <c r="L16" s="664">
        <f>COUNTIFS($K$14:$K$17,"&gt;"&amp;$K16,$I$14:$I$17,"="&amp;$I16)</f>
        <v>0</v>
      </c>
      <c r="M16" s="680">
        <f t="shared" si="10"/>
        <v>2</v>
      </c>
      <c r="N16" s="679"/>
      <c r="O16" s="665">
        <f t="array" ref="O16">SUMPRODUCT($W$22:$W$27*($P$22:$P$27=$D16)*ISNUMBER(MATCH($Q$22:$Q$27,IF($I$14:$I$17=$I16,$D$14:$D$17,""),0)))+SUMPRODUCT(-$W$22:$W$27*($Q$22:$Q$27=$D16)*ISNUMBER(MATCH($P$22:$P$27,IF($I$14:$I$17=$I16,$D$14:$D$17,""),0)))</f>
        <v>-1</v>
      </c>
      <c r="P16" s="664">
        <f>COUNTIFS($O$14:$O$17,"&gt;"&amp;$O16,$M$14:$M$17,"="&amp;$M16)</f>
        <v>1</v>
      </c>
      <c r="Q16" s="680">
        <f t="shared" si="11"/>
        <v>3</v>
      </c>
      <c r="R16" s="679"/>
      <c r="S16" s="665">
        <f t="array" ref="S16">SUMPRODUCT($X$22:$X$27*($P$22:$P$27=$D16)*ISNUMBER(MATCH($Q$22:$Q$27,IF($I$14:$I$17=$I16,$D$14:$D$17,""),0)))+SUMPRODUCT($Y$22:$Y$27*($Q$22:$Q$27=$D16)*ISNUMBER(MATCH($P$22:$P$27,IF($I$14:$I$17=$I16,$D$14:$D$17,""),0)))</f>
        <v>3</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1</v>
      </c>
      <c r="Y16" s="680">
        <f t="shared" si="13"/>
        <v>4</v>
      </c>
      <c r="Z16" s="679"/>
      <c r="AA16" s="665">
        <f t="array" ref="AA16">SUMPRODUCT($W$22:$W$27*($P$22:$P$27=$D16)*ISNUMBER(MATCH($Q$22:$Q$27,IF($U$14:$U$17=$U16,$D$14:$D$17,""),0)))+SUMPRODUCT(-$W$22:$W$27*($Q$22:$Q$27=$D16)*ISNUMBER(MATCH($P$22:$P$27,IF($U$14:$U$17=$U16,$D$14:$D$17,""),0)))</f>
        <v>-2</v>
      </c>
      <c r="AB16" s="664">
        <f>COUNTIFS($AA$14:$AA$17,"&gt;"&amp;$AA16,$Y$14:$Y$17,"="&amp;$Y16)</f>
        <v>0</v>
      </c>
      <c r="AC16" s="680">
        <f t="shared" si="14"/>
        <v>4</v>
      </c>
      <c r="AD16" s="679"/>
      <c r="AE16" s="665">
        <f t="array" ref="AE16">SUMPRODUCT($X$22:$X$27*($P$22:$P$27=$D16)*ISNUMBER(MATCH($Q$22:$Q$27,IF($U$14:$U$17=$U16,$D$14:$D$17,""),0)))+SUMPRODUCT($Y$22:$Y$27*($Q$22:$Q$27=$D16)*ISNUMBER(MATCH($P$22:$P$27,IF($U$14:$U$17=$U16,$D$14:$D$17,""),0)))</f>
        <v>1</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4</v>
      </c>
      <c r="AZ16" s="701" t="str">
        <v>Belgium</v>
      </c>
      <c r="BA16" s="686">
        <v>3</v>
      </c>
      <c r="BB16" s="686">
        <v>-1</v>
      </c>
      <c r="BC16" s="706">
        <v>3</v>
      </c>
      <c r="BE16" s="711" t="str">
        <v/>
      </c>
      <c r="BF16" s="713" t="str">
        <v>0 - 3</v>
      </c>
      <c r="BG16" s="712" t="str">
        <v/>
      </c>
      <c r="BH16" s="714" t="str">
        <v>3 - 1</v>
      </c>
      <c r="BI16" s="713"/>
      <c r="BJ16" s="713"/>
      <c r="BK16" s="683">
        <v>3</v>
      </c>
      <c r="BL16" s="686"/>
      <c r="BN16" s="701" t="str">
        <v>Belgium</v>
      </c>
      <c r="BO16" s="686">
        <v>3</v>
      </c>
      <c r="BP16" s="686">
        <v>2</v>
      </c>
      <c r="BQ16" s="706">
        <v>3</v>
      </c>
      <c r="BS16" s="711" t="str">
        <v/>
      </c>
      <c r="BT16" s="713" t="str">
        <v/>
      </c>
      <c r="BU16" s="712" t="str">
        <v/>
      </c>
      <c r="BV16" s="714" t="str">
        <v>3 - 1</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New Zealand</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3</v>
      </c>
      <c r="L17" s="664">
        <f>COUNTIFS($K$14:$K$17,"&gt;"&amp;$K17,$I$14:$I$17,"="&amp;$I17)</f>
        <v>0</v>
      </c>
      <c r="M17" s="680">
        <f t="shared" si="10"/>
        <v>2</v>
      </c>
      <c r="N17" s="679"/>
      <c r="O17" s="665">
        <f t="array" ref="O17">SUMPRODUCT($W$22:$W$27*($P$22:$P$27=$D17)*ISNUMBER(MATCH($Q$22:$Q$27,IF($I$14:$I$17=$I17,$D$14:$D$17,""),0)))+SUMPRODUCT(-$W$22:$W$27*($Q$22:$Q$27=$D17)*ISNUMBER(MATCH($P$22:$P$27,IF($I$14:$I$17=$I17,$D$14:$D$17,""),0)))</f>
        <v>2</v>
      </c>
      <c r="P17" s="664">
        <f>COUNTIFS($O$14:$O$17,"&gt;"&amp;$O17,$M$14:$M$17,"="&amp;$M17)</f>
        <v>0</v>
      </c>
      <c r="Q17" s="680">
        <f t="shared" si="11"/>
        <v>2</v>
      </c>
      <c r="R17" s="679"/>
      <c r="S17" s="665">
        <f t="array" ref="S17">SUMPRODUCT($X$22:$X$27*($P$22:$P$27=$D17)*ISNUMBER(MATCH($Q$22:$Q$27,IF($I$14:$I$17=$I17,$D$14:$D$17,""),0)))+SUMPRODUCT($Y$22:$Y$27*($Q$22:$Q$27=$D17)*ISNUMBER(MATCH($P$22:$P$27,IF($I$14:$I$17=$I17,$D$14:$D$17,""),0)))</f>
        <v>4</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2</v>
      </c>
      <c r="AZ17" s="702" t="str">
        <v>IR Iran</v>
      </c>
      <c r="BA17" s="704">
        <v>3</v>
      </c>
      <c r="BB17" s="704">
        <v>-1</v>
      </c>
      <c r="BC17" s="707">
        <v>3</v>
      </c>
      <c r="BE17" s="715" t="str">
        <v/>
      </c>
      <c r="BF17" s="716" t="str">
        <v>2 - 1</v>
      </c>
      <c r="BG17" s="716" t="str">
        <v>1 - 3</v>
      </c>
      <c r="BH17" s="717" t="str">
        <v/>
      </c>
      <c r="BI17" s="713"/>
      <c r="BJ17" s="713"/>
      <c r="BK17" s="780">
        <v>2</v>
      </c>
      <c r="BL17" s="686"/>
      <c r="BN17" s="702" t="str">
        <v>IR Iran</v>
      </c>
      <c r="BO17" s="704">
        <v>0</v>
      </c>
      <c r="BP17" s="704">
        <v>-2</v>
      </c>
      <c r="BQ17" s="707">
        <v>1</v>
      </c>
      <c r="BS17" s="715" t="str">
        <v/>
      </c>
      <c r="BT17" s="716" t="str">
        <v/>
      </c>
      <c r="BU17" s="716" t="str">
        <v>1 - 3</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Egypt</v>
      </c>
      <c r="I21" s="722" t="str">
        <v>New Zealand</v>
      </c>
      <c r="J21" s="722" t="str">
        <v>Belgium</v>
      </c>
      <c r="K21" s="723" t="str">
        <v>IR Iran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Egypt</v>
      </c>
      <c r="E22" s="796">
        <f>VLOOKUP($D22,$D$5:$K$8,8,0)</f>
        <v>9</v>
      </c>
      <c r="F22" s="727">
        <f>VLOOKUP($D22,$D$5:$K$8,5,0)</f>
        <v>5</v>
      </c>
      <c r="G22" s="797">
        <f>VLOOKUP($D22,$D$5:$K$8,6,0)</f>
        <v>1</v>
      </c>
      <c r="H22" s="726" t="str">
        <f t="array" ref="H22:K25">IFERROR(VLOOKUP($D$22:$D$25&amp;$H$21:$K$21,$Z$22:$AA$33,2,0),"")</f>
        <v/>
      </c>
      <c r="I22" s="727" t="str">
        <v>2 - 0</v>
      </c>
      <c r="J22" s="727" t="str">
        <v>2 - 1</v>
      </c>
      <c r="K22" s="793" t="str">
        <v>1 - 0</v>
      </c>
      <c r="L22" s="781" t="b">
        <f>OR($E22&gt;0,$G22&gt;0)</f>
        <v>1</v>
      </c>
      <c r="M22" s="781" t="b">
        <f t="array" ref="M22:M25">VLOOKUP($D$22:$D$25,$D$14:$AV$17,45,0)</f>
        <v>0</v>
      </c>
      <c r="N22" s="665">
        <f>VLOOKUP($D22,$D$5:$Q$8,14,0)</f>
        <v>29</v>
      </c>
      <c r="O22" s="732" t="s">
        <v>26</v>
      </c>
      <c r="P22" s="768" t="str">
        <f>INDEX('World Cup'!$B$13:$AJ$38,1,1+(CODE($B$1)-65)*3)</f>
        <v>Belgium</v>
      </c>
      <c r="Q22" s="769" t="str">
        <f>INDEX('World Cup'!$B$13:$AJ$38,1,2+(CODE($B$1)-65)*3)</f>
        <v>Egypt</v>
      </c>
      <c r="R22" s="769">
        <f>IF(OR(INDEX('World Cup'!$B$14:$AJ$39,1,1+(CODE($B$1)-65)*3)="",INDEX('World Cup'!$B$14:$AJ$39,1,2+(CODE($B$1)-65)*3)=""),"",INDEX('World Cup'!$B$14:$AJ$39,1,1+(CODE($B$1)-65)*3))</f>
        <v>1</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0</v>
      </c>
      <c r="V22" s="736">
        <f t="shared" ref="V22:V25" si="30">IF($T22=0,0,IF($R22&lt;$S22,3,IF($R22=$S22,1,0)))</f>
        <v>3</v>
      </c>
      <c r="W22" s="737">
        <f t="shared" ref="W22:W25" si="31">IF(OR(R22="",S22=""),0,R22-S22)</f>
        <v>-1</v>
      </c>
      <c r="X22" s="738">
        <f t="shared" ref="X22:X25" si="32">IF(OR(R22="",S22=""),0,R22)</f>
        <v>1</v>
      </c>
      <c r="Y22" s="739">
        <f t="shared" ref="Y22:Y25" si="33">IF(OR(R22="",S22=""),0,S22)</f>
        <v>2</v>
      </c>
      <c r="Z22" s="740" t="str">
        <f t="shared" ref="Z22:Z25" si="34">P22&amp;Q22</f>
        <v>BelgiumEgypt</v>
      </c>
      <c r="AA22" s="741" t="str">
        <f>IF($T22,$X22&amp;Language!$E$197&amp;$Y22,"")</f>
        <v>1 - 2</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New Zealand</v>
      </c>
      <c r="E23" s="791">
        <f t="shared" ref="E23:E25" si="36">VLOOKUP($D23,$D$5:$K$8,8,0)</f>
        <v>3</v>
      </c>
      <c r="F23" s="664">
        <f t="shared" ref="F23:F25" si="37">VLOOKUP($D23,$D$5:$K$8,5,0)</f>
        <v>4</v>
      </c>
      <c r="G23" s="798">
        <f t="shared" ref="G23:G25" si="38">VLOOKUP($D23,$D$5:$K$8,6,0)</f>
        <v>4</v>
      </c>
      <c r="H23" s="728" t="str">
        <v>0 - 2</v>
      </c>
      <c r="I23" s="729" t="str">
        <v/>
      </c>
      <c r="J23" s="664" t="str">
        <v>3 - 0</v>
      </c>
      <c r="K23" s="794" t="str">
        <v>1 - 2</v>
      </c>
      <c r="L23" s="781" t="b">
        <f t="shared" ref="L23:L25" si="39">OR($E23&gt;0,$G23&gt;0)</f>
        <v>1</v>
      </c>
      <c r="M23" s="781" t="b">
        <v>0</v>
      </c>
      <c r="N23" s="665">
        <f t="shared" ref="N23:N25" si="40">VLOOKUP($D23,$D$5:$Q$8,14,0)</f>
        <v>85</v>
      </c>
      <c r="O23" s="744" t="s">
        <v>27</v>
      </c>
      <c r="P23" s="771" t="str">
        <f>INDEX('World Cup'!$B$13:$AJ$38,6,1+(CODE($B$1)-65)*3)</f>
        <v>IR Iran</v>
      </c>
      <c r="Q23" s="772" t="str">
        <f>INDEX('World Cup'!$B$13:$AJ$38,6,2+(CODE($B$1)-65)*3)</f>
        <v>New Zealand</v>
      </c>
      <c r="R23" s="772">
        <f>IF(OR(INDEX('World Cup'!$B$14:$AJ$39,6,1+(CODE($B$1)-65)*3)="",INDEX('World Cup'!$B$14:$AJ$39,6,2+(CODE($B$1)-65)*3)=""),"",INDEX('World Cup'!$B$14:$AJ$39,6,1+(CODE($B$1)-65)*3))</f>
        <v>2</v>
      </c>
      <c r="S23" s="773">
        <f>IF(OR(INDEX('World Cup'!$B$14:$AJ$39,6,1+(CODE($B$1)-65)*3)="",INDEX('World Cup'!$B$14:$AJ$39,6,2+(CODE($B$1)-65)*3)=""),"",INDEX('World Cup'!$B$14:$AJ$39,6,2+(CODE($B$1)-65)*3))</f>
        <v>1</v>
      </c>
      <c r="T23" s="664">
        <f t="shared" si="28"/>
        <v>1</v>
      </c>
      <c r="U23" s="746">
        <f t="shared" si="29"/>
        <v>3</v>
      </c>
      <c r="V23" s="664">
        <f t="shared" si="30"/>
        <v>0</v>
      </c>
      <c r="W23" s="747">
        <f t="shared" si="31"/>
        <v>1</v>
      </c>
      <c r="X23" s="748">
        <f t="shared" si="32"/>
        <v>2</v>
      </c>
      <c r="Y23" s="749">
        <f t="shared" si="33"/>
        <v>1</v>
      </c>
      <c r="Z23" s="750" t="str">
        <f t="shared" si="34"/>
        <v>IR IranNew Zealand</v>
      </c>
      <c r="AA23" s="751" t="str">
        <f>IF($T23,$X23&amp;Language!$E$197&amp;$Y23,"")</f>
        <v>2 - 1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Belgium</v>
      </c>
      <c r="E24" s="791">
        <f t="shared" si="36"/>
        <v>3</v>
      </c>
      <c r="F24" s="664">
        <f t="shared" si="37"/>
        <v>4</v>
      </c>
      <c r="G24" s="798">
        <f t="shared" si="38"/>
        <v>6</v>
      </c>
      <c r="H24" s="728" t="str">
        <v>1 - 2</v>
      </c>
      <c r="I24" s="664" t="str">
        <v>0 - 3</v>
      </c>
      <c r="J24" s="729" t="str">
        <v/>
      </c>
      <c r="K24" s="794" t="str">
        <v>3 - 1</v>
      </c>
      <c r="L24" s="781" t="b">
        <f t="shared" si="39"/>
        <v>1</v>
      </c>
      <c r="M24" s="781" t="b">
        <v>0</v>
      </c>
      <c r="N24" s="665">
        <f t="shared" si="40"/>
        <v>9</v>
      </c>
      <c r="O24" s="744" t="s">
        <v>28</v>
      </c>
      <c r="P24" s="771" t="str">
        <f>INDEX('World Cup'!$B$13:$AJ$38,11,1+(CODE($B$1)-65)*3)</f>
        <v>Belgium</v>
      </c>
      <c r="Q24" s="772" t="str">
        <f>INDEX('World Cup'!$B$13:$AJ$38,11,2+(CODE($B$1)-65)*3)</f>
        <v>IR Iran</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BelgiumIR Iran</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 Iran</v>
      </c>
      <c r="E25" s="799">
        <f t="shared" si="36"/>
        <v>3</v>
      </c>
      <c r="F25" s="731">
        <f t="shared" si="37"/>
        <v>3</v>
      </c>
      <c r="G25" s="800">
        <f t="shared" si="38"/>
        <v>5</v>
      </c>
      <c r="H25" s="730" t="str">
        <v>0 - 1</v>
      </c>
      <c r="I25" s="731" t="str">
        <v>2 - 1</v>
      </c>
      <c r="J25" s="731" t="str">
        <v>1 - 3</v>
      </c>
      <c r="K25" s="795" t="str">
        <v/>
      </c>
      <c r="L25" s="781" t="b">
        <f t="shared" si="39"/>
        <v>1</v>
      </c>
      <c r="M25" s="781" t="b">
        <v>0</v>
      </c>
      <c r="N25" s="665">
        <f t="shared" si="40"/>
        <v>21</v>
      </c>
      <c r="O25" s="744" t="s">
        <v>29</v>
      </c>
      <c r="P25" s="771" t="str">
        <f>INDEX('World Cup'!$B$13:$AJ$38,16,1+(CODE($B$1)-65)*3)</f>
        <v>New Zealand</v>
      </c>
      <c r="Q25" s="772" t="str">
        <f>INDEX('World Cup'!$B$13:$AJ$38,16,2+(CODE($B$1)-65)*3)</f>
        <v>Egypt</v>
      </c>
      <c r="R25" s="772">
        <f>IF(OR(INDEX('World Cup'!$B$14:$AJ$39,16,1+(CODE($B$1)-65)*3)="",INDEX('World Cup'!$B$14:$AJ$39,16,2+(CODE($B$1)-65)*3)=""),"",INDEX('World Cup'!$B$14:$AJ$39,16,1+(CODE($B$1)-65)*3))</f>
        <v>0</v>
      </c>
      <c r="S25" s="773">
        <f>IF(OR(INDEX('World Cup'!$B$14:$AJ$39,16,1+(CODE($B$1)-65)*3)="",INDEX('World Cup'!$B$14:$AJ$39,16,2+(CODE($B$1)-65)*3)=""),"",INDEX('World Cup'!$B$14:$AJ$39,16,2+(CODE($B$1)-65)*3))</f>
        <v>2</v>
      </c>
      <c r="T25" s="664">
        <f t="shared" si="28"/>
        <v>1</v>
      </c>
      <c r="U25" s="746">
        <f t="shared" si="29"/>
        <v>0</v>
      </c>
      <c r="V25" s="664">
        <f t="shared" si="30"/>
        <v>3</v>
      </c>
      <c r="W25" s="747">
        <f t="shared" si="31"/>
        <v>-2</v>
      </c>
      <c r="X25" s="748">
        <f t="shared" si="32"/>
        <v>0</v>
      </c>
      <c r="Y25" s="749">
        <f t="shared" si="33"/>
        <v>2</v>
      </c>
      <c r="Z25" s="750" t="str">
        <f t="shared" si="34"/>
        <v>New ZealandEgypt</v>
      </c>
      <c r="AA25" s="751" t="str">
        <f>IF($T25,$X25&amp;Language!$E$197&amp;$Y25,"")</f>
        <v>0 - 2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1</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1</v>
      </c>
      <c r="Y26" s="749">
        <f t="shared" ref="Y26:Y27" si="47">IF(OR(R26="",S26=""),0,S26)</f>
        <v>0</v>
      </c>
      <c r="Z26" s="750" t="str">
        <f t="shared" ref="Z26:Z27" si="48">P26&amp;Q26</f>
        <v>EgyptIR Iran</v>
      </c>
      <c r="AA26" s="751" t="str">
        <f>IF($T26,$X26&amp;Language!$E$197&amp;$Y26,"")</f>
        <v>1 - 0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3</v>
      </c>
      <c r="S27" s="776">
        <f>IF(OR(INDEX('World Cup'!$B$14:$AJ$39,26,1+(CODE($B$1)-65)*3)="",INDEX('World Cup'!$B$14:$AJ$39,26,2+(CODE($B$1)-65)*3)=""),"",INDEX('World Cup'!$B$14:$AJ$39,26,2+(CODE($B$1)-65)*3))</f>
        <v>0</v>
      </c>
      <c r="T27" s="756">
        <f t="shared" si="42"/>
        <v>1</v>
      </c>
      <c r="U27" s="757">
        <f t="shared" si="43"/>
        <v>3</v>
      </c>
      <c r="V27" s="756">
        <f t="shared" si="44"/>
        <v>0</v>
      </c>
      <c r="W27" s="758">
        <f t="shared" si="45"/>
        <v>3</v>
      </c>
      <c r="X27" s="759">
        <f t="shared" si="46"/>
        <v>3</v>
      </c>
      <c r="Y27" s="760">
        <f t="shared" si="47"/>
        <v>0</v>
      </c>
      <c r="Z27" s="761" t="str">
        <f t="shared" si="48"/>
        <v>New ZealandBelgium</v>
      </c>
      <c r="AA27" s="762" t="str">
        <f>IF($T27,$X27&amp;Language!$E$197&amp;$Y27,"")</f>
        <v>3 - 0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2 - 1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1 - 2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2 - 0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0 - 1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0 - 3</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sheetPr codeName="Tabelle22"/>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Spain</v>
      </c>
      <c r="E5" s="874"/>
      <c r="F5" s="675"/>
      <c r="G5" s="686"/>
      <c r="H5" s="665">
        <f>SUMIFS($R$22:$R$27,$P$22:$P$27,$D5)+SUMIFS($S$22:$S$27,$Q$22:$Q$27,$D5)</f>
        <v>11</v>
      </c>
      <c r="I5" s="665">
        <f>SUMIFS($S$22:$S$27,$P$22:$P$27,$D5)+SUMIFS($R$22:$R$27,$Q$22:$Q$27,$D5)</f>
        <v>2</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Cape Verde</v>
      </c>
      <c r="E6" s="875"/>
      <c r="F6" s="675"/>
      <c r="G6" s="686"/>
      <c r="H6" s="665">
        <f>SUMIFS($R$22:$R$27,$P$22:$P$27,$D6)+SUMIFS($S$22:$S$27,$Q$22:$Q$27,$D6)</f>
        <v>1</v>
      </c>
      <c r="I6" s="665">
        <f>SUMIFS($S$22:$S$27,$P$22:$P$27,$D6)+SUMIFS($R$22:$R$27,$Q$22:$Q$27,$D6)</f>
        <v>9</v>
      </c>
      <c r="J6" s="664">
        <f t="shared" si="0"/>
        <v>-8</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Saudi Arabia</v>
      </c>
      <c r="E7" s="875"/>
      <c r="F7" s="675"/>
      <c r="G7" s="686"/>
      <c r="H7" s="665">
        <f>SUMIFS($R$22:$R$27,$P$22:$P$27,$D7)+SUMIFS($S$22:$S$27,$Q$22:$Q$27,$D7)</f>
        <v>3</v>
      </c>
      <c r="I7" s="665">
        <f>SUMIFS($S$22:$S$27,$P$22:$P$27,$D7)+SUMIFS($R$22:$R$27,$Q$22:$Q$27,$D7)</f>
        <v>6</v>
      </c>
      <c r="J7" s="664">
        <f t="shared" si="0"/>
        <v>-3</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Uruguay</v>
      </c>
      <c r="E8" s="875"/>
      <c r="F8" s="675"/>
      <c r="G8" s="686"/>
      <c r="H8" s="665">
        <f>SUMIFS($R$22:$R$27,$P$22:$P$27,$D8)+SUMIFS($S$22:$S$27,$Q$22:$Q$27,$D8)</f>
        <v>5</v>
      </c>
      <c r="I8" s="665">
        <f>SUMIFS($S$22:$S$27,$P$22:$P$27,$D8)+SUMIFS($R$22:$R$27,$Q$22:$Q$27,$D8)</f>
        <v>3</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Cape Verde</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Saudi Arabia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Uruguay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Spain</v>
      </c>
      <c r="I21" s="722" t="str">
        <v>Uruguay</v>
      </c>
      <c r="J21" s="722" t="str">
        <v>Saudi Arabia</v>
      </c>
      <c r="K21" s="723" t="str">
        <v>Cape Verde</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Spain</v>
      </c>
      <c r="E22" s="796">
        <f>VLOOKUP($D22,$D$5:$K$8,8,0)</f>
        <v>9</v>
      </c>
      <c r="F22" s="727">
        <f>VLOOKUP($D22,$D$5:$K$8,5,0)</f>
        <v>11</v>
      </c>
      <c r="G22" s="797">
        <f>VLOOKUP($D22,$D$5:$K$8,6,0)</f>
        <v>2</v>
      </c>
      <c r="H22" s="726" t="str">
        <f t="array" ref="H22:K25">IFERROR(VLOOKUP($D$22:$D$25&amp;$H$21:$K$21,$Z$22:$AA$33,2,0),"")</f>
        <v/>
      </c>
      <c r="I22" s="727" t="str">
        <v>3 - 1</v>
      </c>
      <c r="J22" s="727" t="str">
        <v>3 - 1</v>
      </c>
      <c r="K22" s="793" t="str">
        <v>5 - 0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5</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5</v>
      </c>
      <c r="X22" s="738">
        <f t="shared" ref="X22:X25" si="32">IF(OR(R22="",S22=""),0,R22)</f>
        <v>5</v>
      </c>
      <c r="Y22" s="739">
        <f t="shared" ref="Y22:Y25" si="33">IF(OR(R22="",S22=""),0,S22)</f>
        <v>0</v>
      </c>
      <c r="Z22" s="740" t="str">
        <f t="shared" ref="Z22:Z25" si="34">P22&amp;Q22</f>
        <v>SpainCape Verde</v>
      </c>
      <c r="AA22" s="741" t="str">
        <f>IF($T22,$X22&amp;Language!$E$197&amp;$Y22,"")</f>
        <v>5 - 0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Uruguay</v>
      </c>
      <c r="E23" s="791">
        <f t="shared" ref="E23:E25" si="36">VLOOKUP($D23,$D$5:$K$8,8,0)</f>
        <v>6</v>
      </c>
      <c r="F23" s="664">
        <f t="shared" ref="F23:F25" si="37">VLOOKUP($D23,$D$5:$K$8,5,0)</f>
        <v>5</v>
      </c>
      <c r="G23" s="798">
        <f t="shared" ref="G23:G25" si="38">VLOOKUP($D23,$D$5:$K$8,6,0)</f>
        <v>3</v>
      </c>
      <c r="H23" s="728" t="str">
        <v>1 - 3</v>
      </c>
      <c r="I23" s="729" t="str">
        <v/>
      </c>
      <c r="J23" s="664" t="str">
        <v>2 - 0</v>
      </c>
      <c r="K23" s="794" t="str">
        <v>2 - 0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Saudi ArabiaUruguay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Saudi Arabia</v>
      </c>
      <c r="E24" s="791">
        <f t="shared" si="36"/>
        <v>3</v>
      </c>
      <c r="F24" s="664">
        <f t="shared" si="37"/>
        <v>3</v>
      </c>
      <c r="G24" s="798">
        <f t="shared" si="38"/>
        <v>6</v>
      </c>
      <c r="H24" s="728" t="str">
        <v>1 - 3</v>
      </c>
      <c r="I24" s="664" t="str">
        <v>0 - 2</v>
      </c>
      <c r="J24" s="729" t="str">
        <v/>
      </c>
      <c r="K24" s="794" t="str">
        <v>2 - 1</v>
      </c>
      <c r="L24" s="781" t="b">
        <f t="shared" si="39"/>
        <v>1</v>
      </c>
      <c r="M24" s="781" t="b">
        <v>0</v>
      </c>
      <c r="N24" s="665">
        <f t="shared" si="40"/>
        <v>61</v>
      </c>
      <c r="O24" s="744" t="s">
        <v>28</v>
      </c>
      <c r="P24" s="771" t="str">
        <f>INDEX('World Cup'!$B$13:$AJ$38,11,1+(CODE($B$1)-65)*3)</f>
        <v>Spain</v>
      </c>
      <c r="Q24" s="772" t="str">
        <f>INDEX('World Cup'!$B$13:$AJ$38,11,2+(CODE($B$1)-65)*3)</f>
        <v>Saudi Arabia</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SpainSaudi Arabia</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Cape Verde</v>
      </c>
      <c r="E25" s="799">
        <f t="shared" si="36"/>
        <v>0</v>
      </c>
      <c r="F25" s="731">
        <f t="shared" si="37"/>
        <v>1</v>
      </c>
      <c r="G25" s="800">
        <f t="shared" si="38"/>
        <v>9</v>
      </c>
      <c r="H25" s="730" t="str">
        <v>0 - 5</v>
      </c>
      <c r="I25" s="731" t="str">
        <v>0 - 2</v>
      </c>
      <c r="J25" s="731" t="str">
        <v>1 - 2</v>
      </c>
      <c r="K25" s="795" t="str">
        <v/>
      </c>
      <c r="L25" s="781" t="b">
        <f t="shared" si="39"/>
        <v>1</v>
      </c>
      <c r="M25" s="781" t="b">
        <v>0</v>
      </c>
      <c r="N25" s="665">
        <f t="shared" si="40"/>
        <v>69</v>
      </c>
      <c r="O25" s="744" t="s">
        <v>29</v>
      </c>
      <c r="P25" s="771" t="str">
        <f>INDEX('World Cup'!$B$13:$AJ$38,16,1+(CODE($B$1)-65)*3)</f>
        <v>Uruguay</v>
      </c>
      <c r="Q25" s="772" t="str">
        <f>INDEX('World Cup'!$B$13:$AJ$38,16,2+(CODE($B$1)-65)*3)</f>
        <v>Cape Verde</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UruguayCape Verde</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Cape VerdeSaudi Arabia</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UruguaySpain</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0 - 5</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2 - 1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3 - 1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sheetPr codeName="Tabelle24"/>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France</v>
      </c>
      <c r="E5" s="874"/>
      <c r="F5" s="675"/>
      <c r="G5" s="686"/>
      <c r="H5" s="665">
        <f>SUMIFS($R$22:$R$27,$P$22:$P$27,$D5)+SUMIFS($S$22:$S$27,$Q$22:$Q$27,$D5)</f>
        <v>10</v>
      </c>
      <c r="I5" s="665">
        <f>SUMIFS($S$22:$S$27,$P$22:$P$27,$D5)+SUMIFS($R$22:$R$27,$Q$22:$Q$27,$D5)</f>
        <v>2</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Senegal</v>
      </c>
      <c r="E6" s="875"/>
      <c r="F6" s="675"/>
      <c r="G6" s="686"/>
      <c r="H6" s="665">
        <f>SUMIFS($R$22:$R$27,$P$22:$P$27,$D6)+SUMIFS($S$22:$S$27,$Q$22:$Q$27,$D6)</f>
        <v>4</v>
      </c>
      <c r="I6" s="665">
        <f>SUMIFS($S$22:$S$27,$P$22:$P$27,$D6)+SUMIFS($R$22:$R$27,$Q$22:$Q$27,$D6)</f>
        <v>5</v>
      </c>
      <c r="J6" s="664">
        <f t="shared" si="0"/>
        <v>-1</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Iraq</v>
      </c>
      <c r="E7" s="875"/>
      <c r="F7" s="675"/>
      <c r="G7" s="686"/>
      <c r="H7" s="665">
        <f>SUMIFS($R$22:$R$27,$P$22:$P$27,$D7)+SUMIFS($S$22:$S$27,$Q$22:$Q$27,$D7)</f>
        <v>0</v>
      </c>
      <c r="I7" s="665">
        <f>SUMIFS($S$22:$S$27,$P$22:$P$27,$D7)+SUMIFS($R$22:$R$27,$Q$22:$Q$27,$D7)</f>
        <v>8</v>
      </c>
      <c r="J7" s="664">
        <f t="shared" si="0"/>
        <v>-8</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Norway</v>
      </c>
      <c r="E8" s="875"/>
      <c r="F8" s="675"/>
      <c r="G8" s="686"/>
      <c r="H8" s="665">
        <f>SUMIFS($R$22:$R$27,$P$22:$P$27,$D8)+SUMIFS($S$22:$S$27,$Q$22:$Q$27,$D8)</f>
        <v>5</v>
      </c>
      <c r="I8" s="665">
        <f>SUMIFS($S$22:$S$27,$P$22:$P$27,$D8)+SUMIFS($R$22:$R$27,$Q$22:$Q$27,$D8)</f>
        <v>4</v>
      </c>
      <c r="J8" s="664">
        <f t="shared" si="0"/>
        <v>1</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Senegal</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Iraq</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Norway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France</v>
      </c>
      <c r="I21" s="722" t="str">
        <v>Norway</v>
      </c>
      <c r="J21" s="722" t="str">
        <v>Senegal</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France</v>
      </c>
      <c r="E22" s="796">
        <f>VLOOKUP($D22,$D$5:$K$8,8,0)</f>
        <v>9</v>
      </c>
      <c r="F22" s="727">
        <f>VLOOKUP($D22,$D$5:$K$8,5,0)</f>
        <v>10</v>
      </c>
      <c r="G22" s="797">
        <f>VLOOKUP($D22,$D$5:$K$8,6,0)</f>
        <v>2</v>
      </c>
      <c r="H22" s="726" t="str">
        <f t="array" ref="H22:K25">IFERROR(VLOOKUP($D$22:$D$25&amp;$H$21:$K$21,$Z$22:$AA$33,2,0),"")</f>
        <v/>
      </c>
      <c r="I22" s="727" t="str">
        <v>3 - 1</v>
      </c>
      <c r="J22" s="727" t="str">
        <v>3 - 1</v>
      </c>
      <c r="K22" s="793" t="str">
        <v>4 - 0</v>
      </c>
      <c r="L22" s="781" t="b">
        <f>OR($E22&gt;0,$G22&gt;0)</f>
        <v>1</v>
      </c>
      <c r="M22" s="781" t="b">
        <f t="array" ref="M22:M25">VLOOKUP($D$22:$D$25,$D$14:$AV$17,45,0)</f>
        <v>0</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FranceSenegal</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Norway</v>
      </c>
      <c r="E23" s="791">
        <f t="shared" ref="E23:E25" si="36">VLOOKUP($D23,$D$5:$K$8,8,0)</f>
        <v>6</v>
      </c>
      <c r="F23" s="664">
        <f t="shared" ref="F23:F25" si="37">VLOOKUP($D23,$D$5:$K$8,5,0)</f>
        <v>5</v>
      </c>
      <c r="G23" s="798">
        <f t="shared" ref="G23:G25" si="38">VLOOKUP($D23,$D$5:$K$8,6,0)</f>
        <v>4</v>
      </c>
      <c r="H23" s="728" t="str">
        <v>1 - 3</v>
      </c>
      <c r="I23" s="729" t="str">
        <v/>
      </c>
      <c r="J23" s="664" t="str">
        <v>2 - 1</v>
      </c>
      <c r="K23" s="794" t="str">
        <v>2 - 0</v>
      </c>
      <c r="L23" s="781" t="b">
        <f t="shared" ref="L23:L25" si="39">OR($E23&gt;0,$G23&gt;0)</f>
        <v>1</v>
      </c>
      <c r="M23" s="781" t="b">
        <v>0</v>
      </c>
      <c r="N23" s="665">
        <f t="shared" ref="N23:N25" si="40">VLOOKUP($D23,$D$5:$Q$8,14,0)</f>
        <v>31</v>
      </c>
      <c r="O23" s="744" t="s">
        <v>27</v>
      </c>
      <c r="P23" s="771" t="str">
        <f>INDEX('World Cup'!$B$13:$AJ$38,6,1+(CODE($B$1)-65)*3)</f>
        <v>Iraq</v>
      </c>
      <c r="Q23" s="772" t="str">
        <f>INDEX('World Cup'!$B$13:$AJ$38,6,2+(CODE($B$1)-65)*3)</f>
        <v>Norway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IraqNorway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Senegal</v>
      </c>
      <c r="E24" s="791">
        <f t="shared" si="36"/>
        <v>3</v>
      </c>
      <c r="F24" s="664">
        <f t="shared" si="37"/>
        <v>4</v>
      </c>
      <c r="G24" s="798">
        <f t="shared" si="38"/>
        <v>5</v>
      </c>
      <c r="H24" s="728" t="str">
        <v>1 - 3</v>
      </c>
      <c r="I24" s="664" t="str">
        <v>1 - 2</v>
      </c>
      <c r="J24" s="729" t="str">
        <v/>
      </c>
      <c r="K24" s="794" t="str">
        <v>2 - 0</v>
      </c>
      <c r="L24" s="781" t="b">
        <f t="shared" si="39"/>
        <v>1</v>
      </c>
      <c r="M24" s="781" t="b">
        <v>0</v>
      </c>
      <c r="N24" s="665">
        <f t="shared" si="40"/>
        <v>14</v>
      </c>
      <c r="O24" s="744" t="s">
        <v>28</v>
      </c>
      <c r="P24" s="771" t="str">
        <f>INDEX('World Cup'!$B$13:$AJ$38,11,1+(CODE($B$1)-65)*3)</f>
        <v>France</v>
      </c>
      <c r="Q24" s="772" t="str">
        <f>INDEX('World Cup'!$B$13:$AJ$38,11,2+(CODE($B$1)-65)*3)</f>
        <v>Iraq</v>
      </c>
      <c r="R24" s="772">
        <f>IF(OR(INDEX('World Cup'!$B$14:$AJ$39,11,1+(CODE($B$1)-65)*3)="",INDEX('World Cup'!$B$14:$AJ$39,11,2+(CODE($B$1)-65)*3)=""),"",INDEX('World Cup'!$B$14:$AJ$39,11,1+(CODE($B$1)-65)*3))</f>
        <v>4</v>
      </c>
      <c r="S24" s="773">
        <f>IF(OR(INDEX('World Cup'!$B$14:$AJ$39,11,1+(CODE($B$1)-65)*3)="",INDEX('World Cup'!$B$14:$AJ$39,11,2+(CODE($B$1)-65)*3)=""),"",INDEX('World Cup'!$B$14:$AJ$39,11,2+(CODE($B$1)-65)*3))</f>
        <v>0</v>
      </c>
      <c r="T24" s="664">
        <f t="shared" si="28"/>
        <v>1</v>
      </c>
      <c r="U24" s="746">
        <f t="shared" si="29"/>
        <v>3</v>
      </c>
      <c r="V24" s="664">
        <f t="shared" si="30"/>
        <v>0</v>
      </c>
      <c r="W24" s="747">
        <f t="shared" si="31"/>
        <v>4</v>
      </c>
      <c r="X24" s="748">
        <f t="shared" si="32"/>
        <v>4</v>
      </c>
      <c r="Y24" s="749">
        <f t="shared" si="33"/>
        <v>0</v>
      </c>
      <c r="Z24" s="750" t="str">
        <f t="shared" si="34"/>
        <v>FranceIraq</v>
      </c>
      <c r="AA24" s="751" t="str">
        <f>IF($T24,$X24&amp;Language!$E$197&amp;$Y24,"")</f>
        <v>4 - 0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Iraq</v>
      </c>
      <c r="E25" s="799">
        <f t="shared" si="36"/>
        <v>0</v>
      </c>
      <c r="F25" s="731">
        <f t="shared" si="37"/>
        <v>0</v>
      </c>
      <c r="G25" s="800">
        <f t="shared" si="38"/>
        <v>8</v>
      </c>
      <c r="H25" s="730" t="str">
        <v>0 - 4</v>
      </c>
      <c r="I25" s="731" t="str">
        <v>0 - 2</v>
      </c>
      <c r="J25" s="731" t="str">
        <v>0 - 2</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NorwaySenegal</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NorwayFrance</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SenegalIraq</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0 - 4</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3 - 1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0 - 2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sheetPr codeName="Tabelle25"/>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841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Argentina</v>
      </c>
      <c r="E5" s="874"/>
      <c r="F5" s="675"/>
      <c r="G5" s="686"/>
      <c r="H5" s="665">
        <f>SUMIFS($R$22:$R$27,$P$22:$P$27,$D5)+SUMIFS($S$22:$S$27,$Q$22:$Q$27,$D5)</f>
        <v>8</v>
      </c>
      <c r="I5" s="665">
        <f>SUMIFS($S$22:$S$27,$P$22:$P$27,$D5)+SUMIFS($R$22:$R$27,$Q$22:$Q$27,$D5)</f>
        <v>0</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Algeria</v>
      </c>
      <c r="E6" s="875"/>
      <c r="F6" s="675"/>
      <c r="G6" s="686"/>
      <c r="H6" s="665">
        <f>SUMIFS($R$22:$R$27,$P$22:$P$27,$D6)+SUMIFS($S$22:$S$27,$Q$22:$Q$27,$D6)</f>
        <v>3</v>
      </c>
      <c r="I6" s="665">
        <f>SUMIFS($S$22:$S$27,$P$22:$P$27,$D6)+SUMIFS($R$22:$R$27,$Q$22:$Q$27,$D6)</f>
        <v>6</v>
      </c>
      <c r="J6" s="664">
        <f t="shared" si="0"/>
        <v>-3</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Austria</v>
      </c>
      <c r="E7" s="875"/>
      <c r="F7" s="675"/>
      <c r="G7" s="686"/>
      <c r="H7" s="665">
        <f>SUMIFS($R$22:$R$27,$P$22:$P$27,$D7)+SUMIFS($S$22:$S$27,$Q$22:$Q$27,$D7)</f>
        <v>6</v>
      </c>
      <c r="I7" s="665">
        <f>SUMIFS($S$22:$S$27,$P$22:$P$27,$D7)+SUMIFS($R$22:$R$27,$Q$22:$Q$27,$D7)</f>
        <v>4</v>
      </c>
      <c r="J7" s="664">
        <f t="shared" si="0"/>
        <v>2</v>
      </c>
      <c r="K7" s="676">
        <f t="shared" si="1"/>
        <v>6</v>
      </c>
      <c r="L7" s="665">
        <f t="shared" si="2"/>
        <v>3</v>
      </c>
      <c r="M7" s="665">
        <f>SUMPRODUCT(($P$22:$P$27=D7)*($R$22:$R$27&gt;$S$22:$S$27))+SUMPRODUCT(($Q$22:$Q$27=D7)*($R$22:$R$27&lt;$S$22:$S$27))</f>
        <v>2</v>
      </c>
      <c r="N7" s="665">
        <f>SUMPRODUCT(($P$22:$Q$27=D7)*($R$22:$R$27=$S$22:$S$27)*($R$22:$R$27&lt;&gt;"")*($S$22:$S$27&lt;&gt;""))</f>
        <v>0</v>
      </c>
      <c r="O7" s="665">
        <f>SUMPRODUCT(($P$22:$P$27=D7)*($R$22:$R$27&lt;$S$22:$S$27))+SUMPRODUCT(($Q$22:$Q$27=D7)*($R$22:$R$27&gt;$S$22:$S$27))</f>
        <v>1</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Jordan</v>
      </c>
      <c r="E8" s="875"/>
      <c r="F8" s="675"/>
      <c r="G8" s="686"/>
      <c r="H8" s="665">
        <f>SUMIFS($R$22:$R$27,$P$22:$P$27,$D8)+SUMIFS($S$22:$S$27,$Q$22:$Q$27,$D8)</f>
        <v>2</v>
      </c>
      <c r="I8" s="665">
        <f>SUMIFS($S$22:$S$27,$P$22:$P$27,$D8)+SUMIFS($R$22:$R$27,$Q$22:$Q$27,$D8)</f>
        <v>9</v>
      </c>
      <c r="J8" s="664">
        <f t="shared" si="0"/>
        <v>-7</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Algeria</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Austria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Jordan</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Argentina</v>
      </c>
      <c r="I21" s="722" t="str">
        <v>Austria</v>
      </c>
      <c r="J21" s="722" t="str">
        <v>Algeria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Argentina</v>
      </c>
      <c r="E22" s="796">
        <f>VLOOKUP($D22,$D$5:$K$8,8,0)</f>
        <v>9</v>
      </c>
      <c r="F22" s="727">
        <f>VLOOKUP($D22,$D$5:$K$8,5,0)</f>
        <v>8</v>
      </c>
      <c r="G22" s="797">
        <f>VLOOKUP($D22,$D$5:$K$8,6,0)</f>
        <v>0</v>
      </c>
      <c r="H22" s="726" t="str">
        <f t="array" ref="H22:K25">IFERROR(VLOOKUP($D$22:$D$25&amp;$H$21:$K$21,$Z$22:$AA$33,2,0),"")</f>
        <v/>
      </c>
      <c r="I22" s="727" t="str">
        <v>2 - 0</v>
      </c>
      <c r="J22" s="727" t="str">
        <v>2 - 0</v>
      </c>
      <c r="K22" s="793" t="str">
        <v>4 - 0</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ArgentinaAlgeria</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Austria</v>
      </c>
      <c r="E23" s="791">
        <f t="shared" ref="E23:E25" si="36">VLOOKUP($D23,$D$5:$K$8,8,0)</f>
        <v>6</v>
      </c>
      <c r="F23" s="664">
        <f t="shared" ref="F23:F25" si="37">VLOOKUP($D23,$D$5:$K$8,5,0)</f>
        <v>6</v>
      </c>
      <c r="G23" s="798">
        <f t="shared" ref="G23:G25" si="38">VLOOKUP($D23,$D$5:$K$8,6,0)</f>
        <v>4</v>
      </c>
      <c r="H23" s="728" t="str">
        <v>0 - 2</v>
      </c>
      <c r="I23" s="729" t="str">
        <v/>
      </c>
      <c r="J23" s="664" t="str">
        <v>3 - 1</v>
      </c>
      <c r="K23" s="794" t="str">
        <v>3 - 1</v>
      </c>
      <c r="L23" s="781" t="b">
        <f t="shared" ref="L23:L25" si="39">OR($E23&gt;0,$G23&gt;0)</f>
        <v>1</v>
      </c>
      <c r="M23" s="781" t="b">
        <v>0</v>
      </c>
      <c r="N23" s="665">
        <f t="shared" ref="N23:N25" si="40">VLOOKUP($D23,$D$5:$Q$8,14,0)</f>
        <v>24</v>
      </c>
      <c r="O23" s="744" t="s">
        <v>27</v>
      </c>
      <c r="P23" s="771" t="str">
        <f>INDEX('World Cup'!$B$13:$AJ$38,6,1+(CODE($B$1)-65)*3)</f>
        <v>Austria</v>
      </c>
      <c r="Q23" s="772" t="str">
        <f>INDEX('World Cup'!$B$13:$AJ$38,6,2+(CODE($B$1)-65)*3)</f>
        <v>Jordan</v>
      </c>
      <c r="R23" s="772">
        <f>IF(OR(INDEX('World Cup'!$B$14:$AJ$39,6,1+(CODE($B$1)-65)*3)="",INDEX('World Cup'!$B$14:$AJ$39,6,2+(CODE($B$1)-65)*3)=""),"",INDEX('World Cup'!$B$14:$AJ$39,6,1+(CODE($B$1)-65)*3))</f>
        <v>3</v>
      </c>
      <c r="S23" s="773">
        <f>IF(OR(INDEX('World Cup'!$B$14:$AJ$39,6,1+(CODE($B$1)-65)*3)="",INDEX('World Cup'!$B$14:$AJ$39,6,2+(CODE($B$1)-65)*3)=""),"",INDEX('World Cup'!$B$14:$AJ$39,6,2+(CODE($B$1)-65)*3))</f>
        <v>1</v>
      </c>
      <c r="T23" s="664">
        <f t="shared" si="28"/>
        <v>1</v>
      </c>
      <c r="U23" s="746">
        <f t="shared" si="29"/>
        <v>3</v>
      </c>
      <c r="V23" s="664">
        <f t="shared" si="30"/>
        <v>0</v>
      </c>
      <c r="W23" s="747">
        <f t="shared" si="31"/>
        <v>2</v>
      </c>
      <c r="X23" s="748">
        <f t="shared" si="32"/>
        <v>3</v>
      </c>
      <c r="Y23" s="749">
        <f t="shared" si="33"/>
        <v>1</v>
      </c>
      <c r="Z23" s="750" t="str">
        <f t="shared" si="34"/>
        <v>AustriaJordan</v>
      </c>
      <c r="AA23" s="751" t="str">
        <f>IF($T23,$X23&amp;Language!$E$197&amp;$Y23,"")</f>
        <v>3 - 1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Algeria</v>
      </c>
      <c r="E24" s="791">
        <f t="shared" si="36"/>
        <v>3</v>
      </c>
      <c r="F24" s="664">
        <f t="shared" si="37"/>
        <v>3</v>
      </c>
      <c r="G24" s="798">
        <f t="shared" si="38"/>
        <v>6</v>
      </c>
      <c r="H24" s="728" t="str">
        <v>0 - 2</v>
      </c>
      <c r="I24" s="664" t="str">
        <v>1 - 3</v>
      </c>
      <c r="J24" s="729" t="str">
        <v/>
      </c>
      <c r="K24" s="794" t="str">
        <v>2 - 1</v>
      </c>
      <c r="L24" s="781" t="b">
        <f t="shared" si="39"/>
        <v>1</v>
      </c>
      <c r="M24" s="781" t="b">
        <v>0</v>
      </c>
      <c r="N24" s="665">
        <f t="shared" si="40"/>
        <v>28</v>
      </c>
      <c r="O24" s="744" t="s">
        <v>28</v>
      </c>
      <c r="P24" s="771" t="str">
        <f>INDEX('World Cup'!$B$13:$AJ$38,11,1+(CODE($B$1)-65)*3)</f>
        <v>Argentina</v>
      </c>
      <c r="Q24" s="772" t="str">
        <f>INDEX('World Cup'!$B$13:$AJ$38,11,2+(CODE($B$1)-65)*3)</f>
        <v>Austria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ArgentinaAustria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Jordan</v>
      </c>
      <c r="E25" s="799">
        <f t="shared" si="36"/>
        <v>0</v>
      </c>
      <c r="F25" s="731">
        <f t="shared" si="37"/>
        <v>2</v>
      </c>
      <c r="G25" s="800">
        <f t="shared" si="38"/>
        <v>9</v>
      </c>
      <c r="H25" s="730" t="str">
        <v>0 - 4</v>
      </c>
      <c r="I25" s="731" t="str">
        <v>1 - 3</v>
      </c>
      <c r="J25" s="731" t="str">
        <v>1 - 2</v>
      </c>
      <c r="K25" s="795" t="str">
        <v/>
      </c>
      <c r="L25" s="781" t="b">
        <f t="shared" si="39"/>
        <v>1</v>
      </c>
      <c r="M25" s="781" t="b">
        <v>0</v>
      </c>
      <c r="N25" s="665">
        <f t="shared" si="40"/>
        <v>63</v>
      </c>
      <c r="O25" s="744" t="s">
        <v>29</v>
      </c>
      <c r="P25" s="771" t="str">
        <f>INDEX('World Cup'!$B$13:$AJ$38,16,1+(CODE($B$1)-65)*3)</f>
        <v>Jordan</v>
      </c>
      <c r="Q25" s="772" t="str">
        <f>INDEX('World Cup'!$B$13:$AJ$38,16,2+(CODE($B$1)-65)*3)</f>
        <v>Algeria</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JordanAlgeria</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AlgeriaAustria</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0</v>
      </c>
      <c r="S27" s="776">
        <f>IF(OR(INDEX('World Cup'!$B$14:$AJ$39,26,1+(CODE($B$1)-65)*3)="",INDEX('World Cup'!$B$14:$AJ$39,26,2+(CODE($B$1)-65)*3)=""),"",INDEX('World Cup'!$B$14:$AJ$39,26,2+(CODE($B$1)-65)*3))</f>
        <v>4</v>
      </c>
      <c r="T27" s="756">
        <f t="shared" si="42"/>
        <v>1</v>
      </c>
      <c r="U27" s="757">
        <f t="shared" si="43"/>
        <v>0</v>
      </c>
      <c r="V27" s="756">
        <f t="shared" si="44"/>
        <v>3</v>
      </c>
      <c r="W27" s="758">
        <f t="shared" si="45"/>
        <v>-4</v>
      </c>
      <c r="X27" s="759">
        <f t="shared" si="46"/>
        <v>0</v>
      </c>
      <c r="Y27" s="760">
        <f t="shared" si="47"/>
        <v>4</v>
      </c>
      <c r="Z27" s="761" t="str">
        <f t="shared" si="48"/>
        <v>JordanArgentina</v>
      </c>
      <c r="AA27" s="762" t="str">
        <f>IF($T27,$X27&amp;Language!$E$197&amp;$Y27,"")</f>
        <v>0 - 4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1 - 3</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2 - 1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3 - 1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4 - 0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sheetPr codeName="Tabelle26"/>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Portugal</v>
      </c>
      <c r="E5" s="874"/>
      <c r="F5" s="675"/>
      <c r="G5" s="686"/>
      <c r="H5" s="665">
        <f>SUMIFS($R$22:$R$27,$P$22:$P$27,$D5)+SUMIFS($S$22:$S$27,$Q$22:$Q$27,$D5)</f>
        <v>13</v>
      </c>
      <c r="I5" s="665">
        <f>SUMIFS($S$22:$S$27,$P$22:$P$27,$D5)+SUMIFS($R$22:$R$27,$Q$22:$Q$27,$D5)</f>
        <v>5</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DR Congo</v>
      </c>
      <c r="E6" s="875"/>
      <c r="F6" s="675"/>
      <c r="G6" s="686"/>
      <c r="H6" s="665">
        <f>SUMIFS($R$22:$R$27,$P$22:$P$27,$D6)+SUMIFS($S$22:$S$27,$Q$22:$Q$27,$D6)</f>
        <v>5</v>
      </c>
      <c r="I6" s="665">
        <f>SUMIFS($S$22:$S$27,$P$22:$P$27,$D6)+SUMIFS($R$22:$R$27,$Q$22:$Q$27,$D6)</f>
        <v>8</v>
      </c>
      <c r="J6" s="664">
        <f t="shared" si="0"/>
        <v>-3</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Uzbekistan</v>
      </c>
      <c r="E7" s="875"/>
      <c r="F7" s="675"/>
      <c r="G7" s="686"/>
      <c r="H7" s="665">
        <f>SUMIFS($R$22:$R$27,$P$22:$P$27,$D7)+SUMIFS($S$22:$S$27,$Q$22:$Q$27,$D7)</f>
        <v>5</v>
      </c>
      <c r="I7" s="665">
        <f>SUMIFS($S$22:$S$27,$P$22:$P$27,$D7)+SUMIFS($R$22:$R$27,$Q$22:$Q$27,$D7)</f>
        <v>12</v>
      </c>
      <c r="J7" s="664">
        <f t="shared" si="0"/>
        <v>-7</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Colombia</v>
      </c>
      <c r="E8" s="875"/>
      <c r="F8" s="675"/>
      <c r="G8" s="686"/>
      <c r="H8" s="665">
        <f>SUMIFS($R$22:$R$27,$P$22:$P$27,$D8)+SUMIFS($S$22:$S$27,$Q$22:$Q$27,$D8)</f>
        <v>9</v>
      </c>
      <c r="I8" s="665">
        <f>SUMIFS($S$22:$S$27,$P$22:$P$27,$D8)+SUMIFS($R$22:$R$27,$Q$22:$Q$27,$D8)</f>
        <v>7</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DR Congo</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Uzbekistan</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Portugal</v>
      </c>
      <c r="I21" s="722" t="str">
        <v>Colombia</v>
      </c>
      <c r="J21" s="722" t="str">
        <v>DR Congo</v>
      </c>
      <c r="K21" s="723" t="str">
        <v>Uzbekistan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Portugal</v>
      </c>
      <c r="E22" s="796">
        <f>VLOOKUP($D22,$D$5:$K$8,8,0)</f>
        <v>9</v>
      </c>
      <c r="F22" s="727">
        <f>VLOOKUP($D22,$D$5:$K$8,5,0)</f>
        <v>13</v>
      </c>
      <c r="G22" s="797">
        <f>VLOOKUP($D22,$D$5:$K$8,6,0)</f>
        <v>5</v>
      </c>
      <c r="H22" s="726" t="str">
        <f t="array" ref="H22:K25">IFERROR(VLOOKUP($D$22:$D$25&amp;$H$21:$K$21,$Z$22:$AA$33,2,0),"")</f>
        <v/>
      </c>
      <c r="I22" s="727" t="str">
        <v>4 - 2</v>
      </c>
      <c r="J22" s="727" t="str">
        <v>4 - 1</v>
      </c>
      <c r="K22" s="793" t="str">
        <v>5 - 2</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4</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4</v>
      </c>
      <c r="Y22" s="739">
        <f t="shared" ref="Y22:Y25" si="33">IF(OR(R22="",S22=""),0,S22)</f>
        <v>1</v>
      </c>
      <c r="Z22" s="740" t="str">
        <f t="shared" ref="Z22:Z25" si="34">P22&amp;Q22</f>
        <v>PortugalDR Congo</v>
      </c>
      <c r="AA22" s="741" t="str">
        <f>IF($T22,$X22&amp;Language!$E$197&amp;$Y22,"")</f>
        <v>4 - 1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Colombia</v>
      </c>
      <c r="E23" s="791">
        <f t="shared" ref="E23:E25" si="36">VLOOKUP($D23,$D$5:$K$8,8,0)</f>
        <v>6</v>
      </c>
      <c r="F23" s="664">
        <f t="shared" ref="F23:F25" si="37">VLOOKUP($D23,$D$5:$K$8,5,0)</f>
        <v>9</v>
      </c>
      <c r="G23" s="798">
        <f t="shared" ref="G23:G25" si="38">VLOOKUP($D23,$D$5:$K$8,6,0)</f>
        <v>7</v>
      </c>
      <c r="H23" s="728" t="str">
        <v>2 - 4</v>
      </c>
      <c r="I23" s="729" t="str">
        <v/>
      </c>
      <c r="J23" s="664" t="str">
        <v>3 - 1</v>
      </c>
      <c r="K23" s="794" t="str">
        <v>4 - 2</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2</v>
      </c>
      <c r="S23" s="773">
        <f>IF(OR(INDEX('World Cup'!$B$14:$AJ$39,6,1+(CODE($B$1)-65)*3)="",INDEX('World Cup'!$B$14:$AJ$39,6,2+(CODE($B$1)-65)*3)=""),"",INDEX('World Cup'!$B$14:$AJ$39,6,2+(CODE($B$1)-65)*3))</f>
        <v>4</v>
      </c>
      <c r="T23" s="664">
        <f t="shared" si="28"/>
        <v>1</v>
      </c>
      <c r="U23" s="746">
        <f t="shared" si="29"/>
        <v>0</v>
      </c>
      <c r="V23" s="664">
        <f t="shared" si="30"/>
        <v>3</v>
      </c>
      <c r="W23" s="747">
        <f t="shared" si="31"/>
        <v>-2</v>
      </c>
      <c r="X23" s="748">
        <f t="shared" si="32"/>
        <v>2</v>
      </c>
      <c r="Y23" s="749">
        <f t="shared" si="33"/>
        <v>4</v>
      </c>
      <c r="Z23" s="750" t="str">
        <f t="shared" si="34"/>
        <v>UzbekistanColombia</v>
      </c>
      <c r="AA23" s="751" t="str">
        <f>IF($T23,$X23&amp;Language!$E$197&amp;$Y23,"")</f>
        <v>2 - 4</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DR Congo</v>
      </c>
      <c r="E24" s="791">
        <f t="shared" si="36"/>
        <v>3</v>
      </c>
      <c r="F24" s="664">
        <f t="shared" si="37"/>
        <v>5</v>
      </c>
      <c r="G24" s="798">
        <f t="shared" si="38"/>
        <v>8</v>
      </c>
      <c r="H24" s="728" t="str">
        <v>1 - 4</v>
      </c>
      <c r="I24" s="664" t="str">
        <v>1 - 3</v>
      </c>
      <c r="J24" s="729" t="str">
        <v/>
      </c>
      <c r="K24" s="794" t="str">
        <v>3 - 1</v>
      </c>
      <c r="L24" s="781" t="b">
        <f t="shared" si="39"/>
        <v>1</v>
      </c>
      <c r="M24" s="781" t="b">
        <v>0</v>
      </c>
      <c r="N24" s="665">
        <f t="shared" si="40"/>
        <v>46</v>
      </c>
      <c r="O24" s="744" t="s">
        <v>28</v>
      </c>
      <c r="P24" s="771" t="str">
        <f>INDEX('World Cup'!$B$13:$AJ$38,11,1+(CODE($B$1)-65)*3)</f>
        <v>Portugal</v>
      </c>
      <c r="Q24" s="772" t="str">
        <f>INDEX('World Cup'!$B$13:$AJ$38,11,2+(CODE($B$1)-65)*3)</f>
        <v>Uzbekistan</v>
      </c>
      <c r="R24" s="772">
        <f>IF(OR(INDEX('World Cup'!$B$14:$AJ$39,11,1+(CODE($B$1)-65)*3)="",INDEX('World Cup'!$B$14:$AJ$39,11,2+(CODE($B$1)-65)*3)=""),"",INDEX('World Cup'!$B$14:$AJ$39,11,1+(CODE($B$1)-65)*3))</f>
        <v>5</v>
      </c>
      <c r="S24" s="773">
        <f>IF(OR(INDEX('World Cup'!$B$14:$AJ$39,11,1+(CODE($B$1)-65)*3)="",INDEX('World Cup'!$B$14:$AJ$39,11,2+(CODE($B$1)-65)*3)=""),"",INDEX('World Cup'!$B$14:$AJ$39,11,2+(CODE($B$1)-65)*3))</f>
        <v>2</v>
      </c>
      <c r="T24" s="664">
        <f t="shared" si="28"/>
        <v>1</v>
      </c>
      <c r="U24" s="746">
        <f t="shared" si="29"/>
        <v>3</v>
      </c>
      <c r="V24" s="664">
        <f t="shared" si="30"/>
        <v>0</v>
      </c>
      <c r="W24" s="747">
        <f t="shared" si="31"/>
        <v>3</v>
      </c>
      <c r="X24" s="748">
        <f t="shared" si="32"/>
        <v>5</v>
      </c>
      <c r="Y24" s="749">
        <f t="shared" si="33"/>
        <v>2</v>
      </c>
      <c r="Z24" s="750" t="str">
        <f t="shared" si="34"/>
        <v>PortugalUzbekistan</v>
      </c>
      <c r="AA24" s="751" t="str">
        <f>IF($T24,$X24&amp;Language!$E$197&amp;$Y24,"")</f>
        <v>5 - 2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Uzbekistan</v>
      </c>
      <c r="E25" s="799">
        <f t="shared" si="36"/>
        <v>0</v>
      </c>
      <c r="F25" s="731">
        <f t="shared" si="37"/>
        <v>5</v>
      </c>
      <c r="G25" s="800">
        <f t="shared" si="38"/>
        <v>12</v>
      </c>
      <c r="H25" s="730" t="str">
        <v>2 - 5</v>
      </c>
      <c r="I25" s="731" t="str">
        <v>2 - 4</v>
      </c>
      <c r="J25" s="731" t="str">
        <v>1 - 3</v>
      </c>
      <c r="K25" s="795" t="str">
        <v/>
      </c>
      <c r="L25" s="781" t="b">
        <f t="shared" si="39"/>
        <v>1</v>
      </c>
      <c r="M25" s="781" t="b">
        <v>0</v>
      </c>
      <c r="N25" s="665">
        <f t="shared" si="40"/>
        <v>50</v>
      </c>
      <c r="O25" s="744" t="s">
        <v>29</v>
      </c>
      <c r="P25" s="771" t="str">
        <f>INDEX('World Cup'!$B$13:$AJ$38,16,1+(CODE($B$1)-65)*3)</f>
        <v>Colombia</v>
      </c>
      <c r="Q25" s="772" t="str">
        <f>INDEX('World Cup'!$B$13:$AJ$38,16,2+(CODE($B$1)-65)*3)</f>
        <v>DR Congo</v>
      </c>
      <c r="R25" s="772">
        <f>IF(OR(INDEX('World Cup'!$B$14:$AJ$39,16,1+(CODE($B$1)-65)*3)="",INDEX('World Cup'!$B$14:$AJ$39,16,2+(CODE($B$1)-65)*3)=""),"",INDEX('World Cup'!$B$14:$AJ$39,16,1+(CODE($B$1)-65)*3))</f>
        <v>3</v>
      </c>
      <c r="S25" s="773">
        <f>IF(OR(INDEX('World Cup'!$B$14:$AJ$39,16,1+(CODE($B$1)-65)*3)="",INDEX('World Cup'!$B$14:$AJ$39,16,2+(CODE($B$1)-65)*3)=""),"",INDEX('World Cup'!$B$14:$AJ$39,16,2+(CODE($B$1)-65)*3))</f>
        <v>1</v>
      </c>
      <c r="T25" s="664">
        <f t="shared" si="28"/>
        <v>1</v>
      </c>
      <c r="U25" s="746">
        <f t="shared" si="29"/>
        <v>3</v>
      </c>
      <c r="V25" s="664">
        <f t="shared" si="30"/>
        <v>0</v>
      </c>
      <c r="W25" s="747">
        <f t="shared" si="31"/>
        <v>2</v>
      </c>
      <c r="X25" s="748">
        <f t="shared" si="32"/>
        <v>3</v>
      </c>
      <c r="Y25" s="749">
        <f t="shared" si="33"/>
        <v>1</v>
      </c>
      <c r="Z25" s="750" t="str">
        <f t="shared" si="34"/>
        <v>ColombiaDR Congo</v>
      </c>
      <c r="AA25" s="751" t="str">
        <f>IF($T25,$X25&amp;Language!$E$197&amp;$Y25,"")</f>
        <v>3 - 1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2</v>
      </c>
      <c r="S26" s="773">
        <f>IF(OR(INDEX('World Cup'!$B$14:$AJ$39,21,1+(CODE($B$1)-65)*3)="",INDEX('World Cup'!$B$14:$AJ$39,21,2+(CODE($B$1)-65)*3)=""),"",INDEX('World Cup'!$B$14:$AJ$39,21,2+(CODE($B$1)-65)*3))</f>
        <v>4</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2</v>
      </c>
      <c r="Y26" s="749">
        <f t="shared" ref="Y26:Y27" si="47">IF(OR(R26="",S26=""),0,S26)</f>
        <v>4</v>
      </c>
      <c r="Z26" s="750" t="str">
        <f t="shared" ref="Z26:Z27" si="48">P26&amp;Q26</f>
        <v>ColombiaPortugal</v>
      </c>
      <c r="AA26" s="751" t="str">
        <f>IF($T26,$X26&amp;Language!$E$197&amp;$Y26,"")</f>
        <v>2 - 4</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3</v>
      </c>
      <c r="S27" s="776">
        <f>IF(OR(INDEX('World Cup'!$B$14:$AJ$39,26,1+(CODE($B$1)-65)*3)="",INDEX('World Cup'!$B$14:$AJ$39,26,2+(CODE($B$1)-65)*3)=""),"",INDEX('World Cup'!$B$14:$AJ$39,26,2+(CODE($B$1)-65)*3))</f>
        <v>1</v>
      </c>
      <c r="T27" s="756">
        <f t="shared" si="42"/>
        <v>1</v>
      </c>
      <c r="U27" s="757">
        <f t="shared" si="43"/>
        <v>3</v>
      </c>
      <c r="V27" s="756">
        <f t="shared" si="44"/>
        <v>0</v>
      </c>
      <c r="W27" s="758">
        <f t="shared" si="45"/>
        <v>2</v>
      </c>
      <c r="X27" s="759">
        <f t="shared" si="46"/>
        <v>3</v>
      </c>
      <c r="Y27" s="760">
        <f t="shared" si="47"/>
        <v>1</v>
      </c>
      <c r="Z27" s="761" t="str">
        <f t="shared" si="48"/>
        <v>DR CongoUzbekistan</v>
      </c>
      <c r="AA27" s="762" t="str">
        <f>IF($T27,$X27&amp;Language!$E$197&amp;$Y27,"")</f>
        <v>3 - 1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1 - 4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4 - 2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2 - 5</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1 - 3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4 - 2</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1 - 3</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sheetPr codeName="Tabelle27"/>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England</v>
      </c>
      <c r="E5" s="874"/>
      <c r="F5" s="675"/>
      <c r="G5" s="686"/>
      <c r="H5" s="665">
        <f>SUMIFS($R$22:$R$27,$P$22:$P$27,$D5)+SUMIFS($S$22:$S$27,$Q$22:$Q$27,$D5)</f>
        <v>6</v>
      </c>
      <c r="I5" s="665">
        <f>SUMIFS($S$22:$S$27,$P$22:$P$27,$D5)+SUMIFS($R$22:$R$27,$Q$22:$Q$27,$D5)</f>
        <v>2</v>
      </c>
      <c r="J5" s="664">
        <f t="shared" ref="J5:J8" si="0">H5-I5</f>
        <v>4</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Croatia</v>
      </c>
      <c r="E6" s="875"/>
      <c r="F6" s="675"/>
      <c r="G6" s="686"/>
      <c r="H6" s="665">
        <f>SUMIFS($R$22:$R$27,$P$22:$P$27,$D6)+SUMIFS($S$22:$S$27,$Q$22:$Q$27,$D6)</f>
        <v>6</v>
      </c>
      <c r="I6" s="665">
        <f>SUMIFS($S$22:$S$27,$P$22:$P$27,$D6)+SUMIFS($R$22:$R$27,$Q$22:$Q$27,$D6)</f>
        <v>2</v>
      </c>
      <c r="J6" s="664">
        <f t="shared" si="0"/>
        <v>4</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Ghana</v>
      </c>
      <c r="E7" s="875"/>
      <c r="F7" s="675"/>
      <c r="G7" s="686"/>
      <c r="H7" s="665">
        <f>SUMIFS($R$22:$R$27,$P$22:$P$27,$D7)+SUMIFS($S$22:$S$27,$Q$22:$Q$27,$D7)</f>
        <v>3</v>
      </c>
      <c r="I7" s="665">
        <f>SUMIFS($S$22:$S$27,$P$22:$P$27,$D7)+SUMIFS($R$22:$R$27,$Q$22:$Q$27,$D7)</f>
        <v>6</v>
      </c>
      <c r="J7" s="664">
        <f t="shared" si="0"/>
        <v>-3</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Panama</v>
      </c>
      <c r="E8" s="875"/>
      <c r="F8" s="675"/>
      <c r="G8" s="686"/>
      <c r="H8" s="665">
        <f>SUMIFS($R$22:$R$27,$P$22:$P$27,$D8)+SUMIFS($S$22:$S$27,$Q$22:$Q$27,$D8)</f>
        <v>2</v>
      </c>
      <c r="I8" s="665">
        <f>SUMIFS($S$22:$S$27,$P$22:$P$27,$D8)+SUMIFS($R$22:$R$27,$Q$22:$Q$27,$D8)</f>
        <v>7</v>
      </c>
      <c r="J8" s="664">
        <f t="shared" si="0"/>
        <v>-5</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England</v>
      </c>
      <c r="BF13" s="693" t="str">
        <v>Croatia</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1</v>
      </c>
      <c r="AV14" s="713" t="b">
        <f>AND($AU5,$AV5)</f>
        <v>1</v>
      </c>
      <c r="AX14" s="788">
        <f t="array" ref="AX14">IFERROR(SMALL(IF(COUNTIF($I$14:$I$17,$C$14:$C$17)&gt;1,$C$14:$C$17,""),1),"")</f>
        <v>1</v>
      </c>
      <c r="AY14" s="713">
        <f>IFERROR(INDEX($E$14:$E$17,IF($I14=$AX$14,$C14,99)),0)</f>
        <v>1</v>
      </c>
      <c r="AZ14" s="700" t="str">
        <f t="array" ref="AZ14:AZ17">IFERROR(VLOOKUP($BA$5:$BA$8,$C$14:$D$17,2,0),"")</f>
        <v>England</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1</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1</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1</v>
      </c>
      <c r="AS15" s="680">
        <f t="shared" si="17"/>
        <v>2</v>
      </c>
      <c r="AT15" s="679"/>
      <c r="AV15" s="713" t="b">
        <f t="shared" ref="AV15:AV17" si="26">AND($AU6,$AV6)</f>
        <v>1</v>
      </c>
      <c r="AX15" s="784"/>
      <c r="AY15" s="713">
        <f t="shared" ref="AY15:AY17" si="27">IFERROR(INDEX($E$14:$E$17,IF($I15=$AX$14,$C15,99)),0)</f>
        <v>2</v>
      </c>
      <c r="AZ15" s="701" t="str">
        <v>Croatia</v>
      </c>
      <c r="BA15" s="686">
        <v>1</v>
      </c>
      <c r="BB15" s="686">
        <v>0</v>
      </c>
      <c r="BC15" s="706">
        <v>1</v>
      </c>
      <c r="BE15" s="711" t="str">
        <v>1 - 1</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England</v>
      </c>
      <c r="E22" s="796">
        <f>VLOOKUP($D22,$D$5:$K$8,8,0)</f>
        <v>7</v>
      </c>
      <c r="F22" s="727">
        <f>VLOOKUP($D22,$D$5:$K$8,5,0)</f>
        <v>6</v>
      </c>
      <c r="G22" s="797">
        <f>VLOOKUP($D22,$D$5:$K$8,6,0)</f>
        <v>2</v>
      </c>
      <c r="H22" s="726" t="str">
        <f t="array" ref="H22:K25">IFERROR(VLOOKUP($D$22:$D$25&amp;$H$21:$K$21,$Z$22:$AA$33,2,0),"")</f>
        <v/>
      </c>
      <c r="I22" s="727" t="str">
        <v>1 - 1</v>
      </c>
      <c r="J22" s="727" t="str">
        <v>2 - 1</v>
      </c>
      <c r="K22" s="793" t="str">
        <v>3 - 0</v>
      </c>
      <c r="L22" s="781" t="b">
        <f>OR($E22&gt;0,$G22&gt;0)</f>
        <v>1</v>
      </c>
      <c r="M22" s="781" t="b">
        <f t="array" ref="M22:M25">VLOOKUP($D$22:$D$25,$D$14:$AV$17,45,0)</f>
        <v>1</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EnglandCroatia</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Croatia</v>
      </c>
      <c r="E23" s="791">
        <f t="shared" ref="E23:E25" si="36">VLOOKUP($D23,$D$5:$K$8,8,0)</f>
        <v>7</v>
      </c>
      <c r="F23" s="664">
        <f t="shared" ref="F23:F25" si="37">VLOOKUP($D23,$D$5:$K$8,5,0)</f>
        <v>6</v>
      </c>
      <c r="G23" s="798">
        <f t="shared" ref="G23:G25" si="38">VLOOKUP($D23,$D$5:$K$8,6,0)</f>
        <v>2</v>
      </c>
      <c r="H23" s="728" t="str">
        <v>1 - 1</v>
      </c>
      <c r="I23" s="729" t="str">
        <v/>
      </c>
      <c r="J23" s="664" t="str">
        <v>3 - 0</v>
      </c>
      <c r="K23" s="794" t="str">
        <v>2 - 1</v>
      </c>
      <c r="L23" s="781" t="b">
        <f t="shared" ref="L23:L25" si="39">OR($E23&gt;0,$G23&gt;0)</f>
        <v>1</v>
      </c>
      <c r="M23" s="781" t="b">
        <v>1</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2</v>
      </c>
      <c r="S23" s="773">
        <f>IF(OR(INDEX('World Cup'!$B$14:$AJ$39,6,1+(CODE($B$1)-65)*3)="",INDEX('World Cup'!$B$14:$AJ$39,6,2+(CODE($B$1)-65)*3)=""),"",INDEX('World Cup'!$B$14:$AJ$39,6,2+(CODE($B$1)-65)*3))</f>
        <v>1</v>
      </c>
      <c r="T23" s="664">
        <f t="shared" si="28"/>
        <v>1</v>
      </c>
      <c r="U23" s="746">
        <f t="shared" si="29"/>
        <v>3</v>
      </c>
      <c r="V23" s="664">
        <f t="shared" si="30"/>
        <v>0</v>
      </c>
      <c r="W23" s="747">
        <f t="shared" si="31"/>
        <v>1</v>
      </c>
      <c r="X23" s="748">
        <f t="shared" si="32"/>
        <v>2</v>
      </c>
      <c r="Y23" s="749">
        <f t="shared" si="33"/>
        <v>1</v>
      </c>
      <c r="Z23" s="750" t="str">
        <f t="shared" si="34"/>
        <v>GhanaPanama</v>
      </c>
      <c r="AA23" s="751" t="str">
        <f>IF($T23,$X23&amp;Language!$E$197&amp;$Y23,"")</f>
        <v>2 - 1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Ghana</v>
      </c>
      <c r="E24" s="791">
        <f t="shared" si="36"/>
        <v>3</v>
      </c>
      <c r="F24" s="664">
        <f t="shared" si="37"/>
        <v>3</v>
      </c>
      <c r="G24" s="798">
        <f t="shared" si="38"/>
        <v>6</v>
      </c>
      <c r="H24" s="728" t="str">
        <v>1 - 2</v>
      </c>
      <c r="I24" s="664" t="str">
        <v>0 - 3</v>
      </c>
      <c r="J24" s="729" t="str">
        <v/>
      </c>
      <c r="K24" s="794" t="str">
        <v>2 - 1</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EnglandGhana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Panama</v>
      </c>
      <c r="E25" s="799">
        <f t="shared" si="36"/>
        <v>0</v>
      </c>
      <c r="F25" s="731">
        <f t="shared" si="37"/>
        <v>2</v>
      </c>
      <c r="G25" s="800">
        <f t="shared" si="38"/>
        <v>7</v>
      </c>
      <c r="H25" s="730" t="str">
        <v>0 - 3</v>
      </c>
      <c r="I25" s="731" t="str">
        <v>1 - 2</v>
      </c>
      <c r="J25" s="731" t="str">
        <v>1 - 2</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PanamaCroatia</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0</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-3</v>
      </c>
      <c r="X26" s="748">
        <f t="shared" ref="X26:X27" si="46">IF(OR(R26="",S26=""),0,R26)</f>
        <v>0</v>
      </c>
      <c r="Y26" s="749">
        <f t="shared" ref="Y26:Y27" si="47">IF(OR(R26="",S26=""),0,S26)</f>
        <v>3</v>
      </c>
      <c r="Z26" s="750" t="str">
        <f t="shared" ref="Z26:Z27" si="48">P26&amp;Q26</f>
        <v>PanamaEngland</v>
      </c>
      <c r="AA26" s="751" t="str">
        <f>IF($T26,$X26&amp;Language!$E$197&amp;$Y26,"")</f>
        <v>0 - 3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3</v>
      </c>
      <c r="S27" s="776">
        <f>IF(OR(INDEX('World Cup'!$B$14:$AJ$39,26,1+(CODE($B$1)-65)*3)="",INDEX('World Cup'!$B$14:$AJ$39,26,2+(CODE($B$1)-65)*3)=""),"",INDEX('World Cup'!$B$14:$AJ$39,26,2+(CODE($B$1)-65)*3))</f>
        <v>0</v>
      </c>
      <c r="T27" s="756">
        <f t="shared" si="42"/>
        <v>1</v>
      </c>
      <c r="U27" s="757">
        <f t="shared" si="43"/>
        <v>3</v>
      </c>
      <c r="V27" s="756">
        <f t="shared" si="44"/>
        <v>0</v>
      </c>
      <c r="W27" s="758">
        <f t="shared" si="45"/>
        <v>3</v>
      </c>
      <c r="X27" s="759">
        <f t="shared" si="46"/>
        <v>3</v>
      </c>
      <c r="Y27" s="760">
        <f t="shared" si="47"/>
        <v>0</v>
      </c>
      <c r="Z27" s="761" t="str">
        <f t="shared" si="48"/>
        <v>CroatiaGhana</v>
      </c>
      <c r="AA27" s="762" t="str">
        <f>IF($T27,$X27&amp;Language!$E$197&amp;$Y27,"")</f>
        <v>3 - 0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1 - 2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2 - 1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3 - 0</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0 - 3</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Sebastian</cp:lastModifiedBy>
  <cp:lastPrinted>2024-08-12T08:42:52Z</cp:lastPrinted>
  <dcterms:created xsi:type="dcterms:W3CDTF">2018-06-13T10:24:55Z</dcterms:created>
  <dcterms:modified xsi:type="dcterms:W3CDTF">2026-06-07T10:21:19Z</dcterms:modified>
</cp:coreProperties>
</file>