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Mariliis\Desktop\"/>
    </mc:Choice>
  </mc:AlternateContent>
  <xr:revisionPtr revIDLastSave="0" documentId="13_ncr:1_{9D2F3DE2-CEFF-4248-BDE5-1B96E84D80B7}"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40" i="18"/>
  <c r="E48"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200" i="18"/>
  <c r="E123" i="18"/>
  <c r="AV37" i="73" s="1"/>
  <c r="E133" i="18"/>
  <c r="AC93" i="73" s="1"/>
  <c r="AC85" i="73"/>
  <c r="AN77" i="73"/>
  <c r="AC77" i="73"/>
  <c r="AC69" i="73"/>
  <c r="G69" i="73"/>
  <c r="AN61" i="73"/>
  <c r="AN53" i="73"/>
  <c r="G53" i="73"/>
  <c r="G45" i="73"/>
  <c r="AC37" i="73"/>
  <c r="AC29" i="73"/>
  <c r="R29" i="73"/>
  <c r="AC21" i="73"/>
  <c r="G21" i="73"/>
  <c r="AC13" i="73"/>
  <c r="E139" i="18"/>
  <c r="AK3" i="73" s="1"/>
  <c r="E138" i="18"/>
  <c r="Z3" i="73" s="1"/>
  <c r="AC5" i="73"/>
  <c r="G5" i="73"/>
  <c r="E130" i="18"/>
  <c r="B54" i="47" s="1"/>
  <c r="B33" i="47"/>
  <c r="BV33" i="47" s="1"/>
  <c r="S27" i="61"/>
  <c r="R27" i="61"/>
  <c r="F11" i="47" s="1"/>
  <c r="S26" i="61"/>
  <c r="G10" i="47" s="1"/>
  <c r="R26" i="61"/>
  <c r="F10" i="47" s="1"/>
  <c r="S25" i="61"/>
  <c r="R25" i="61"/>
  <c r="S24" i="61"/>
  <c r="R24" i="61"/>
  <c r="F8" i="47" s="1"/>
  <c r="S23" i="61"/>
  <c r="G7" i="47" s="1"/>
  <c r="R23" i="61"/>
  <c r="S22" i="61"/>
  <c r="G6" i="47" s="1"/>
  <c r="R22" i="61"/>
  <c r="F6" i="47" s="1"/>
  <c r="B47" i="28"/>
  <c r="KV47" i="28" s="1"/>
  <c r="B12" i="28"/>
  <c r="LV12" i="28" s="1"/>
  <c r="B5" i="28"/>
  <c r="FI5" i="28" s="1"/>
  <c r="II47" i="28"/>
  <c r="GV47" i="28"/>
  <c r="GV5" i="28"/>
  <c r="EI47" i="28"/>
  <c r="DI47" i="28"/>
  <c r="CI5" i="28"/>
  <c r="BV5" i="28"/>
  <c r="AV47" i="28"/>
  <c r="G126" i="47"/>
  <c r="KB126" i="47" s="1"/>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LP105" i="47" s="1"/>
  <c r="LQ105" i="47" s="1"/>
  <c r="LR105" i="47" s="1"/>
  <c r="F105" i="47"/>
  <c r="G104" i="47"/>
  <c r="F104" i="47"/>
  <c r="G103" i="47"/>
  <c r="F103" i="47"/>
  <c r="G102" i="47"/>
  <c r="F102" i="47"/>
  <c r="G101" i="47"/>
  <c r="IC101" i="47" s="1"/>
  <c r="ID101" i="47" s="1"/>
  <c r="IE101" i="47" s="1"/>
  <c r="F101" i="47"/>
  <c r="G100" i="47"/>
  <c r="F100" i="47"/>
  <c r="G99" i="47"/>
  <c r="F99" i="47"/>
  <c r="G98" i="47"/>
  <c r="KP98" i="47" s="1"/>
  <c r="KS98" i="47" s="1"/>
  <c r="F98" i="47"/>
  <c r="G97" i="47"/>
  <c r="DC97" i="47" s="1"/>
  <c r="DD97" i="47" s="1"/>
  <c r="DE97" i="47" s="1"/>
  <c r="F97" i="47"/>
  <c r="G96" i="47"/>
  <c r="F96" i="47"/>
  <c r="G95" i="47"/>
  <c r="F95" i="47"/>
  <c r="CP95" i="47" s="1"/>
  <c r="CQ95" i="47" s="1"/>
  <c r="CR95" i="47" s="1"/>
  <c r="G94" i="47"/>
  <c r="F94" i="47"/>
  <c r="G93" i="47"/>
  <c r="KC93" i="47" s="1"/>
  <c r="KF93" i="47" s="1"/>
  <c r="F93" i="47"/>
  <c r="G92" i="47"/>
  <c r="F92" i="47"/>
  <c r="G91" i="47"/>
  <c r="F91" i="47"/>
  <c r="G90" i="47"/>
  <c r="F90" i="47"/>
  <c r="G126" i="28"/>
  <c r="JO128" i="28" s="1"/>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H106" i="48" s="1"/>
  <c r="D84" i="22"/>
  <c r="D83" i="22"/>
  <c r="D81" i="22"/>
  <c r="D78" i="22"/>
  <c r="H97" i="48" s="1"/>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8" i="19"/>
  <c r="O11" i="19"/>
  <c r="O12" i="19"/>
  <c r="O16"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G106" i="48"/>
  <c r="H105" i="48"/>
  <c r="G105" i="48"/>
  <c r="H104" i="48"/>
  <c r="G104" i="48"/>
  <c r="H102" i="48"/>
  <c r="G102" i="48"/>
  <c r="H101"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6" i="47"/>
  <c r="MF96" i="47" s="1"/>
  <c r="MC92" i="47"/>
  <c r="MC94" i="47"/>
  <c r="MD94" i="47" s="1"/>
  <c r="ME94" i="47" s="1"/>
  <c r="MC103" i="47"/>
  <c r="MF103" i="47" s="1"/>
  <c r="MC98" i="47"/>
  <c r="LP96" i="47"/>
  <c r="LP92" i="47"/>
  <c r="LP94" i="47"/>
  <c r="LP103" i="47"/>
  <c r="LQ103" i="47" s="1"/>
  <c r="LR103" i="47" s="1"/>
  <c r="LP98" i="47"/>
  <c r="LS98" i="47" s="1"/>
  <c r="LC96" i="47"/>
  <c r="LC92" i="47"/>
  <c r="LD92" i="47" s="1"/>
  <c r="LE92" i="47" s="1"/>
  <c r="LC94" i="47"/>
  <c r="LF94" i="47" s="1"/>
  <c r="LC103" i="47"/>
  <c r="LF103" i="47" s="1"/>
  <c r="KP96" i="47"/>
  <c r="KQ96" i="47" s="1"/>
  <c r="KR96" i="47" s="1"/>
  <c r="KP92" i="47"/>
  <c r="KQ92" i="47" s="1"/>
  <c r="KR92" i="47" s="1"/>
  <c r="KP94" i="47"/>
  <c r="KP103" i="47"/>
  <c r="KC96" i="47"/>
  <c r="KC92" i="47"/>
  <c r="KF92" i="47" s="1"/>
  <c r="KC94" i="47"/>
  <c r="KD94" i="47" s="1"/>
  <c r="KE94" i="47" s="1"/>
  <c r="KC103" i="47"/>
  <c r="KC98" i="47"/>
  <c r="KD98" i="47" s="1"/>
  <c r="KE98" i="47" s="1"/>
  <c r="JP96" i="47"/>
  <c r="JP92" i="47"/>
  <c r="JQ92" i="47" s="1"/>
  <c r="JR92" i="47" s="1"/>
  <c r="JP94" i="47"/>
  <c r="JS94" i="47" s="1"/>
  <c r="JP103" i="47"/>
  <c r="JP98" i="47"/>
  <c r="JC96" i="47"/>
  <c r="JC92" i="47"/>
  <c r="JC94" i="47"/>
  <c r="JF94" i="47" s="1"/>
  <c r="JC103" i="47"/>
  <c r="JD103" i="47" s="1"/>
  <c r="JE103" i="47" s="1"/>
  <c r="IP96" i="47"/>
  <c r="IP92" i="47"/>
  <c r="IS92" i="47" s="1"/>
  <c r="IP94" i="47"/>
  <c r="IS94" i="47" s="1"/>
  <c r="IP103" i="47"/>
  <c r="IS103" i="47" s="1"/>
  <c r="IC96" i="47"/>
  <c r="IF96" i="47" s="1"/>
  <c r="IC92" i="47"/>
  <c r="IC94" i="47"/>
  <c r="IC103" i="47"/>
  <c r="IF103" i="47" s="1"/>
  <c r="IC98" i="47"/>
  <c r="HP96" i="47"/>
  <c r="HS96" i="47" s="1"/>
  <c r="HP92" i="47"/>
  <c r="HP94" i="47"/>
  <c r="HQ94" i="47" s="1"/>
  <c r="HR94" i="47" s="1"/>
  <c r="HP103" i="47"/>
  <c r="HS103" i="47" s="1"/>
  <c r="HP98" i="47"/>
  <c r="HQ98" i="47" s="1"/>
  <c r="HR98" i="47" s="1"/>
  <c r="HC96" i="47"/>
  <c r="HD96" i="47" s="1"/>
  <c r="HE96" i="47" s="1"/>
  <c r="HC92" i="47"/>
  <c r="HD92" i="47" s="1"/>
  <c r="HE92" i="47" s="1"/>
  <c r="HC94" i="47"/>
  <c r="HC103" i="47"/>
  <c r="GP96" i="47"/>
  <c r="GQ96" i="47" s="1"/>
  <c r="GR96" i="47" s="1"/>
  <c r="GP92" i="47"/>
  <c r="GS92" i="47" s="1"/>
  <c r="GP94" i="47"/>
  <c r="GQ94" i="47" s="1"/>
  <c r="GR94" i="47" s="1"/>
  <c r="GP103" i="47"/>
  <c r="GS103" i="47" s="1"/>
  <c r="GC96" i="47"/>
  <c r="GD96" i="47" s="1"/>
  <c r="GE96" i="47" s="1"/>
  <c r="GC92" i="47"/>
  <c r="GD92" i="47" s="1"/>
  <c r="GE92" i="47" s="1"/>
  <c r="GC94" i="47"/>
  <c r="GF94" i="47" s="1"/>
  <c r="GC103" i="47"/>
  <c r="GF103" i="47" s="1"/>
  <c r="GC98" i="47"/>
  <c r="FP96" i="47"/>
  <c r="FQ96" i="47" s="1"/>
  <c r="FR96" i="47" s="1"/>
  <c r="FP92" i="47"/>
  <c r="FQ92" i="47" s="1"/>
  <c r="FR92" i="47" s="1"/>
  <c r="FP94" i="47"/>
  <c r="FS94" i="47" s="1"/>
  <c r="FP103" i="47"/>
  <c r="FP98" i="47"/>
  <c r="FQ98" i="47" s="1"/>
  <c r="FR98" i="47" s="1"/>
  <c r="FC96" i="47"/>
  <c r="FF96" i="47" s="1"/>
  <c r="FC92" i="47"/>
  <c r="FF92" i="47" s="1"/>
  <c r="FC94" i="47"/>
  <c r="FC103" i="47"/>
  <c r="FD103" i="47" s="1"/>
  <c r="FE103" i="47" s="1"/>
  <c r="EP96" i="47"/>
  <c r="EQ96" i="47" s="1"/>
  <c r="ER96" i="47" s="1"/>
  <c r="EP92" i="47"/>
  <c r="EP94" i="47"/>
  <c r="EP103" i="47"/>
  <c r="ES103" i="47" s="1"/>
  <c r="EC96" i="47"/>
  <c r="ED96" i="47" s="1"/>
  <c r="EE96" i="47" s="1"/>
  <c r="EC92" i="47"/>
  <c r="EF92" i="47" s="1"/>
  <c r="EC94" i="47"/>
  <c r="EF94" i="47" s="1"/>
  <c r="EC103" i="47"/>
  <c r="EC98" i="47"/>
  <c r="DP96" i="47"/>
  <c r="DS96" i="47" s="1"/>
  <c r="DP92" i="47"/>
  <c r="DS92" i="47" s="1"/>
  <c r="DP94" i="47"/>
  <c r="DP103" i="47"/>
  <c r="DS103" i="47" s="1"/>
  <c r="DP98" i="47"/>
  <c r="DQ98" i="47" s="1"/>
  <c r="DR98" i="47" s="1"/>
  <c r="DC96" i="47"/>
  <c r="DC92" i="47"/>
  <c r="DF92" i="47" s="1"/>
  <c r="DC94" i="47"/>
  <c r="DF94" i="47" s="1"/>
  <c r="DC103" i="47"/>
  <c r="DF103" i="47" s="1"/>
  <c r="CP96" i="47"/>
  <c r="CQ96" i="47" s="1"/>
  <c r="CR96" i="47" s="1"/>
  <c r="CP92" i="47"/>
  <c r="CQ92" i="47" s="1"/>
  <c r="CR92" i="47" s="1"/>
  <c r="CP94" i="47"/>
  <c r="CQ94" i="47" s="1"/>
  <c r="CR94" i="47" s="1"/>
  <c r="CP103" i="47"/>
  <c r="CQ103" i="47" s="1"/>
  <c r="CR103" i="47" s="1"/>
  <c r="CC96" i="47"/>
  <c r="CC92" i="47"/>
  <c r="CD92" i="47" s="1"/>
  <c r="CE92" i="47" s="1"/>
  <c r="CC94" i="47"/>
  <c r="CD94" i="47" s="1"/>
  <c r="CE94" i="47" s="1"/>
  <c r="CC103" i="47"/>
  <c r="CF103" i="47" s="1"/>
  <c r="CC98" i="47"/>
  <c r="CD98" i="47" s="1"/>
  <c r="CE98" i="47" s="1"/>
  <c r="BP96" i="47"/>
  <c r="BS96" i="47" s="1"/>
  <c r="BP92" i="47"/>
  <c r="BS92" i="47" s="1"/>
  <c r="BP94" i="47"/>
  <c r="BQ94" i="47" s="1"/>
  <c r="BR94" i="47" s="1"/>
  <c r="BP103" i="47"/>
  <c r="BS103" i="47" s="1"/>
  <c r="BP98" i="47"/>
  <c r="BS98" i="47" s="1"/>
  <c r="BC96" i="47"/>
  <c r="BD96" i="47" s="1"/>
  <c r="BE96" i="47" s="1"/>
  <c r="BC92" i="47"/>
  <c r="BF92" i="47" s="1"/>
  <c r="BC94" i="47"/>
  <c r="BD94" i="47" s="1"/>
  <c r="BE94" i="47" s="1"/>
  <c r="BC103" i="47"/>
  <c r="BF103" i="47" s="1"/>
  <c r="AP96" i="47"/>
  <c r="AQ96" i="47" s="1"/>
  <c r="AR96" i="47" s="1"/>
  <c r="AP92" i="47"/>
  <c r="AS92" i="47" s="1"/>
  <c r="AP94" i="47"/>
  <c r="AS94" i="47" s="1"/>
  <c r="AP103" i="47"/>
  <c r="AS103" i="47" s="1"/>
  <c r="AC92" i="47"/>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103" i="47"/>
  <c r="Q103" i="47" s="1"/>
  <c r="R103" i="47" s="1"/>
  <c r="P92" i="47"/>
  <c r="S92" i="47" s="1"/>
  <c r="M108" i="22"/>
  <c r="M76" i="22" s="1"/>
  <c r="M107" i="22"/>
  <c r="M75" i="22"/>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E169" i="18"/>
  <c r="E207" i="18"/>
  <c r="DL129" i="47" s="1"/>
  <c r="E175" i="18"/>
  <c r="E247" i="18"/>
  <c r="E213" i="18"/>
  <c r="FG4" i="47" s="1"/>
  <c r="E160" i="18"/>
  <c r="E189" i="18"/>
  <c r="E201" i="18"/>
  <c r="E260" i="18"/>
  <c r="B3" i="48" s="1"/>
  <c r="E143" i="18"/>
  <c r="E128" i="18"/>
  <c r="C2" i="44" s="1"/>
  <c r="E124" i="18"/>
  <c r="A1" i="19" s="1"/>
  <c r="E221" i="18"/>
  <c r="H12" i="30" s="1"/>
  <c r="E172" i="18"/>
  <c r="E215" i="18"/>
  <c r="E236" i="18"/>
  <c r="H4" i="30" s="1"/>
  <c r="E109" i="18"/>
  <c r="H28" i="22" s="1"/>
  <c r="I35" i="48" s="1"/>
  <c r="E110" i="18"/>
  <c r="E222" i="18"/>
  <c r="B3" i="30"/>
  <c r="E229" i="18"/>
  <c r="B8" i="30" s="1"/>
  <c r="E230" i="18"/>
  <c r="E235" i="18"/>
  <c r="B9" i="30"/>
  <c r="E204" i="18"/>
  <c r="B1" i="28" s="1"/>
  <c r="E209" i="18"/>
  <c r="KM4" i="47" s="1"/>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E191" i="18"/>
  <c r="E245" i="18"/>
  <c r="E162" i="18"/>
  <c r="E104" i="18"/>
  <c r="H87" i="22" s="1"/>
  <c r="E227" i="18"/>
  <c r="B7" i="30" s="1"/>
  <c r="E135" i="18"/>
  <c r="D3" i="32" s="1"/>
  <c r="E256" i="18"/>
  <c r="B93" i="48" s="1"/>
  <c r="E150" i="18"/>
  <c r="E232" i="18"/>
  <c r="B139" i="47" s="1"/>
  <c r="E141" i="18"/>
  <c r="R96" i="33" s="1"/>
  <c r="E211" i="18"/>
  <c r="LQ127"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B89" i="47" s="1"/>
  <c r="HI89" i="47" s="1"/>
  <c r="E161" i="18"/>
  <c r="E210" i="18"/>
  <c r="EC127" i="47" s="1"/>
  <c r="E252" i="18"/>
  <c r="G3" i="48"/>
  <c r="E181" i="18"/>
  <c r="AN31" i="33" s="1"/>
  <c r="E142" i="18"/>
  <c r="E237" i="18"/>
  <c r="O4" i="30" s="1"/>
  <c r="E105" i="18"/>
  <c r="H10" i="22" s="1"/>
  <c r="H11" i="33" s="1"/>
  <c r="E195" i="18"/>
  <c r="E216" i="18"/>
  <c r="B115" i="28" s="1"/>
  <c r="LV115" i="28" s="1"/>
  <c r="E107" i="18"/>
  <c r="E167" i="18"/>
  <c r="E242" i="18"/>
  <c r="H14" i="30" s="1"/>
  <c r="E208" i="18"/>
  <c r="E250" i="18"/>
  <c r="B1" i="48" s="1"/>
  <c r="E121" i="18"/>
  <c r="E1" i="33" s="1"/>
  <c r="E114" i="18"/>
  <c r="E218" i="18"/>
  <c r="B123" i="28" s="1"/>
  <c r="AV125" i="28" s="1"/>
  <c r="E176" i="18"/>
  <c r="C3" i="29" s="1"/>
  <c r="E106" i="18"/>
  <c r="H91" i="22" s="1"/>
  <c r="E155" i="18"/>
  <c r="E239" i="18"/>
  <c r="H6" i="30" s="1"/>
  <c r="E144" i="18"/>
  <c r="B2" i="3"/>
  <c r="E246" i="18"/>
  <c r="E153" i="18"/>
  <c r="E134" i="18"/>
  <c r="E226" i="18"/>
  <c r="B5" i="30" s="1"/>
  <c r="E158" i="18"/>
  <c r="E127" i="18"/>
  <c r="B1" i="29" s="1"/>
  <c r="E108" i="18"/>
  <c r="E253" i="18"/>
  <c r="C3" i="48" s="1"/>
  <c r="E240" i="18"/>
  <c r="H7" i="30" s="1"/>
  <c r="E190" i="18"/>
  <c r="J5" i="16" s="1"/>
  <c r="E148" i="18"/>
  <c r="E185" i="18"/>
  <c r="I3" i="48" s="1"/>
  <c r="E187" i="18"/>
  <c r="E258" i="18"/>
  <c r="B129" i="48" s="1"/>
  <c r="E184" i="18"/>
  <c r="J3" i="48" s="1"/>
  <c r="E157" i="18"/>
  <c r="E145" i="18"/>
  <c r="E116" i="18"/>
  <c r="H27" i="22" s="1"/>
  <c r="AF16" i="33" s="1"/>
  <c r="E117" i="18"/>
  <c r="H5" i="22" s="1"/>
  <c r="B16" i="33" s="1"/>
  <c r="E166" i="18"/>
  <c r="E159" i="18"/>
  <c r="E223" i="18"/>
  <c r="H3" i="30" s="1"/>
  <c r="E198" i="18"/>
  <c r="G4" i="19" s="1"/>
  <c r="E164" i="18"/>
  <c r="E115" i="18"/>
  <c r="H52" i="22" s="1"/>
  <c r="H31" i="33" s="1"/>
  <c r="E238" i="18"/>
  <c r="E112" i="18"/>
  <c r="E170" i="18"/>
  <c r="K108" i="22" s="1"/>
  <c r="F77" i="33" s="1"/>
  <c r="E255" i="18"/>
  <c r="E3" i="48" s="1"/>
  <c r="E182" i="18"/>
  <c r="AL44" i="33" s="1"/>
  <c r="E179" i="18"/>
  <c r="E147" i="18"/>
  <c r="E152" i="18"/>
  <c r="E136" i="18"/>
  <c r="E192" i="18"/>
  <c r="E224" i="18"/>
  <c r="EF127" i="47" s="1"/>
  <c r="E168" i="18"/>
  <c r="E165" i="18"/>
  <c r="E103" i="18"/>
  <c r="IB128" i="28"/>
  <c r="G34" i="32"/>
  <c r="K5" i="44"/>
  <c r="DS4" i="47"/>
  <c r="FF129" i="28"/>
  <c r="LT4" i="47"/>
  <c r="LG127" i="47"/>
  <c r="HG127" i="47"/>
  <c r="BT4" i="47"/>
  <c r="GT127" i="47"/>
  <c r="DG4" i="47"/>
  <c r="MG127" i="47"/>
  <c r="KT4" i="47"/>
  <c r="AG127" i="47"/>
  <c r="MG4" i="47"/>
  <c r="JT127" i="47"/>
  <c r="FT127" i="47"/>
  <c r="CT129" i="28"/>
  <c r="HT129" i="28"/>
  <c r="LG4" i="28"/>
  <c r="BG4" i="28"/>
  <c r="ET4" i="28"/>
  <c r="FG4" i="28"/>
  <c r="HG129" i="28"/>
  <c r="KG129" i="28"/>
  <c r="CG4" i="28"/>
  <c r="ET129" i="28"/>
  <c r="JT129" i="28"/>
  <c r="DG129" i="28"/>
  <c r="AT129" i="28"/>
  <c r="FT129" i="28"/>
  <c r="HT4" i="28"/>
  <c r="IT4" i="28"/>
  <c r="AG129" i="28"/>
  <c r="T4" i="47"/>
  <c r="GT129" i="28"/>
  <c r="K113" i="22"/>
  <c r="L95" i="33" s="1"/>
  <c r="H80" i="22"/>
  <c r="H95" i="22"/>
  <c r="H68" i="22"/>
  <c r="IP4" i="47"/>
  <c r="CP4" i="47"/>
  <c r="MC4" i="47"/>
  <c r="GC4" i="47"/>
  <c r="BP127" i="47"/>
  <c r="HP4" i="47"/>
  <c r="FP4" i="47"/>
  <c r="BC127" i="47"/>
  <c r="HC4" i="47"/>
  <c r="DC4" i="47"/>
  <c r="CP129" i="28"/>
  <c r="IC4" i="28"/>
  <c r="CC129" i="28"/>
  <c r="P129" i="28"/>
  <c r="CC4" i="28"/>
  <c r="DP129" i="28"/>
  <c r="BP4" i="28"/>
  <c r="HC4" i="28"/>
  <c r="GC129" i="28"/>
  <c r="P4" i="47"/>
  <c r="EP4" i="28"/>
  <c r="KP129" i="28"/>
  <c r="H85" i="22"/>
  <c r="H34" i="22"/>
  <c r="I43" i="48" s="1"/>
  <c r="H23" i="22"/>
  <c r="I28" i="48" s="1"/>
  <c r="HZ4" i="47"/>
  <c r="BZ4" i="28"/>
  <c r="FZ4" i="28"/>
  <c r="IM4" i="28"/>
  <c r="BM4" i="28"/>
  <c r="GZ4" i="28"/>
  <c r="H15" i="22"/>
  <c r="Q16" i="33" s="1"/>
  <c r="H79" i="22"/>
  <c r="B1" i="32"/>
  <c r="H78" i="22"/>
  <c r="H104" i="22"/>
  <c r="I132" i="48" s="1"/>
  <c r="H7" i="22"/>
  <c r="H6" i="22"/>
  <c r="I7"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97" i="22"/>
  <c r="I121" i="48" s="1"/>
  <c r="H4" i="22"/>
  <c r="B11" i="33" s="1"/>
  <c r="C3" i="32"/>
  <c r="H108" i="22"/>
  <c r="F78" i="33"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ID4" i="47"/>
  <c r="HQ127" i="47"/>
  <c r="GD4" i="47"/>
  <c r="DQ127" i="47"/>
  <c r="CD4" i="47"/>
  <c r="LQ4" i="47"/>
  <c r="HQ4" i="47"/>
  <c r="HD127" i="47"/>
  <c r="FQ4" i="47"/>
  <c r="DD127" i="47"/>
  <c r="BQ4" i="47"/>
  <c r="KQ127" i="47"/>
  <c r="IQ127" i="47"/>
  <c r="HD4" i="47"/>
  <c r="GQ127" i="47"/>
  <c r="EQ127" i="47"/>
  <c r="CQ127" i="47"/>
  <c r="BD4" i="47"/>
  <c r="MD127" i="47"/>
  <c r="KQ4" i="47"/>
  <c r="KD127" i="47"/>
  <c r="GQ4" i="47"/>
  <c r="GD127" i="47"/>
  <c r="EQ4" i="47"/>
  <c r="CQ4" i="47"/>
  <c r="CD127" i="47"/>
  <c r="AQ4" i="47"/>
  <c r="ED4" i="28"/>
  <c r="AD4" i="47"/>
  <c r="GQ129" i="28"/>
  <c r="AD4" i="28"/>
  <c r="BQ4" i="28"/>
  <c r="GD129" i="28"/>
  <c r="DQ4" i="28"/>
  <c r="GQ4" i="28"/>
  <c r="AQ4" i="28"/>
  <c r="CD129" i="28"/>
  <c r="DD129" i="28"/>
  <c r="BD4" i="28"/>
  <c r="ID129" i="28"/>
  <c r="KQ129" i="28"/>
  <c r="LD129" i="28"/>
  <c r="EQ129" i="28"/>
  <c r="HD4" i="28"/>
  <c r="LQ4" i="28"/>
  <c r="KD4" i="28"/>
  <c r="BD129" i="28"/>
  <c r="Q129" i="28"/>
  <c r="GD4" i="28"/>
  <c r="BQ129" i="28"/>
  <c r="Q4" i="28"/>
  <c r="FD4" i="28"/>
  <c r="KQ4" i="28"/>
  <c r="ID4" i="28"/>
  <c r="FD129" i="28"/>
  <c r="Q127" i="47"/>
  <c r="KD129" i="28"/>
  <c r="LD4" i="28"/>
  <c r="MD4" i="28"/>
  <c r="ED129" i="28"/>
  <c r="CQ129" i="28"/>
  <c r="HD129" i="28"/>
  <c r="CD4" i="28"/>
  <c r="D3" i="29"/>
  <c r="BR4" i="47"/>
  <c r="AE129" i="28"/>
  <c r="Q62" i="33"/>
  <c r="W52" i="33"/>
  <c r="F82" i="33"/>
  <c r="N62" i="33"/>
  <c r="E52" i="33"/>
  <c r="L100" i="33"/>
  <c r="B52" i="33"/>
  <c r="I7" i="44"/>
  <c r="B123" i="47"/>
  <c r="KI123" i="47" s="1"/>
  <c r="B115" i="47"/>
  <c r="AD2" i="33"/>
  <c r="O2" i="33"/>
  <c r="I2" i="33"/>
  <c r="AA2" i="33"/>
  <c r="B89" i="28"/>
  <c r="GV89" i="28" s="1"/>
  <c r="AY129" i="47"/>
  <c r="LL129" i="47"/>
  <c r="CY131" i="28"/>
  <c r="CL129" i="47"/>
  <c r="JL129" i="47"/>
  <c r="CL131" i="28"/>
  <c r="GY131" i="28"/>
  <c r="H40" i="22"/>
  <c r="H105" i="22"/>
  <c r="H74" i="22"/>
  <c r="AF31" i="33" s="1"/>
  <c r="H16" i="22"/>
  <c r="W16" i="33" s="1"/>
  <c r="H111" i="22"/>
  <c r="L86" i="33" s="1"/>
  <c r="EL130" i="47"/>
  <c r="JY130" i="47"/>
  <c r="HL130" i="47"/>
  <c r="IY130" i="47"/>
  <c r="GY130" i="47"/>
  <c r="GY132" i="28"/>
  <c r="LL132" i="28"/>
  <c r="LY132" i="28"/>
  <c r="GL132" i="28"/>
  <c r="H70" i="22"/>
  <c r="I86" i="48" s="1"/>
  <c r="H81" i="22"/>
  <c r="H113" i="22"/>
  <c r="H96" i="22"/>
  <c r="I120" i="48" s="1"/>
  <c r="H44" i="22"/>
  <c r="Z26" i="33" s="1"/>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IV106" i="47" s="1"/>
  <c r="B106" i="28"/>
  <c r="GO128" i="28"/>
  <c r="K26" i="33"/>
  <c r="AC16" i="33"/>
  <c r="DV115" i="28"/>
  <c r="BI115" i="28"/>
  <c r="JV115" i="28"/>
  <c r="FI115" i="28"/>
  <c r="JI115" i="28"/>
  <c r="AI115" i="28"/>
  <c r="BV115" i="28"/>
  <c r="IV115" i="28"/>
  <c r="I4" i="48"/>
  <c r="I58" i="48"/>
  <c r="I143" i="48"/>
  <c r="I22" i="48"/>
  <c r="CI89" i="28"/>
  <c r="LV89" i="28"/>
  <c r="BV89" i="28"/>
  <c r="FV89" i="28"/>
  <c r="DI89" i="28"/>
  <c r="EV89" i="28"/>
  <c r="DV89" i="28"/>
  <c r="AI89" i="28"/>
  <c r="CV89" i="28"/>
  <c r="EI123" i="47"/>
  <c r="AV123" i="47"/>
  <c r="BI123" i="47"/>
  <c r="I47" i="28"/>
  <c r="I5" i="48"/>
  <c r="AC26" i="33"/>
  <c r="AI106" i="28"/>
  <c r="I106" i="28"/>
  <c r="BV106" i="28"/>
  <c r="CV106" i="28"/>
  <c r="FV106" i="28"/>
  <c r="V106" i="28"/>
  <c r="EI106" i="28"/>
  <c r="HI106" i="28"/>
  <c r="DI106" i="28"/>
  <c r="DV106" i="28"/>
  <c r="FI106" i="28"/>
  <c r="HV106" i="28"/>
  <c r="KI106" i="28"/>
  <c r="CI106" i="28"/>
  <c r="LI106" i="28"/>
  <c r="BI106" i="28"/>
  <c r="JV106" i="28"/>
  <c r="KV106" i="28"/>
  <c r="GI106" i="28"/>
  <c r="EV106" i="28"/>
  <c r="JI89" i="47"/>
  <c r="LV89" i="47"/>
  <c r="HV89" i="47"/>
  <c r="LI89" i="47"/>
  <c r="KV89" i="47"/>
  <c r="GV89" i="47"/>
  <c r="GI89" i="47"/>
  <c r="KI125" i="28"/>
  <c r="FV125" i="28"/>
  <c r="JV125" i="28"/>
  <c r="GV125" i="28"/>
  <c r="LI125" i="28"/>
  <c r="BI125" i="28"/>
  <c r="EI125" i="28"/>
  <c r="GI125" i="28"/>
  <c r="DI125" i="28"/>
  <c r="I118" i="48"/>
  <c r="BV106" i="47"/>
  <c r="I106" i="47"/>
  <c r="FV106" i="47"/>
  <c r="JI106" i="47"/>
  <c r="AI106" i="47"/>
  <c r="AV106" i="47"/>
  <c r="LV106" i="47"/>
  <c r="HV106" i="47"/>
  <c r="BI106" i="47"/>
  <c r="LI106" i="47"/>
  <c r="HI106" i="47"/>
  <c r="CV106" i="47"/>
  <c r="GI106" i="47"/>
  <c r="I134" i="48"/>
  <c r="I52" i="48"/>
  <c r="I5" i="28"/>
  <c r="I12" i="28"/>
  <c r="W2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HC95" i="47"/>
  <c r="DC95" i="47"/>
  <c r="DD95" i="47" s="1"/>
  <c r="DE95" i="47" s="1"/>
  <c r="GP95" i="47"/>
  <c r="GQ95" i="47" s="1"/>
  <c r="GR95" i="47" s="1"/>
  <c r="JP95" i="47"/>
  <c r="FP95" i="47"/>
  <c r="FS95" i="47" s="1"/>
  <c r="JC95" i="47"/>
  <c r="JD95" i="47" s="1"/>
  <c r="JE95" i="47" s="1"/>
  <c r="EP95" i="47"/>
  <c r="AP95" i="47"/>
  <c r="AQ95" i="47" s="1"/>
  <c r="AR95" i="47" s="1"/>
  <c r="IC95" i="47"/>
  <c r="IF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101" i="47"/>
  <c r="GP101" i="47"/>
  <c r="GS101" i="47" s="1"/>
  <c r="JC101" i="47"/>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O126" i="47" l="1"/>
  <c r="S126" i="47" s="1"/>
  <c r="BO126" i="47"/>
  <c r="CO126" i="47"/>
  <c r="CQ126" i="47" s="1"/>
  <c r="CR126" i="47" s="1"/>
  <c r="MB126" i="47"/>
  <c r="MF126" i="47" s="1"/>
  <c r="CB128" i="28"/>
  <c r="HB128" i="28"/>
  <c r="HB130" i="28" s="1"/>
  <c r="HB131" i="28" s="1"/>
  <c r="KO126" i="47"/>
  <c r="KQ126" i="47" s="1"/>
  <c r="KR126" i="47" s="1"/>
  <c r="DO126" i="47"/>
  <c r="EO126" i="47"/>
  <c r="EQ126" i="47" s="1"/>
  <c r="ER126" i="47" s="1"/>
  <c r="AO128" i="28"/>
  <c r="LB128" i="28"/>
  <c r="KO128" i="28"/>
  <c r="EB128" i="28"/>
  <c r="EB130" i="28" s="1"/>
  <c r="EB131" i="28" s="1"/>
  <c r="JB126" i="47"/>
  <c r="JF126" i="47" s="1"/>
  <c r="FO126" i="47"/>
  <c r="FQ126" i="47" s="1"/>
  <c r="FR126" i="47" s="1"/>
  <c r="GO126" i="47"/>
  <c r="GS126" i="47" s="1"/>
  <c r="FO128" i="28"/>
  <c r="O128" i="28"/>
  <c r="DB128" i="28"/>
  <c r="FB126" i="47"/>
  <c r="FD126" i="47" s="1"/>
  <c r="FE126" i="47" s="1"/>
  <c r="LB126" i="47"/>
  <c r="LD126" i="47" s="1"/>
  <c r="LE126" i="47" s="1"/>
  <c r="HO126" i="47"/>
  <c r="HS126" i="47" s="1"/>
  <c r="EO128" i="28"/>
  <c r="EO130" i="28" s="1"/>
  <c r="EO131" i="28" s="1"/>
  <c r="BO128" i="28"/>
  <c r="BB128" i="28"/>
  <c r="BB126" i="47"/>
  <c r="BD126" i="47" s="1"/>
  <c r="BE126" i="47" s="1"/>
  <c r="CB126" i="47"/>
  <c r="CF126" i="47" s="1"/>
  <c r="JO126" i="47"/>
  <c r="FB128" i="28"/>
  <c r="FB130" i="28" s="1"/>
  <c r="FB131" i="28" s="1"/>
  <c r="KB128" i="28"/>
  <c r="KB130" i="28" s="1"/>
  <c r="KB131" i="28" s="1"/>
  <c r="AB128" i="28"/>
  <c r="AB130" i="28" s="1"/>
  <c r="AB131" i="28" s="1"/>
  <c r="DB126" i="47"/>
  <c r="DF126" i="47" s="1"/>
  <c r="EB126" i="47"/>
  <c r="ED126" i="47" s="1"/>
  <c r="EE126" i="47" s="1"/>
  <c r="LO126" i="47"/>
  <c r="LS126" i="47" s="1"/>
  <c r="IO128" i="28"/>
  <c r="GB128" i="28"/>
  <c r="LO128" i="28"/>
  <c r="IO126" i="47"/>
  <c r="IO128" i="47" s="1"/>
  <c r="IO129" i="47" s="1"/>
  <c r="GB126" i="47"/>
  <c r="GB128" i="47" s="1"/>
  <c r="GB129" i="47" s="1"/>
  <c r="IB126" i="47"/>
  <c r="ID126" i="47" s="1"/>
  <c r="IE126" i="47" s="1"/>
  <c r="JB128" i="28"/>
  <c r="DO128" i="28"/>
  <c r="HO128" i="28"/>
  <c r="AB126" i="47"/>
  <c r="HB126" i="47"/>
  <c r="HD126" i="47" s="1"/>
  <c r="HE126" i="47" s="1"/>
  <c r="AO126" i="47"/>
  <c r="AS126" i="47" s="1"/>
  <c r="MB128" i="28"/>
  <c r="CO128" i="28"/>
  <c r="GP105" i="47"/>
  <c r="GQ105" i="47" s="1"/>
  <c r="GR105" i="47" s="1"/>
  <c r="AC105" i="47"/>
  <c r="AF105" i="47" s="1"/>
  <c r="BP105" i="47"/>
  <c r="BQ105" i="47" s="1"/>
  <c r="BR105" i="47" s="1"/>
  <c r="DC105" i="47"/>
  <c r="DD105" i="47" s="1"/>
  <c r="DE105" i="47" s="1"/>
  <c r="IC105" i="47"/>
  <c r="JP105" i="47"/>
  <c r="JS105" i="47" s="1"/>
  <c r="LC105" i="47"/>
  <c r="P105" i="47"/>
  <c r="S105" i="47" s="1"/>
  <c r="EP105" i="47"/>
  <c r="ES105" i="47" s="1"/>
  <c r="BC105" i="47"/>
  <c r="GC105" i="47"/>
  <c r="GF105" i="47" s="1"/>
  <c r="HP105" i="47"/>
  <c r="JC105" i="47"/>
  <c r="JD105" i="47" s="1"/>
  <c r="JE105" i="47" s="1"/>
  <c r="CP105" i="47"/>
  <c r="CS105" i="47" s="1"/>
  <c r="KP105" i="47"/>
  <c r="KQ105" i="47" s="1"/>
  <c r="KR105" i="47" s="1"/>
  <c r="FP105" i="47"/>
  <c r="FS105" i="47" s="1"/>
  <c r="AP105" i="47"/>
  <c r="AQ105" i="47" s="1"/>
  <c r="AR105" i="47" s="1"/>
  <c r="IP105" i="47"/>
  <c r="IS105" i="47" s="1"/>
  <c r="EC105" i="47"/>
  <c r="HC105" i="47"/>
  <c r="HF105" i="47" s="1"/>
  <c r="MC105" i="47"/>
  <c r="MD105" i="47" s="1"/>
  <c r="ME105" i="47" s="1"/>
  <c r="CC105" i="47"/>
  <c r="CD105" i="47" s="1"/>
  <c r="CE105" i="47" s="1"/>
  <c r="DP105" i="47"/>
  <c r="DS105" i="47" s="1"/>
  <c r="FC105" i="47"/>
  <c r="FD105" i="47" s="1"/>
  <c r="FE105" i="47" s="1"/>
  <c r="KC105" i="47"/>
  <c r="P101" i="47"/>
  <c r="Q101" i="47" s="1"/>
  <c r="R101" i="47" s="1"/>
  <c r="KP101" i="47"/>
  <c r="KS101" i="47" s="1"/>
  <c r="DP101" i="47"/>
  <c r="DQ101" i="47" s="1"/>
  <c r="DR101" i="47" s="1"/>
  <c r="EP101" i="47"/>
  <c r="ES101" i="47" s="1"/>
  <c r="AP101" i="47"/>
  <c r="AQ101" i="47" s="1"/>
  <c r="AR101" i="47" s="1"/>
  <c r="BP101" i="47"/>
  <c r="BS101" i="47" s="1"/>
  <c r="HP101" i="47"/>
  <c r="HS101" i="47" s="1"/>
  <c r="IP101" i="47"/>
  <c r="IQ101" i="47" s="1"/>
  <c r="IR101" i="47" s="1"/>
  <c r="FP101" i="47"/>
  <c r="FS101" i="47" s="1"/>
  <c r="JP101" i="47"/>
  <c r="JQ101" i="47" s="1"/>
  <c r="JR101" i="47" s="1"/>
  <c r="LP101" i="47"/>
  <c r="LS101" i="47" s="1"/>
  <c r="AC101" i="47"/>
  <c r="AF101" i="47" s="1"/>
  <c r="CC101" i="47"/>
  <c r="CF101" i="47" s="1"/>
  <c r="DC101" i="47"/>
  <c r="DF101" i="47" s="1"/>
  <c r="EC101" i="47"/>
  <c r="EF101" i="47" s="1"/>
  <c r="GC101" i="47"/>
  <c r="GD101" i="47" s="1"/>
  <c r="GE101" i="47" s="1"/>
  <c r="HC101" i="47"/>
  <c r="HD101" i="47" s="1"/>
  <c r="HE101" i="47" s="1"/>
  <c r="BC101" i="47"/>
  <c r="BF101" i="47" s="1"/>
  <c r="KC101" i="47"/>
  <c r="KF101" i="47" s="1"/>
  <c r="LC101" i="47"/>
  <c r="LD101" i="47" s="1"/>
  <c r="LE101" i="47" s="1"/>
  <c r="FC101" i="47"/>
  <c r="FD101" i="47" s="1"/>
  <c r="FE101" i="47" s="1"/>
  <c r="CP101" i="47"/>
  <c r="CQ101" i="47" s="1"/>
  <c r="CR101" i="47" s="1"/>
  <c r="AC98" i="47"/>
  <c r="AD98" i="47" s="1"/>
  <c r="AE98" i="47" s="1"/>
  <c r="BC98" i="47"/>
  <c r="DC98" i="47"/>
  <c r="DD98" i="47" s="1"/>
  <c r="DE98" i="47" s="1"/>
  <c r="FC98" i="47"/>
  <c r="HC98" i="47"/>
  <c r="HD98" i="47" s="1"/>
  <c r="HE98" i="47" s="1"/>
  <c r="JC98" i="47"/>
  <c r="LC98" i="47"/>
  <c r="P98" i="47"/>
  <c r="S98" i="47" s="1"/>
  <c r="AP98" i="47"/>
  <c r="AQ98" i="47" s="1"/>
  <c r="AR98" i="47" s="1"/>
  <c r="CP98" i="47"/>
  <c r="CS98" i="47" s="1"/>
  <c r="EP98" i="47"/>
  <c r="EQ98" i="47" s="1"/>
  <c r="ER98" i="47" s="1"/>
  <c r="GP98" i="47"/>
  <c r="GS98" i="47" s="1"/>
  <c r="IP98" i="47"/>
  <c r="HC97" i="47"/>
  <c r="HF97" i="47" s="1"/>
  <c r="DP97" i="47"/>
  <c r="DS97" i="47" s="1"/>
  <c r="GC97" i="47"/>
  <c r="GD97" i="47" s="1"/>
  <c r="GE97" i="47" s="1"/>
  <c r="JC97" i="47"/>
  <c r="JD97" i="47" s="1"/>
  <c r="JE97" i="47" s="1"/>
  <c r="IP97" i="47"/>
  <c r="IQ97" i="47" s="1"/>
  <c r="IR97" i="47" s="1"/>
  <c r="JP97" i="47"/>
  <c r="JS97" i="47" s="1"/>
  <c r="MC97" i="47"/>
  <c r="MD97" i="47" s="1"/>
  <c r="ME97" i="47" s="1"/>
  <c r="P97" i="47"/>
  <c r="S97" i="47" s="1"/>
  <c r="BP97" i="47"/>
  <c r="BQ97" i="47" s="1"/>
  <c r="BR97" i="47" s="1"/>
  <c r="HP97" i="47"/>
  <c r="HS97" i="47" s="1"/>
  <c r="BC97" i="47"/>
  <c r="BF97" i="47" s="1"/>
  <c r="LC97" i="47"/>
  <c r="LF97" i="47" s="1"/>
  <c r="AP97" i="47"/>
  <c r="AS97" i="47" s="1"/>
  <c r="KC97" i="47"/>
  <c r="KD97" i="47" s="1"/>
  <c r="KE97" i="47" s="1"/>
  <c r="AC97" i="47"/>
  <c r="AF97" i="47" s="1"/>
  <c r="EC97" i="47"/>
  <c r="ED97" i="47" s="1"/>
  <c r="EE97" i="47" s="1"/>
  <c r="LP97" i="47"/>
  <c r="LQ97" i="47" s="1"/>
  <c r="LR97" i="47" s="1"/>
  <c r="KP97" i="47"/>
  <c r="KS97" i="47" s="1"/>
  <c r="CC97" i="47"/>
  <c r="CD97" i="47" s="1"/>
  <c r="CE97" i="47" s="1"/>
  <c r="GP97" i="47"/>
  <c r="GS97" i="47" s="1"/>
  <c r="CP97" i="47"/>
  <c r="CQ97" i="47" s="1"/>
  <c r="CR97" i="47" s="1"/>
  <c r="FC97" i="47"/>
  <c r="FF97" i="47" s="1"/>
  <c r="IC97" i="47"/>
  <c r="IF97" i="47" s="1"/>
  <c r="FP97" i="47"/>
  <c r="FQ97" i="47" s="1"/>
  <c r="FR97" i="47" s="1"/>
  <c r="EP97" i="47"/>
  <c r="ES97" i="47" s="1"/>
  <c r="MC95" i="47"/>
  <c r="MF95" i="47" s="1"/>
  <c r="BP95" i="47"/>
  <c r="BQ95" i="47" s="1"/>
  <c r="BR95" i="47" s="1"/>
  <c r="KP95" i="47"/>
  <c r="KS95" i="47" s="1"/>
  <c r="HP95" i="47"/>
  <c r="HS95" i="47" s="1"/>
  <c r="IP95" i="47"/>
  <c r="IQ95" i="47" s="1"/>
  <c r="IR95" i="47" s="1"/>
  <c r="CC95" i="47"/>
  <c r="CD95" i="47" s="1"/>
  <c r="CE95" i="47" s="1"/>
  <c r="LC95" i="47"/>
  <c r="LF95" i="47" s="1"/>
  <c r="LP95" i="47"/>
  <c r="LQ95" i="47" s="1"/>
  <c r="LR95" i="47" s="1"/>
  <c r="AC95" i="47"/>
  <c r="AF95" i="47" s="1"/>
  <c r="GC95" i="47"/>
  <c r="GD95" i="47" s="1"/>
  <c r="GE95" i="47" s="1"/>
  <c r="P95" i="47"/>
  <c r="S95" i="47" s="1"/>
  <c r="BC95" i="47"/>
  <c r="BF95" i="47" s="1"/>
  <c r="KC95" i="47"/>
  <c r="KD95" i="47" s="1"/>
  <c r="KE95" i="47" s="1"/>
  <c r="EC95" i="47"/>
  <c r="ED95" i="47" s="1"/>
  <c r="EE95" i="47" s="1"/>
  <c r="FC95" i="47"/>
  <c r="FF95" i="47" s="1"/>
  <c r="CP93" i="47"/>
  <c r="CS93" i="47" s="1"/>
  <c r="GP93" i="47"/>
  <c r="GQ93" i="47" s="1"/>
  <c r="GR93" i="47" s="1"/>
  <c r="KP93" i="47"/>
  <c r="KQ93" i="47" s="1"/>
  <c r="KR93" i="47" s="1"/>
  <c r="LC93" i="47"/>
  <c r="LD93" i="47" s="1"/>
  <c r="LE93" i="47" s="1"/>
  <c r="P93" i="47"/>
  <c r="S93" i="47" s="1"/>
  <c r="DP93" i="47"/>
  <c r="DS93" i="47" s="1"/>
  <c r="HP93" i="47"/>
  <c r="HS93" i="47" s="1"/>
  <c r="LP93" i="47"/>
  <c r="LS93" i="47" s="1"/>
  <c r="AC93" i="47"/>
  <c r="AD93" i="47" s="1"/>
  <c r="AE93" i="47" s="1"/>
  <c r="EC93" i="47"/>
  <c r="ED93" i="47" s="1"/>
  <c r="EE93" i="47" s="1"/>
  <c r="IC93" i="47"/>
  <c r="IF93" i="47" s="1"/>
  <c r="MC93" i="47"/>
  <c r="MF93" i="47" s="1"/>
  <c r="HC93" i="47"/>
  <c r="HD93" i="47" s="1"/>
  <c r="HE93" i="47" s="1"/>
  <c r="AP93" i="47"/>
  <c r="AS93" i="47" s="1"/>
  <c r="EP93" i="47"/>
  <c r="EQ93" i="47" s="1"/>
  <c r="ER93" i="47" s="1"/>
  <c r="IP93" i="47"/>
  <c r="IQ93" i="47" s="1"/>
  <c r="IR93" i="47" s="1"/>
  <c r="BC93" i="47"/>
  <c r="BF93" i="47" s="1"/>
  <c r="FC93" i="47"/>
  <c r="FD93" i="47" s="1"/>
  <c r="FE93" i="47" s="1"/>
  <c r="JC93" i="47"/>
  <c r="JD93" i="47" s="1"/>
  <c r="JE93" i="47" s="1"/>
  <c r="DC93" i="47"/>
  <c r="DD93" i="47" s="1"/>
  <c r="DE93" i="47" s="1"/>
  <c r="BP93" i="47"/>
  <c r="FP93" i="47"/>
  <c r="FQ93" i="47" s="1"/>
  <c r="FR93" i="47" s="1"/>
  <c r="JP93" i="47"/>
  <c r="CC93" i="47"/>
  <c r="CD93" i="47" s="1"/>
  <c r="CE93" i="47" s="1"/>
  <c r="GC93" i="47"/>
  <c r="GD93" i="47" s="1"/>
  <c r="GE93" i="47" s="1"/>
  <c r="IQ100" i="47"/>
  <c r="IR100" i="47" s="1"/>
  <c r="F69" i="28"/>
  <c r="F80" i="28"/>
  <c r="GV106" i="47"/>
  <c r="EV106" i="47"/>
  <c r="I57" i="48"/>
  <c r="BV123" i="47"/>
  <c r="H65" i="22"/>
  <c r="IM4" i="47"/>
  <c r="HS129" i="28"/>
  <c r="H99" i="22"/>
  <c r="I124" i="48" s="1"/>
  <c r="H55" i="22"/>
  <c r="F2" i="33"/>
  <c r="AG2" i="33"/>
  <c r="L2" i="33"/>
  <c r="AJ2" i="33"/>
  <c r="H46" i="22"/>
  <c r="I55" i="48" s="1"/>
  <c r="H73" i="22"/>
  <c r="AC36" i="33" s="1"/>
  <c r="H92" i="22"/>
  <c r="I114" i="48" s="1"/>
  <c r="KV106" i="47"/>
  <c r="B21" i="33"/>
  <c r="H37" i="22"/>
  <c r="CS129" i="28"/>
  <c r="LF4" i="28"/>
  <c r="JV123" i="47"/>
  <c r="FV123" i="47"/>
  <c r="II123" i="47"/>
  <c r="DF4" i="28"/>
  <c r="E11" i="33"/>
  <c r="JV106" i="47"/>
  <c r="EI106" i="47"/>
  <c r="DI106" i="47"/>
  <c r="V106" i="47"/>
  <c r="II106" i="47"/>
  <c r="CI106" i="47"/>
  <c r="FI106" i="47"/>
  <c r="DV106" i="47"/>
  <c r="KI106" i="47"/>
  <c r="H89" i="22"/>
  <c r="I110" i="48" s="1"/>
  <c r="H43" i="22"/>
  <c r="T26" i="33" s="1"/>
  <c r="D7" i="44"/>
  <c r="F7" i="44"/>
  <c r="H26" i="22"/>
  <c r="I30" i="48" s="1"/>
  <c r="H38" i="22"/>
  <c r="HS4" i="47"/>
  <c r="IF4" i="47"/>
  <c r="JF129" i="28"/>
  <c r="EF4" i="47"/>
  <c r="EF4" i="28"/>
  <c r="ES4" i="28"/>
  <c r="S4" i="28"/>
  <c r="KS127" i="47"/>
  <c r="GS4" i="28"/>
  <c r="H22" i="22"/>
  <c r="H61" i="22"/>
  <c r="H72" i="22"/>
  <c r="AC31" i="33" s="1"/>
  <c r="DV123" i="47"/>
  <c r="I138" i="48"/>
  <c r="I89" i="28"/>
  <c r="AV89" i="28"/>
  <c r="HI89" i="28"/>
  <c r="LI89" i="28"/>
  <c r="JI89" i="28"/>
  <c r="KI89" i="28"/>
  <c r="B1" i="47"/>
  <c r="ES4" i="47"/>
  <c r="HY130" i="47"/>
  <c r="HY132" i="28"/>
  <c r="KL132" i="28"/>
  <c r="KL130" i="47"/>
  <c r="EY132" i="28"/>
  <c r="LL130" i="47"/>
  <c r="Y132" i="28"/>
  <c r="I88" i="48"/>
  <c r="H84" i="22"/>
  <c r="I104" i="48" s="1"/>
  <c r="MF127" i="47"/>
  <c r="C1" i="45"/>
  <c r="AL31" i="33"/>
  <c r="BM4" i="47"/>
  <c r="FZ4" i="47"/>
  <c r="DM4" i="47"/>
  <c r="M4" i="28"/>
  <c r="GL131" i="28"/>
  <c r="Y129" i="47"/>
  <c r="FY131" i="28"/>
  <c r="HL129" i="47"/>
  <c r="KY131" i="28"/>
  <c r="HL131" i="28"/>
  <c r="BV89" i="47"/>
  <c r="FI89" i="47"/>
  <c r="GV106" i="28"/>
  <c r="AV106" i="28"/>
  <c r="IV106" i="28"/>
  <c r="H20" i="22"/>
  <c r="I25" i="48" s="1"/>
  <c r="DD4" i="28"/>
  <c r="IQ129" i="28"/>
  <c r="JD4" i="28"/>
  <c r="CQ4" i="28"/>
  <c r="DQ129" i="28"/>
  <c r="JD129" i="28"/>
  <c r="ED127" i="47"/>
  <c r="AQ127" i="47"/>
  <c r="JD4" i="47"/>
  <c r="JQ4" i="47"/>
  <c r="H56" i="22"/>
  <c r="I96" i="48"/>
  <c r="KP4" i="28"/>
  <c r="BC4" i="28"/>
  <c r="BP4" i="47"/>
  <c r="MG129" i="28"/>
  <c r="KT4" i="28"/>
  <c r="GG4" i="28"/>
  <c r="KG127" i="47"/>
  <c r="HT4" i="47"/>
  <c r="AR52" i="33"/>
  <c r="T62" i="33"/>
  <c r="O68" i="33"/>
  <c r="GI115" i="28"/>
  <c r="LI115" i="28"/>
  <c r="EV125" i="28"/>
  <c r="I125" i="28"/>
  <c r="IC127" i="47"/>
  <c r="KC4" i="47"/>
  <c r="IP127" i="47"/>
  <c r="EC129" i="28"/>
  <c r="AC4" i="47"/>
  <c r="KD4" i="47"/>
  <c r="LD127" i="47"/>
  <c r="LD4" i="47"/>
  <c r="DD4" i="47"/>
  <c r="ID127" i="47"/>
  <c r="AD127" i="47"/>
  <c r="HQ4" i="28"/>
  <c r="FQ4" i="28"/>
  <c r="IQ4" i="28"/>
  <c r="HQ129" i="28"/>
  <c r="AD129" i="28"/>
  <c r="Q4" i="47"/>
  <c r="H57" i="22"/>
  <c r="H39" i="22"/>
  <c r="IV125" i="28"/>
  <c r="BV125" i="28"/>
  <c r="JI106" i="28"/>
  <c r="II106" i="28"/>
  <c r="LV106" i="28"/>
  <c r="KV115" i="28"/>
  <c r="EI115" i="28"/>
  <c r="H59" i="22"/>
  <c r="N36" i="33" s="1"/>
  <c r="AQ129" i="28"/>
  <c r="JQ4" i="28"/>
  <c r="FQ129" i="28"/>
  <c r="EQ4" i="28"/>
  <c r="LQ129" i="28"/>
  <c r="MD129" i="28"/>
  <c r="JQ129" i="28"/>
  <c r="IQ4" i="47"/>
  <c r="FD4" i="47"/>
  <c r="DQ4" i="47"/>
  <c r="ED4" i="47"/>
  <c r="KC129" i="28"/>
  <c r="DC4" i="28"/>
  <c r="FP127" i="47"/>
  <c r="T129" i="28"/>
  <c r="AG4" i="47"/>
  <c r="BT4" i="28"/>
  <c r="HT127" i="47"/>
  <c r="F49" i="22"/>
  <c r="F24" i="22"/>
  <c r="F65" i="22"/>
  <c r="F87" i="22"/>
  <c r="F6" i="22"/>
  <c r="F36" i="22"/>
  <c r="CI89" i="47"/>
  <c r="II89" i="47"/>
  <c r="B135" i="28"/>
  <c r="B133" i="47"/>
  <c r="LG4" i="47"/>
  <c r="DT4" i="47"/>
  <c r="CT4" i="47"/>
  <c r="IT129" i="28"/>
  <c r="LT4" i="28"/>
  <c r="GT4" i="28"/>
  <c r="LT129" i="28"/>
  <c r="F101" i="22"/>
  <c r="F67" i="22"/>
  <c r="F43" i="22"/>
  <c r="F9" i="22"/>
  <c r="F89" i="22"/>
  <c r="F54" i="22"/>
  <c r="B65" i="48" s="1"/>
  <c r="F30" i="22"/>
  <c r="F58" i="22"/>
  <c r="F32" i="22"/>
  <c r="F71" i="22"/>
  <c r="F45" i="22"/>
  <c r="F94" i="22"/>
  <c r="F12" i="22"/>
  <c r="B82" i="28"/>
  <c r="F57" i="22"/>
  <c r="F39" i="22"/>
  <c r="F15" i="22"/>
  <c r="F79" i="22"/>
  <c r="F42" i="22"/>
  <c r="F18" i="22"/>
  <c r="F88" i="22"/>
  <c r="F7" i="22"/>
  <c r="F62" i="22"/>
  <c r="F104" i="22"/>
  <c r="F29" i="22"/>
  <c r="F77" i="22"/>
  <c r="O18" i="19"/>
  <c r="O10" i="19"/>
  <c r="DV5" i="28"/>
  <c r="B19" i="28"/>
  <c r="B82" i="47"/>
  <c r="R5" i="73"/>
  <c r="G13" i="73"/>
  <c r="R21" i="73"/>
  <c r="AN29" i="73"/>
  <c r="R53" i="73"/>
  <c r="R69" i="73"/>
  <c r="G85" i="73"/>
  <c r="E10" i="18"/>
  <c r="O17" i="19"/>
  <c r="O9" i="19"/>
  <c r="V5" i="28"/>
  <c r="BI5" i="28"/>
  <c r="B26" i="28"/>
  <c r="R13" i="73"/>
  <c r="AN37" i="73"/>
  <c r="AC53" i="73"/>
  <c r="E8" i="18"/>
  <c r="D62" i="26" s="1"/>
  <c r="D5" i="67" s="1"/>
  <c r="F111" i="22"/>
  <c r="F74" i="22"/>
  <c r="F40" i="22"/>
  <c r="F16" i="22"/>
  <c r="F105" i="22"/>
  <c r="F90" i="22"/>
  <c r="F52" i="22"/>
  <c r="F92" i="22"/>
  <c r="F108" i="22"/>
  <c r="F98" i="22"/>
  <c r="F25" i="22"/>
  <c r="F82" i="22"/>
  <c r="F46" i="22"/>
  <c r="F14" i="22"/>
  <c r="F73" i="22"/>
  <c r="F60" i="22"/>
  <c r="O15" i="19"/>
  <c r="O7" i="19"/>
  <c r="V47" i="28"/>
  <c r="B54" i="28"/>
  <c r="E174" i="18"/>
  <c r="AN5" i="73"/>
  <c r="AN13" i="73"/>
  <c r="G37" i="73"/>
  <c r="R45" i="73"/>
  <c r="AN69" i="73"/>
  <c r="E199" i="18"/>
  <c r="D99" i="73" s="1"/>
  <c r="O14" i="19"/>
  <c r="O6" i="19"/>
  <c r="AI5" i="28"/>
  <c r="BV47" i="28"/>
  <c r="GI5" i="28"/>
  <c r="B61" i="28"/>
  <c r="F71" i="47"/>
  <c r="BP71" i="47" s="1"/>
  <c r="BQ71" i="47" s="1"/>
  <c r="E122" i="18"/>
  <c r="D1" i="73" s="1"/>
  <c r="E140" i="18"/>
  <c r="D3" i="73" s="1"/>
  <c r="AN21" i="73"/>
  <c r="AC45" i="73"/>
  <c r="AC61" i="73"/>
  <c r="E131" i="18"/>
  <c r="E81" i="18"/>
  <c r="O13" i="19"/>
  <c r="AV5" i="28"/>
  <c r="GI47" i="28"/>
  <c r="JV5" i="28"/>
  <c r="B75" i="28"/>
  <c r="G78" i="47"/>
  <c r="HC78" i="47" s="1"/>
  <c r="HD78" i="47" s="1"/>
  <c r="E137" i="18"/>
  <c r="O3" i="73" s="1"/>
  <c r="G29" i="73"/>
  <c r="R37" i="73"/>
  <c r="AN45" i="73"/>
  <c r="E132" i="18"/>
  <c r="E72" i="18"/>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IB130" i="28"/>
  <c r="IB131" i="28" s="1"/>
  <c r="MB130" i="28"/>
  <c r="MB131" i="28" s="1"/>
  <c r="DT130" i="28"/>
  <c r="DT131" i="28" s="1"/>
  <c r="HT130" i="28"/>
  <c r="HT131" i="28" s="1"/>
  <c r="LT130" i="28"/>
  <c r="LT131" i="28" s="1"/>
  <c r="CO130" i="28"/>
  <c r="CO131" i="28" s="1"/>
  <c r="AO130" i="28"/>
  <c r="AO131" i="28" s="1"/>
  <c r="JB130" i="28"/>
  <c r="JB131" i="28" s="1"/>
  <c r="DG130" i="28"/>
  <c r="DG131" i="28" s="1"/>
  <c r="HG130" i="28"/>
  <c r="HG131" i="28" s="1"/>
  <c r="LG130" i="28"/>
  <c r="LG131" i="28" s="1"/>
  <c r="KO130" i="28"/>
  <c r="KO131" i="28" s="1"/>
  <c r="BB130" i="28"/>
  <c r="BB131" i="28" s="1"/>
  <c r="GB130" i="28"/>
  <c r="GB131" i="28" s="1"/>
  <c r="CT130" i="28"/>
  <c r="CT131" i="28" s="1"/>
  <c r="GT130" i="28"/>
  <c r="GT131" i="28" s="1"/>
  <c r="KT130" i="28"/>
  <c r="KT131" i="28" s="1"/>
  <c r="BO130" i="28"/>
  <c r="BO131" i="28" s="1"/>
  <c r="LB130" i="28"/>
  <c r="LB131" i="28" s="1"/>
  <c r="CG130" i="28"/>
  <c r="CG131" i="28" s="1"/>
  <c r="GG130" i="28"/>
  <c r="GG131" i="28" s="1"/>
  <c r="KG130" i="28"/>
  <c r="KG131" i="28" s="1"/>
  <c r="AT130" i="28"/>
  <c r="AT131" i="28" s="1"/>
  <c r="CB130" i="28"/>
  <c r="CB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B84" i="48"/>
  <c r="C84" i="48"/>
  <c r="C112" i="48"/>
  <c r="B112" i="48"/>
  <c r="C7" i="48"/>
  <c r="E27" i="33"/>
  <c r="C100" i="48"/>
  <c r="W17" i="33"/>
  <c r="C94" i="48"/>
  <c r="C72" i="48"/>
  <c r="C32" i="48"/>
  <c r="B132" i="48"/>
  <c r="B37" i="48"/>
  <c r="B108" i="48"/>
  <c r="C113" i="48"/>
  <c r="C67" i="48"/>
  <c r="AI27" i="33"/>
  <c r="B13" i="48"/>
  <c r="B17" i="48"/>
  <c r="E12" i="33"/>
  <c r="B143" i="48"/>
  <c r="K32" i="33"/>
  <c r="C42" i="48"/>
  <c r="C108" i="48"/>
  <c r="T37" i="33"/>
  <c r="C98" i="48"/>
  <c r="B98" i="48"/>
  <c r="Q27" i="33"/>
  <c r="C123" i="48"/>
  <c r="B123" i="48"/>
  <c r="N32" i="33"/>
  <c r="F79" i="33"/>
  <c r="C16" i="48"/>
  <c r="G59" i="47"/>
  <c r="C37" i="48"/>
  <c r="CC13" i="47"/>
  <c r="CE13" i="47" s="1"/>
  <c r="E22" i="33"/>
  <c r="B100" i="48"/>
  <c r="C65" i="48"/>
  <c r="H32" i="33"/>
  <c r="AC22" i="33"/>
  <c r="AF32" i="33"/>
  <c r="W27" i="33"/>
  <c r="B80" i="48"/>
  <c r="T27" i="33"/>
  <c r="B113" i="48"/>
  <c r="B72" i="48"/>
  <c r="C138" i="48"/>
  <c r="C132" i="48"/>
  <c r="IP13" i="47"/>
  <c r="IR13" i="47" s="1"/>
  <c r="HP13" i="47"/>
  <c r="HQ13" i="47" s="1"/>
  <c r="KC13" i="47"/>
  <c r="KF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K17" i="33"/>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E32" i="33"/>
  <c r="B67" i="48"/>
  <c r="C118" i="48"/>
  <c r="B118" i="48"/>
  <c r="C53" i="48"/>
  <c r="B53" i="48"/>
  <c r="Z22" i="33"/>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Q93" i="47"/>
  <c r="R93" i="47" s="1"/>
  <c r="HS100" i="47"/>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AS95" i="47"/>
  <c r="CF97" i="47"/>
  <c r="ID124" i="47"/>
  <c r="IE124" i="47" s="1"/>
  <c r="IF124" i="47"/>
  <c r="MF124" i="47"/>
  <c r="MD124" i="47"/>
  <c r="ME124" i="47" s="1"/>
  <c r="EF98" i="47"/>
  <c r="ED98" i="47"/>
  <c r="EE98" i="47" s="1"/>
  <c r="CP78"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FS104" i="47"/>
  <c r="HD97" i="47"/>
  <c r="HE97" i="47" s="1"/>
  <c r="F45" i="47"/>
  <c r="F45" i="28"/>
  <c r="G88" i="28"/>
  <c r="AB128" i="47"/>
  <c r="AB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Y22" i="66"/>
  <c r="G69" i="47"/>
  <c r="G81" i="28"/>
  <c r="G81" i="47"/>
  <c r="JS91" i="47"/>
  <c r="AS101" i="47"/>
  <c r="IQ104" i="47"/>
  <c r="IR104" i="47" s="1"/>
  <c r="CF95" i="47"/>
  <c r="HF91" i="47"/>
  <c r="KQ101" i="47"/>
  <c r="KR101" i="47" s="1"/>
  <c r="HQ95" i="47"/>
  <c r="HR95"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CS100" i="47"/>
  <c r="DS102" i="47"/>
  <c r="DS126" i="47"/>
  <c r="ES93" i="47"/>
  <c r="IS97" i="47"/>
  <c r="E132" i="48"/>
  <c r="ED101" i="47"/>
  <c r="EE101" i="47" s="1"/>
  <c r="AQ93" i="47"/>
  <c r="AR93" i="47" s="1"/>
  <c r="BF104" i="47"/>
  <c r="IF100"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B94" i="48"/>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IS102" i="47"/>
  <c r="KS100" i="47"/>
  <c r="GS105" i="47"/>
  <c r="GS96" i="47"/>
  <c r="ES126" i="47"/>
  <c r="LQ126" i="47"/>
  <c r="LR126" i="47" s="1"/>
  <c r="L87" i="33"/>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C113" i="28"/>
  <c r="B113" i="28" s="1"/>
  <c r="Y22" i="67"/>
  <c r="C114" i="47"/>
  <c r="B114" i="47" s="1"/>
  <c r="KD126" i="47"/>
  <c r="KE126" i="47" s="1"/>
  <c r="C113" i="47"/>
  <c r="B113" i="47" s="1"/>
  <c r="LQ101" i="47"/>
  <c r="LR101" i="47" s="1"/>
  <c r="CQ93" i="47"/>
  <c r="CR93" i="47" s="1"/>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D130" i="48"/>
  <c r="C109" i="47"/>
  <c r="B109" i="47" s="1"/>
  <c r="KF100" i="47"/>
  <c r="IF101" i="47"/>
  <c r="JC88" i="47"/>
  <c r="HB128" i="47"/>
  <c r="HB129" i="47" s="1"/>
  <c r="FQ101" i="47"/>
  <c r="FR101" i="47" s="1"/>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IQ105" i="47"/>
  <c r="IR105" i="47" s="1"/>
  <c r="DD94" i="47"/>
  <c r="DE94" i="47" s="1"/>
  <c r="HS94" i="47"/>
  <c r="CF99" i="47"/>
  <c r="HV127" i="28"/>
  <c r="LQ98" i="47"/>
  <c r="LR98" i="47" s="1"/>
  <c r="AD105" i="47"/>
  <c r="AE105" i="47" s="1"/>
  <c r="MF105" i="47"/>
  <c r="CQ98" i="47"/>
  <c r="CR98" i="47" s="1"/>
  <c r="GF92" i="47"/>
  <c r="EI127" i="28"/>
  <c r="O67" i="33"/>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I69" i="33"/>
  <c r="DP88" i="47"/>
  <c r="BC88" i="47"/>
  <c r="GP85" i="47"/>
  <c r="HC85" i="47"/>
  <c r="HD85" i="47" s="1"/>
  <c r="ID93" i="47"/>
  <c r="IE93" i="47" s="1"/>
  <c r="DF91" i="47"/>
  <c r="B88" i="48"/>
  <c r="T22" i="33"/>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IS126" i="47" l="1"/>
  <c r="LF126" i="47"/>
  <c r="HF126" i="47"/>
  <c r="AO128" i="47"/>
  <c r="AO129" i="47" s="1"/>
  <c r="IQ126" i="47"/>
  <c r="IR126" i="47" s="1"/>
  <c r="HQ126" i="47"/>
  <c r="HR126" i="47" s="1"/>
  <c r="HO128" i="47"/>
  <c r="HO129" i="47" s="1"/>
  <c r="JB128" i="47"/>
  <c r="JB129" i="47" s="1"/>
  <c r="AQ126" i="47"/>
  <c r="AR126" i="47" s="1"/>
  <c r="JD126" i="47"/>
  <c r="JE126" i="47" s="1"/>
  <c r="DQ105" i="47"/>
  <c r="DR105" i="47" s="1"/>
  <c r="CQ105" i="47"/>
  <c r="CR105" i="47" s="1"/>
  <c r="FF105" i="47"/>
  <c r="Q105" i="47"/>
  <c r="R105" i="47" s="1"/>
  <c r="IS101" i="47"/>
  <c r="GF101" i="47"/>
  <c r="DQ97" i="47"/>
  <c r="DR97" i="47" s="1"/>
  <c r="HQ97" i="47"/>
  <c r="HR97" i="47" s="1"/>
  <c r="KQ97" i="47"/>
  <c r="KR97" i="47" s="1"/>
  <c r="FD97" i="47"/>
  <c r="FE97" i="47" s="1"/>
  <c r="JQ97" i="47"/>
  <c r="JR97" i="47" s="1"/>
  <c r="KF97" i="47"/>
  <c r="LS95" i="47"/>
  <c r="LQ93" i="47"/>
  <c r="LR93" i="47" s="1"/>
  <c r="IS93" i="47"/>
  <c r="CF93" i="47"/>
  <c r="HE13" i="47"/>
  <c r="IC78" i="47"/>
  <c r="KE13" i="47"/>
  <c r="KD13" i="47"/>
  <c r="HP78" i="47"/>
  <c r="HQ78" i="47" s="1"/>
  <c r="BC78" i="47"/>
  <c r="BE78" i="47" s="1"/>
  <c r="P78" i="47"/>
  <c r="S78" i="47" s="1"/>
  <c r="DC78" i="47"/>
  <c r="DF78" i="47" s="1"/>
  <c r="AP78" i="47"/>
  <c r="AR78" i="47" s="1"/>
  <c r="JC78" i="47"/>
  <c r="JE78" i="47" s="1"/>
  <c r="CC78" i="47"/>
  <c r="CD78" i="47" s="1"/>
  <c r="HP69" i="28"/>
  <c r="HS69" i="28" s="1"/>
  <c r="EP78" i="47"/>
  <c r="ER78" i="47" s="1"/>
  <c r="GP78" i="47"/>
  <c r="GS78" i="47" s="1"/>
  <c r="KC78" i="47"/>
  <c r="KD78" i="47" s="1"/>
  <c r="JP78" i="47"/>
  <c r="JS78" i="47" s="1"/>
  <c r="BP78" i="47"/>
  <c r="BR78" i="47" s="1"/>
  <c r="FC78" i="47"/>
  <c r="FD78" i="47" s="1"/>
  <c r="LC78" i="47"/>
  <c r="LE78" i="47" s="1"/>
  <c r="IP78" i="47"/>
  <c r="IQ78" i="47" s="1"/>
  <c r="LP78" i="47"/>
  <c r="LR78" i="47" s="1"/>
  <c r="KP78" i="47"/>
  <c r="KS78" i="47" s="1"/>
  <c r="EC78" i="47"/>
  <c r="ED78" i="47" s="1"/>
  <c r="GC78" i="47"/>
  <c r="GF78" i="47" s="1"/>
  <c r="AC78" i="47"/>
  <c r="AF78" i="47" s="1"/>
  <c r="DP78" i="47"/>
  <c r="DR78" i="47" s="1"/>
  <c r="FP78" i="47"/>
  <c r="FQ78" i="47" s="1"/>
  <c r="MC78" i="47"/>
  <c r="ME78" i="47" s="1"/>
  <c r="DC71" i="47"/>
  <c r="DE71" i="47" s="1"/>
  <c r="AC71" i="47"/>
  <c r="AD71" i="47" s="1"/>
  <c r="GC71" i="47"/>
  <c r="GE71" i="47" s="1"/>
  <c r="MC71" i="47"/>
  <c r="MD71" i="47" s="1"/>
  <c r="CP71" i="47"/>
  <c r="CQ71" i="47" s="1"/>
  <c r="AP71" i="47"/>
  <c r="AQ71" i="47" s="1"/>
  <c r="HP71" i="47"/>
  <c r="HR71" i="47" s="1"/>
  <c r="JP71" i="47"/>
  <c r="JQ71" i="47" s="1"/>
  <c r="IP71" i="47"/>
  <c r="IS71" i="47" s="1"/>
  <c r="DP71" i="47"/>
  <c r="DR71" i="47" s="1"/>
  <c r="FP71" i="47"/>
  <c r="FS71" i="47" s="1"/>
  <c r="FC71" i="47"/>
  <c r="FD71" i="47" s="1"/>
  <c r="P71" i="47"/>
  <c r="Q71" i="47" s="1"/>
  <c r="CC71" i="47"/>
  <c r="CE71" i="47" s="1"/>
  <c r="KC71" i="47"/>
  <c r="KE71" i="47" s="1"/>
  <c r="GP71" i="47"/>
  <c r="GQ71" i="47" s="1"/>
  <c r="EC71" i="47"/>
  <c r="EE71" i="47" s="1"/>
  <c r="BC71" i="47"/>
  <c r="BD71" i="47" s="1"/>
  <c r="LP71" i="47"/>
  <c r="LQ71" i="47" s="1"/>
  <c r="EP71" i="47"/>
  <c r="ER71" i="47" s="1"/>
  <c r="KP71" i="47"/>
  <c r="KR71" i="47" s="1"/>
  <c r="HC71" i="47"/>
  <c r="HE71" i="47" s="1"/>
  <c r="LC71" i="47"/>
  <c r="LF71" i="47" s="1"/>
  <c r="JC71" i="47"/>
  <c r="JD71" i="47" s="1"/>
  <c r="IC71" i="47"/>
  <c r="ID71" i="47" s="1"/>
  <c r="F51" i="22"/>
  <c r="F31" i="22"/>
  <c r="C38" i="48" s="1"/>
  <c r="F69" i="22"/>
  <c r="F5" i="22"/>
  <c r="B51" i="48"/>
  <c r="C51" i="48"/>
  <c r="B56" i="48"/>
  <c r="C56" i="48"/>
  <c r="F35" i="22"/>
  <c r="F19" i="22"/>
  <c r="F66" i="22"/>
  <c r="F55" i="22"/>
  <c r="E37" i="33" s="1"/>
  <c r="F86" i="22"/>
  <c r="F99" i="22"/>
  <c r="F91" i="22"/>
  <c r="F72" i="22"/>
  <c r="F106" i="22"/>
  <c r="F22" i="22"/>
  <c r="F61" i="22"/>
  <c r="F37" i="22"/>
  <c r="B87" i="48"/>
  <c r="C87" i="48"/>
  <c r="D64" i="26"/>
  <c r="I24" i="22" s="1"/>
  <c r="EV61" i="28"/>
  <c r="BV61" i="28"/>
  <c r="IV61" i="28"/>
  <c r="II61" i="28"/>
  <c r="EI61" i="28"/>
  <c r="GV61" i="28"/>
  <c r="DV61" i="28"/>
  <c r="AV61" i="28"/>
  <c r="I61" i="28"/>
  <c r="F33" i="22"/>
  <c r="F64" i="22"/>
  <c r="F48" i="22"/>
  <c r="F8" i="22"/>
  <c r="F78" i="22"/>
  <c r="F21" i="22"/>
  <c r="Z17" i="33" s="1"/>
  <c r="F103" i="22"/>
  <c r="F50" i="22"/>
  <c r="F26" i="22"/>
  <c r="F80" i="22"/>
  <c r="F38" i="22"/>
  <c r="F95" i="22"/>
  <c r="F13" i="22"/>
  <c r="F68" i="22"/>
  <c r="B31" i="33"/>
  <c r="I69" i="48"/>
  <c r="AL85" i="73"/>
  <c r="AA77" i="73"/>
  <c r="AL61" i="73"/>
  <c r="E5" i="73"/>
  <c r="P77" i="73"/>
  <c r="P37" i="73"/>
  <c r="E21" i="73"/>
  <c r="E93" i="73"/>
  <c r="AL21" i="73"/>
  <c r="P85" i="73"/>
  <c r="E37" i="73"/>
  <c r="AA21" i="73"/>
  <c r="AA5" i="73"/>
  <c r="AL37" i="73"/>
  <c r="P53" i="73"/>
  <c r="P21" i="73"/>
  <c r="P5" i="73"/>
  <c r="AA37" i="73"/>
  <c r="F27" i="22"/>
  <c r="AF17" i="33" s="1"/>
  <c r="F83" i="22"/>
  <c r="F56" i="22"/>
  <c r="C69" i="48" s="1"/>
  <c r="F97" i="22"/>
  <c r="C121" i="48" s="1"/>
  <c r="F4" i="22"/>
  <c r="C4" i="48" s="1"/>
  <c r="I80" i="48"/>
  <c r="Z36" i="33"/>
  <c r="BV82" i="47"/>
  <c r="V82" i="47"/>
  <c r="I75" i="48"/>
  <c r="Q36" i="33"/>
  <c r="BI75" i="28"/>
  <c r="I75" i="28"/>
  <c r="LV19" i="28"/>
  <c r="I19" i="28"/>
  <c r="HV82" i="28"/>
  <c r="I82" i="28"/>
  <c r="N26" i="33"/>
  <c r="I47" i="48"/>
  <c r="D42" i="26"/>
  <c r="D5" i="65" s="1"/>
  <c r="F113" i="22"/>
  <c r="F59" i="22"/>
  <c r="N37" i="33" s="1"/>
  <c r="F10" i="22"/>
  <c r="F81" i="22"/>
  <c r="F96" i="22"/>
  <c r="F70" i="22"/>
  <c r="F44" i="22"/>
  <c r="F20" i="22"/>
  <c r="C11" i="3"/>
  <c r="I17" i="3"/>
  <c r="F5" i="3"/>
  <c r="C5" i="3"/>
  <c r="I5" i="3"/>
  <c r="B55" i="48"/>
  <c r="C55" i="48"/>
  <c r="B46" i="48"/>
  <c r="C46" i="48"/>
  <c r="I48" i="48"/>
  <c r="Q26" i="33"/>
  <c r="Q85" i="73"/>
  <c r="F21" i="73"/>
  <c r="F61" i="73"/>
  <c r="F37" i="73"/>
  <c r="AB69" i="73"/>
  <c r="F11" i="22"/>
  <c r="F34" i="22"/>
  <c r="F63" i="22"/>
  <c r="F47" i="22"/>
  <c r="B58" i="48" s="1"/>
  <c r="F23" i="22"/>
  <c r="F85" i="22"/>
  <c r="LV54" i="28"/>
  <c r="GV54" i="28"/>
  <c r="I54" i="28"/>
  <c r="LV26" i="28"/>
  <c r="BV26" i="28"/>
  <c r="V26" i="28"/>
  <c r="AV26" i="28"/>
  <c r="I26" i="28"/>
  <c r="F84" i="22"/>
  <c r="F75" i="22"/>
  <c r="F41" i="22"/>
  <c r="F17" i="22"/>
  <c r="F100" i="22"/>
  <c r="F109" i="22"/>
  <c r="F53" i="22"/>
  <c r="F28" i="22"/>
  <c r="C23" i="48"/>
  <c r="B23" i="48"/>
  <c r="B36" i="33"/>
  <c r="I70" i="48"/>
  <c r="I45" i="48"/>
  <c r="Q21" i="33"/>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LC79" i="28"/>
  <c r="LE79" i="28" s="1"/>
  <c r="CP79" i="28"/>
  <c r="CS79" i="28" s="1"/>
  <c r="B26" i="48"/>
  <c r="K27" i="33"/>
  <c r="B27" i="33"/>
  <c r="C120" i="48"/>
  <c r="B120" i="48"/>
  <c r="C102" i="48"/>
  <c r="B102" i="48"/>
  <c r="Q22" i="33"/>
  <c r="CC29" i="28"/>
  <c r="CF29" i="28" s="1"/>
  <c r="BC79" i="28"/>
  <c r="BE79" i="28" s="1"/>
  <c r="HP79" i="28"/>
  <c r="HQ79" i="28" s="1"/>
  <c r="EP79" i="28"/>
  <c r="ES79" i="28" s="1"/>
  <c r="C81" i="48"/>
  <c r="AI37" i="33"/>
  <c r="K37" i="33"/>
  <c r="B77" i="48"/>
  <c r="C77" i="48"/>
  <c r="C27" i="48"/>
  <c r="B27" i="48"/>
  <c r="AI17" i="33"/>
  <c r="C76" i="48"/>
  <c r="LP79" i="28"/>
  <c r="LR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Q64" i="28" s="1"/>
  <c r="GP64" i="28"/>
  <c r="GR64" i="28" s="1"/>
  <c r="FP64" i="28"/>
  <c r="FQ64" i="28" s="1"/>
  <c r="EC64" i="28"/>
  <c r="EF64" i="28" s="1"/>
  <c r="HE6" i="47"/>
  <c r="AP64" i="28"/>
  <c r="AS64" i="28" s="1"/>
  <c r="BP64" i="28"/>
  <c r="BR64" i="28" s="1"/>
  <c r="FC64" i="28"/>
  <c r="FD64" i="28" s="1"/>
  <c r="KC29" i="28"/>
  <c r="KD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33" i="48" s="1"/>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Q8" i="66"/>
  <c r="I51" i="22"/>
  <c r="B27" i="3"/>
  <c r="CD6" i="47"/>
  <c r="AQ10" i="47"/>
  <c r="I18" i="22"/>
  <c r="FE10" i="47"/>
  <c r="D7" i="62"/>
  <c r="Q7" i="62" s="1"/>
  <c r="JR6" i="47"/>
  <c r="GF10" i="47"/>
  <c r="BF6" i="47"/>
  <c r="FD10" i="47"/>
  <c r="I74" i="22"/>
  <c r="AF33" i="33" s="1"/>
  <c r="P26" i="68" s="1"/>
  <c r="I34" i="22"/>
  <c r="I11" i="22"/>
  <c r="B14" i="3"/>
  <c r="CE6" i="47"/>
  <c r="JQ6" i="47"/>
  <c r="J55" i="22"/>
  <c r="F38" i="33" s="1"/>
  <c r="Q27" i="62" s="1"/>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I28" i="33" s="1"/>
  <c r="Q25" i="63" s="1"/>
  <c r="BP72" i="28"/>
  <c r="BR72" i="28" s="1"/>
  <c r="J69" i="22"/>
  <c r="E84" i="48" s="1"/>
  <c r="I17" i="22"/>
  <c r="W13" i="33" s="1"/>
  <c r="P22" i="65" s="1"/>
  <c r="KC76" i="47"/>
  <c r="KF76" i="47" s="1"/>
  <c r="KP76" i="47"/>
  <c r="KQ76" i="47" s="1"/>
  <c r="FC72" i="28"/>
  <c r="FE72" i="28" s="1"/>
  <c r="AP72" i="28"/>
  <c r="AR72" i="28" s="1"/>
  <c r="J8" i="22"/>
  <c r="E12" i="48" s="1"/>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CL16" i="47"/>
  <c r="IY16" i="47"/>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BF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GP17" i="28"/>
  <c r="GQ17" i="28" s="1"/>
  <c r="IP17" i="28"/>
  <c r="IQ17" i="28" s="1"/>
  <c r="FC17" i="28"/>
  <c r="FE17" i="28" s="1"/>
  <c r="LC88" i="28"/>
  <c r="LD88" i="28" s="1"/>
  <c r="GP87" i="28"/>
  <c r="GQ87" i="28" s="1"/>
  <c r="LP88" i="28"/>
  <c r="LR88" i="28" s="1"/>
  <c r="FD85" i="47"/>
  <c r="HC88" i="28"/>
  <c r="HF88" i="28" s="1"/>
  <c r="HC60" i="47"/>
  <c r="HD60" i="47" s="1"/>
  <c r="IP60" i="47"/>
  <c r="IQ60" i="47" s="1"/>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Q71" i="47"/>
  <c r="HR78" i="47"/>
  <c r="CF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Q78" i="47"/>
  <c r="KR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GS79" i="28" l="1"/>
  <c r="GR78" i="47"/>
  <c r="BD78" i="47"/>
  <c r="AE71" i="47"/>
  <c r="CE78" i="47"/>
  <c r="KF78" i="47"/>
  <c r="LR71" i="47"/>
  <c r="EE78" i="47"/>
  <c r="LS71" i="47"/>
  <c r="LQ79" i="28"/>
  <c r="GF71" i="47"/>
  <c r="Q78" i="47"/>
  <c r="FQ71" i="47"/>
  <c r="KE78" i="47"/>
  <c r="R78" i="47"/>
  <c r="GD71" i="47"/>
  <c r="EF78" i="47"/>
  <c r="LS79" i="28"/>
  <c r="FR71" i="47"/>
  <c r="BR79" i="28"/>
  <c r="BQ78" i="47"/>
  <c r="AQ78" i="47"/>
  <c r="FE78" i="47"/>
  <c r="JD78" i="47"/>
  <c r="DQ78" i="47"/>
  <c r="JQ79" i="28"/>
  <c r="IR71" i="47"/>
  <c r="ES78" i="47"/>
  <c r="DD71" i="47"/>
  <c r="IF71" i="47"/>
  <c r="AD78" i="47"/>
  <c r="Y16" i="47"/>
  <c r="EF71" i="47"/>
  <c r="DY16" i="47"/>
  <c r="ED71" i="47"/>
  <c r="KS71" i="47"/>
  <c r="EY16" i="47"/>
  <c r="HS78" i="47"/>
  <c r="EQ78" i="47"/>
  <c r="AS78" i="47"/>
  <c r="JY16" i="47"/>
  <c r="R27" i="28"/>
  <c r="LS78" i="47"/>
  <c r="R71" i="47"/>
  <c r="IE71" i="47"/>
  <c r="DE78" i="47"/>
  <c r="JS79" i="28"/>
  <c r="FF71" i="47"/>
  <c r="DD78" i="47"/>
  <c r="ES71" i="47"/>
  <c r="GE78" i="47"/>
  <c r="JF78" i="47"/>
  <c r="HR69" i="28"/>
  <c r="HQ69" i="28"/>
  <c r="FR78" i="47"/>
  <c r="BS78" i="47"/>
  <c r="KQ71" i="47"/>
  <c r="S71" i="47"/>
  <c r="CS71" i="47"/>
  <c r="CR71" i="47"/>
  <c r="AE78" i="47"/>
  <c r="JQ78" i="47"/>
  <c r="MF71" i="47"/>
  <c r="EQ71" i="47"/>
  <c r="FE71" i="47"/>
  <c r="GD78" i="47"/>
  <c r="JE79" i="28"/>
  <c r="JR78" i="47"/>
  <c r="ME71" i="47"/>
  <c r="LF78" i="47"/>
  <c r="DS78" i="47"/>
  <c r="FF78" i="47"/>
  <c r="LD78" i="47"/>
  <c r="FS78" i="47"/>
  <c r="MD78" i="47"/>
  <c r="MF78" i="47"/>
  <c r="IS78" i="47"/>
  <c r="IR78" i="47"/>
  <c r="AS71" i="47"/>
  <c r="HD71" i="47"/>
  <c r="HF71" i="47"/>
  <c r="CF71" i="47"/>
  <c r="CD71" i="47"/>
  <c r="AR71" i="47"/>
  <c r="GS71" i="47"/>
  <c r="DJ52" i="47"/>
  <c r="GR71" i="47"/>
  <c r="CW52" i="47"/>
  <c r="GR57" i="28"/>
  <c r="JS71" i="47"/>
  <c r="JF71" i="47"/>
  <c r="JR71" i="47"/>
  <c r="JE71" i="47"/>
  <c r="BF79" i="28"/>
  <c r="KF71" i="47"/>
  <c r="HS71" i="47"/>
  <c r="AS41" i="28"/>
  <c r="HQ71" i="47"/>
  <c r="LD71" i="47"/>
  <c r="KD71" i="47"/>
  <c r="AR41" i="28"/>
  <c r="LE71" i="47"/>
  <c r="AQ64" i="28"/>
  <c r="BF71" i="47"/>
  <c r="DQ71" i="47"/>
  <c r="BE71" i="47"/>
  <c r="DS71" i="47"/>
  <c r="JE29" i="28"/>
  <c r="HE27" i="28"/>
  <c r="BF27" i="28"/>
  <c r="KF41" i="28"/>
  <c r="HD27" i="28"/>
  <c r="AI47" i="33"/>
  <c r="GQ79" i="28"/>
  <c r="KE79" i="28"/>
  <c r="AR64" i="28"/>
  <c r="HD64" i="28"/>
  <c r="IE79" i="28"/>
  <c r="HE64" i="28"/>
  <c r="ES64" i="28"/>
  <c r="JF29" i="28"/>
  <c r="IF79" i="28"/>
  <c r="DD64" i="28"/>
  <c r="KD79" i="28"/>
  <c r="KE41" i="28"/>
  <c r="FL16" i="47"/>
  <c r="GY16" i="47"/>
  <c r="LL16" i="47"/>
  <c r="HL16" i="47"/>
  <c r="GL16" i="47"/>
  <c r="BL16" i="47"/>
  <c r="L16" i="47"/>
  <c r="KY16" i="47"/>
  <c r="DL16" i="47"/>
  <c r="EL16" i="47"/>
  <c r="FY16" i="47"/>
  <c r="IL16" i="47"/>
  <c r="AL16" i="47"/>
  <c r="KL16" i="47"/>
  <c r="LY16" i="47"/>
  <c r="CY16" i="47"/>
  <c r="BY16" i="47"/>
  <c r="AY16" i="47"/>
  <c r="B10" i="48"/>
  <c r="C10" i="48"/>
  <c r="B90" i="48"/>
  <c r="C90" i="48"/>
  <c r="AC32" i="33"/>
  <c r="CJ52" i="47"/>
  <c r="GW52" i="47"/>
  <c r="BE27" i="28"/>
  <c r="FE79" i="28"/>
  <c r="C130" i="48"/>
  <c r="B130" i="48"/>
  <c r="C69" i="33"/>
  <c r="AF18" i="33"/>
  <c r="P23" i="68" s="1"/>
  <c r="C77" i="47" s="1"/>
  <c r="AD54" i="33"/>
  <c r="GJ52" i="47"/>
  <c r="AJ52" i="47"/>
  <c r="LW52" i="47"/>
  <c r="KF29" i="28"/>
  <c r="HE79" i="28"/>
  <c r="C104" i="48"/>
  <c r="B104" i="48"/>
  <c r="C57" i="48"/>
  <c r="B57" i="48"/>
  <c r="B81" i="48"/>
  <c r="W32" i="33"/>
  <c r="C124" i="48"/>
  <c r="B124" i="48"/>
  <c r="B50" i="48"/>
  <c r="C50" i="48"/>
  <c r="W22" i="33"/>
  <c r="C146" i="48"/>
  <c r="L97" i="33"/>
  <c r="C60" i="48"/>
  <c r="B60" i="48"/>
  <c r="AC54" i="33"/>
  <c r="JW52" i="47"/>
  <c r="EW52" i="47"/>
  <c r="KE29" i="28"/>
  <c r="S41" i="28"/>
  <c r="Z32" i="64"/>
  <c r="E19" i="3"/>
  <c r="C35" i="48"/>
  <c r="B35" i="48"/>
  <c r="C106" i="48"/>
  <c r="B106" i="48"/>
  <c r="C86" i="48"/>
  <c r="B86" i="48"/>
  <c r="B97" i="48"/>
  <c r="C97" i="48"/>
  <c r="AC48" i="33"/>
  <c r="HJ52" i="47"/>
  <c r="W52" i="47"/>
  <c r="BW52" i="47"/>
  <c r="C52" i="28"/>
  <c r="AJ52" i="28" s="1"/>
  <c r="LJ52" i="47"/>
  <c r="LF24" i="28"/>
  <c r="IR64" i="28"/>
  <c r="R41" i="28"/>
  <c r="D6" i="64"/>
  <c r="D15" i="64" s="1"/>
  <c r="B12" i="33"/>
  <c r="B68" i="48"/>
  <c r="C68" i="48"/>
  <c r="C28" i="48"/>
  <c r="B28" i="48"/>
  <c r="AC17" i="33"/>
  <c r="H17" i="33"/>
  <c r="B12" i="48"/>
  <c r="C12" i="48"/>
  <c r="C47" i="48"/>
  <c r="B47" i="48"/>
  <c r="N27" i="33"/>
  <c r="B5" i="48"/>
  <c r="B17" i="33"/>
  <c r="C5" i="48"/>
  <c r="AC49" i="33"/>
  <c r="HW52" i="47"/>
  <c r="DW52" i="47"/>
  <c r="FJ52" i="47"/>
  <c r="IW52" i="47"/>
  <c r="EJ52" i="47"/>
  <c r="LE24" i="28"/>
  <c r="IS64" i="28"/>
  <c r="KJ52" i="47"/>
  <c r="C140" i="48"/>
  <c r="B140" i="48"/>
  <c r="R79" i="33"/>
  <c r="C101" i="48"/>
  <c r="B101" i="48"/>
  <c r="B121" i="48"/>
  <c r="C45" i="48"/>
  <c r="B45" i="48"/>
  <c r="B61" i="48"/>
  <c r="C61" i="48"/>
  <c r="AI22" i="33"/>
  <c r="B75" i="48"/>
  <c r="C75" i="48"/>
  <c r="Q37" i="33"/>
  <c r="C83" i="48"/>
  <c r="B83" i="48"/>
  <c r="W37" i="33"/>
  <c r="C82" i="48"/>
  <c r="B82" i="48"/>
  <c r="D88" i="48"/>
  <c r="AW52" i="47"/>
  <c r="IJ52" i="47"/>
  <c r="KW52" i="47"/>
  <c r="ER64" i="28"/>
  <c r="BD79" i="28"/>
  <c r="AF22" i="33"/>
  <c r="B126" i="48"/>
  <c r="C126" i="48"/>
  <c r="C96" i="48"/>
  <c r="B96" i="48"/>
  <c r="B79" i="48"/>
  <c r="Z32" i="33"/>
  <c r="C79" i="48"/>
  <c r="C21" i="48"/>
  <c r="B21" i="48"/>
  <c r="E62" i="48"/>
  <c r="J52" i="47"/>
  <c r="BJ52" i="47"/>
  <c r="FW52" i="47"/>
  <c r="AF29" i="28"/>
  <c r="E18" i="48"/>
  <c r="J19" i="22"/>
  <c r="J43" i="22"/>
  <c r="B4" i="48"/>
  <c r="B30" i="48"/>
  <c r="C30" i="48"/>
  <c r="AF12" i="33"/>
  <c r="B41" i="48"/>
  <c r="C41" i="48"/>
  <c r="C135" i="48"/>
  <c r="U69" i="33"/>
  <c r="B135" i="48"/>
  <c r="C40" i="48"/>
  <c r="B40" i="48"/>
  <c r="AF27" i="33"/>
  <c r="B63" i="48"/>
  <c r="C63"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28" s="1"/>
  <c r="D87" i="48"/>
  <c r="R23" i="33"/>
  <c r="Q24" i="71" s="1"/>
  <c r="E43" i="47" s="1"/>
  <c r="E45" i="48"/>
  <c r="E18" i="33"/>
  <c r="P23" i="62" s="1"/>
  <c r="C14" i="47" s="1"/>
  <c r="D10" i="48"/>
  <c r="L23" i="33"/>
  <c r="Q24" i="70" s="1"/>
  <c r="E29" i="47" s="1"/>
  <c r="E40" i="48"/>
  <c r="KC126" i="47"/>
  <c r="KC124" i="47"/>
  <c r="KB108" i="47"/>
  <c r="KB107" i="47"/>
  <c r="U18" i="33"/>
  <c r="Q23" i="64" s="1"/>
  <c r="E49" i="47" s="1"/>
  <c r="E23" i="48"/>
  <c r="AG13" i="33"/>
  <c r="Q22" i="68" s="1"/>
  <c r="E76" i="47" s="1"/>
  <c r="E30" i="48"/>
  <c r="Q23" i="33"/>
  <c r="P24" i="71" s="1"/>
  <c r="C43" i="28"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EW52" i="28" l="1"/>
  <c r="E43" i="28"/>
  <c r="HL43" i="28" s="1"/>
  <c r="C49" i="28"/>
  <c r="E22" i="28"/>
  <c r="Y14" i="28"/>
  <c r="Z30" i="71"/>
  <c r="LJ52" i="28"/>
  <c r="CJ52" i="28"/>
  <c r="FJ52" i="28"/>
  <c r="FL16" i="28"/>
  <c r="AY16" i="28"/>
  <c r="JY16" i="28"/>
  <c r="CY16" i="28"/>
  <c r="GY16" i="28"/>
  <c r="IY16" i="28"/>
  <c r="Y16" i="28"/>
  <c r="GL16" i="28"/>
  <c r="LL16" i="28"/>
  <c r="KL16" i="28"/>
  <c r="L16" i="28"/>
  <c r="EY16" i="28"/>
  <c r="BY16" i="28"/>
  <c r="BL16" i="28"/>
  <c r="LY16" i="28"/>
  <c r="DL16" i="28"/>
  <c r="EL16" i="28"/>
  <c r="FY16" i="28"/>
  <c r="AL16" i="28"/>
  <c r="KY16" i="28"/>
  <c r="CL16" i="28"/>
  <c r="D16" i="28"/>
  <c r="LK16" i="28" s="1"/>
  <c r="DY16" i="28"/>
  <c r="HL16" i="28"/>
  <c r="JL16" i="28"/>
  <c r="IL16" i="28"/>
  <c r="C43" i="47"/>
  <c r="KJ43" i="47" s="1"/>
  <c r="Z30" i="61"/>
  <c r="T24" i="61"/>
  <c r="V24" i="61" s="1"/>
  <c r="Z24" i="61"/>
  <c r="C88" i="47"/>
  <c r="IJ88" i="47" s="1"/>
  <c r="T24" i="71"/>
  <c r="U24" i="71" s="1"/>
  <c r="C8" i="28"/>
  <c r="EJ8" i="28" s="1"/>
  <c r="Z24" i="71"/>
  <c r="JW52" i="28"/>
  <c r="FW52" i="28"/>
  <c r="GJ52" i="28"/>
  <c r="JJ52" i="28"/>
  <c r="KW52" i="28"/>
  <c r="IW52" i="28"/>
  <c r="DW52" i="28"/>
  <c r="B52" i="28"/>
  <c r="BI52" i="28" s="1"/>
  <c r="AW52" i="28"/>
  <c r="BW52" i="28"/>
  <c r="KJ52" i="28"/>
  <c r="CW52" i="28"/>
  <c r="GW52" i="28"/>
  <c r="DJ52" i="28"/>
  <c r="HW52" i="28"/>
  <c r="IJ52" i="28"/>
  <c r="EJ52" i="28"/>
  <c r="W52" i="28"/>
  <c r="J52" i="28"/>
  <c r="C87" i="47"/>
  <c r="DW87" i="47" s="1"/>
  <c r="LW52" i="28"/>
  <c r="HJ52" i="28"/>
  <c r="BJ52" i="28"/>
  <c r="C77" i="28"/>
  <c r="JW77" i="28" s="1"/>
  <c r="E76" i="28"/>
  <c r="KY76" i="28" s="1"/>
  <c r="E29" i="28"/>
  <c r="D29" i="28" s="1"/>
  <c r="U28" i="33"/>
  <c r="Q25" i="64" s="1"/>
  <c r="I8" i="64" s="1"/>
  <c r="E53" i="48"/>
  <c r="Z23" i="62"/>
  <c r="C14" i="28"/>
  <c r="JJ14" i="28" s="1"/>
  <c r="IL14" i="28"/>
  <c r="E14" i="47"/>
  <c r="KY14" i="47" s="1"/>
  <c r="LY14" i="28"/>
  <c r="GL14" i="28"/>
  <c r="T23" i="64"/>
  <c r="U23" i="64" s="1"/>
  <c r="FL14" i="28"/>
  <c r="Z23" i="64"/>
  <c r="D14" i="28"/>
  <c r="LK14" i="28" s="1"/>
  <c r="JY14" i="28"/>
  <c r="KL14" i="28"/>
  <c r="T23" i="62"/>
  <c r="AA23" i="62" s="1"/>
  <c r="Z29" i="64"/>
  <c r="EY14" i="28"/>
  <c r="BY14" i="28"/>
  <c r="E36" i="28"/>
  <c r="JL36" i="28" s="1"/>
  <c r="E49" i="28"/>
  <c r="JL49" i="28" s="1"/>
  <c r="HL14" i="28"/>
  <c r="EL14" i="28"/>
  <c r="HY14" i="28"/>
  <c r="Z29" i="62"/>
  <c r="CL14" i="28"/>
  <c r="Z32" i="67"/>
  <c r="C64" i="47"/>
  <c r="EJ64" i="47" s="1"/>
  <c r="T26" i="67"/>
  <c r="AA26" i="67" s="1"/>
  <c r="T24" i="69"/>
  <c r="AA24" i="69" s="1"/>
  <c r="Z27" i="71"/>
  <c r="Z26" i="67"/>
  <c r="Z24" i="69"/>
  <c r="H5" i="69"/>
  <c r="Z30" i="69"/>
  <c r="HS130" i="28"/>
  <c r="HS131" i="28" s="1"/>
  <c r="Z30" i="63"/>
  <c r="T24" i="65"/>
  <c r="AA30" i="65" s="1"/>
  <c r="Z24" i="65"/>
  <c r="Z30" i="65"/>
  <c r="C57" i="28"/>
  <c r="GJ57" i="28" s="1"/>
  <c r="Z30" i="64"/>
  <c r="E50" i="28"/>
  <c r="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DL42" i="47" s="1"/>
  <c r="KL14" i="47"/>
  <c r="C10" i="47"/>
  <c r="J10" i="47" s="1"/>
  <c r="Z26" i="61"/>
  <c r="Z32" i="61"/>
  <c r="C10" i="28"/>
  <c r="D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I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KS116" i="47"/>
  <c r="KQ117" i="47"/>
  <c r="KR117" i="47" s="1"/>
  <c r="FF119" i="47"/>
  <c r="AS119" i="47"/>
  <c r="FD116" i="47"/>
  <c r="FE116" i="47" s="1"/>
  <c r="LS116" i="47"/>
  <c r="DD118" i="47"/>
  <c r="DE118" i="47" s="1"/>
  <c r="ED116" i="47"/>
  <c r="EE116" i="47" s="1"/>
  <c r="T24" i="64"/>
  <c r="AA30" i="64" s="1"/>
  <c r="LS117" i="47"/>
  <c r="KQ119" i="47"/>
  <c r="KR119" i="47" s="1"/>
  <c r="Z24"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DY50" i="28"/>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J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J87" i="47" l="1"/>
  <c r="FW87" i="47"/>
  <c r="J87" i="47"/>
  <c r="BW87" i="47"/>
  <c r="BJ87" i="47"/>
  <c r="FL50" i="28"/>
  <c r="EW87" i="47"/>
  <c r="JY50" i="28"/>
  <c r="AW87" i="47"/>
  <c r="KL50" i="28"/>
  <c r="HJ87" i="47"/>
  <c r="LW87" i="47"/>
  <c r="HY50" i="28"/>
  <c r="DJ87" i="47"/>
  <c r="W87" i="47"/>
  <c r="AL50" i="28"/>
  <c r="CW87" i="47"/>
  <c r="GW87" i="47"/>
  <c r="IJ87" i="47"/>
  <c r="GL50" i="28"/>
  <c r="LL50" i="28"/>
  <c r="AY50" i="28"/>
  <c r="KJ87" i="47"/>
  <c r="JJ87" i="47"/>
  <c r="EJ87" i="47"/>
  <c r="KY50" i="28"/>
  <c r="BY50" i="28"/>
  <c r="L50" i="28"/>
  <c r="GJ87" i="47"/>
  <c r="FJ87" i="47"/>
  <c r="AJ87" i="47"/>
  <c r="IY50" i="28"/>
  <c r="HL50" i="28"/>
  <c r="CL50" i="28"/>
  <c r="BL50" i="28"/>
  <c r="LY50" i="28"/>
  <c r="FY50" i="28"/>
  <c r="CY50" i="28"/>
  <c r="EL50" i="28"/>
  <c r="KW10" i="28"/>
  <c r="B87" i="47"/>
  <c r="KW87" i="47"/>
  <c r="HW87" i="47"/>
  <c r="JL50" i="28"/>
  <c r="IL50" i="28"/>
  <c r="DL50" i="28"/>
  <c r="EY50" i="28"/>
  <c r="GW10" i="28"/>
  <c r="LJ87" i="47"/>
  <c r="JW87" i="47"/>
  <c r="IW87" i="47"/>
  <c r="D50" i="28"/>
  <c r="GY50" i="28"/>
  <c r="W10" i="28"/>
  <c r="X16" i="28"/>
  <c r="LL43" i="28"/>
  <c r="BY43" i="28"/>
  <c r="EL43" i="28"/>
  <c r="CX16" i="28"/>
  <c r="KX16" i="28"/>
  <c r="EK16" i="28"/>
  <c r="BK16" i="28"/>
  <c r="BX16" i="28"/>
  <c r="HX16" i="28"/>
  <c r="FJ8" i="28"/>
  <c r="LY43" i="28"/>
  <c r="IL43" i="28"/>
  <c r="CL43" i="28"/>
  <c r="EY42" i="47"/>
  <c r="AW8" i="28"/>
  <c r="AA24" i="65"/>
  <c r="Y43" i="28"/>
  <c r="KL43" i="28"/>
  <c r="FY43" i="28"/>
  <c r="HL42" i="47"/>
  <c r="DW8" i="28"/>
  <c r="BL43" i="28"/>
  <c r="AL43" i="28"/>
  <c r="IY43" i="28"/>
  <c r="D43" i="28"/>
  <c r="HX43" i="28" s="1"/>
  <c r="EY43" i="28"/>
  <c r="FL43" i="28"/>
  <c r="AY43" i="28"/>
  <c r="K16" i="28"/>
  <c r="JL43" i="28"/>
  <c r="GL43" i="28"/>
  <c r="L43" i="28"/>
  <c r="CY43" i="28"/>
  <c r="JX16" i="28"/>
  <c r="LJ22" i="47"/>
  <c r="KY43" i="28"/>
  <c r="DY43" i="28"/>
  <c r="DL43" i="28"/>
  <c r="HY43" i="28"/>
  <c r="KK16" i="28"/>
  <c r="HW8" i="28"/>
  <c r="JY43" i="28"/>
  <c r="GY43" i="28"/>
  <c r="CY42" i="47"/>
  <c r="FK16" i="28"/>
  <c r="AK16" i="28"/>
  <c r="CL29" i="28"/>
  <c r="FL29" i="28"/>
  <c r="LX16" i="28"/>
  <c r="EX16" i="28"/>
  <c r="DX16" i="28"/>
  <c r="JK16" i="28"/>
  <c r="IX16" i="28"/>
  <c r="HK16" i="28"/>
  <c r="CK16" i="28"/>
  <c r="FX16" i="28"/>
  <c r="GK16" i="28"/>
  <c r="DK16" i="28"/>
  <c r="GX16" i="28"/>
  <c r="AX16" i="28"/>
  <c r="HJ88" i="47"/>
  <c r="BL36" i="28"/>
  <c r="HY36" i="28"/>
  <c r="GJ88" i="47"/>
  <c r="GY36" i="28"/>
  <c r="KL36" i="28"/>
  <c r="L36" i="28"/>
  <c r="GL36" i="28"/>
  <c r="FJ88" i="47"/>
  <c r="J64" i="47"/>
  <c r="AY36" i="28"/>
  <c r="KY36" i="28"/>
  <c r="W88" i="47"/>
  <c r="KJ64" i="47"/>
  <c r="FL36" i="28"/>
  <c r="JW88" i="47"/>
  <c r="IJ64" i="47"/>
  <c r="AL36" i="28"/>
  <c r="LW88" i="47"/>
  <c r="J7" i="63"/>
  <c r="K14" i="28"/>
  <c r="B14" i="28"/>
  <c r="GI14" i="28" s="1"/>
  <c r="HK14" i="28"/>
  <c r="IW41" i="28"/>
  <c r="BL49" i="28"/>
  <c r="BJ14" i="28"/>
  <c r="IK14" i="28"/>
  <c r="FL49" i="28"/>
  <c r="DJ14" i="28"/>
  <c r="KL49" i="28"/>
  <c r="HJ14" i="28"/>
  <c r="LW77" i="28"/>
  <c r="KW77" i="28"/>
  <c r="B77" i="28"/>
  <c r="JV77" i="28" s="1"/>
  <c r="AJ77" i="28"/>
  <c r="DJ77" i="28"/>
  <c r="CW77" i="28"/>
  <c r="DW77" i="28"/>
  <c r="Y60" i="28"/>
  <c r="H5" i="68"/>
  <c r="KW22" i="47"/>
  <c r="LW8" i="28"/>
  <c r="IJ8" i="28"/>
  <c r="CW8" i="28"/>
  <c r="CL42" i="47"/>
  <c r="BY42" i="47"/>
  <c r="AY42" i="47"/>
  <c r="IY42" i="47"/>
  <c r="B8" i="28"/>
  <c r="GI8" i="28" s="1"/>
  <c r="W8" i="28"/>
  <c r="BJ8" i="28"/>
  <c r="IL42" i="47"/>
  <c r="D42" i="47"/>
  <c r="K42" i="47" s="1"/>
  <c r="L42" i="47"/>
  <c r="W22" i="47"/>
  <c r="JJ8" i="28"/>
  <c r="LJ8" i="28"/>
  <c r="J8" i="28"/>
  <c r="CJ8" i="28"/>
  <c r="U24" i="65"/>
  <c r="Y42" i="47"/>
  <c r="EL42" i="47"/>
  <c r="FY42" i="47"/>
  <c r="BJ22" i="47"/>
  <c r="IW8" i="28"/>
  <c r="GJ8" i="28"/>
  <c r="BW8" i="28"/>
  <c r="EW8" i="28"/>
  <c r="V24" i="65"/>
  <c r="KL42" i="47"/>
  <c r="AL42" i="47"/>
  <c r="JY42" i="47"/>
  <c r="DJ22" i="47"/>
  <c r="JW8" i="28"/>
  <c r="FW8" i="28"/>
  <c r="DJ8" i="28"/>
  <c r="BL42" i="47"/>
  <c r="LY42" i="47"/>
  <c r="JL42" i="47"/>
  <c r="GJ22" i="47"/>
  <c r="KJ8" i="28"/>
  <c r="HJ8" i="28"/>
  <c r="AJ8" i="28"/>
  <c r="KY42" i="47"/>
  <c r="LL42" i="47"/>
  <c r="GY42" i="47"/>
  <c r="DY42" i="47"/>
  <c r="HJ22" i="47"/>
  <c r="KW8" i="28"/>
  <c r="GW8" i="28"/>
  <c r="FL42" i="47"/>
  <c r="GL42" i="47"/>
  <c r="HY42" i="47"/>
  <c r="KJ10" i="47"/>
  <c r="Y76" i="28"/>
  <c r="IW10" i="47"/>
  <c r="LW43" i="47"/>
  <c r="DL76" i="28"/>
  <c r="EW10" i="47"/>
  <c r="BJ43" i="47"/>
  <c r="GY76" i="28"/>
  <c r="DW10" i="47"/>
  <c r="HW43" i="47"/>
  <c r="HY76" i="28"/>
  <c r="EW43" i="47"/>
  <c r="KW43" i="47"/>
  <c r="DY76" i="28"/>
  <c r="BY76" i="28"/>
  <c r="LL76" i="28"/>
  <c r="KW10" i="47"/>
  <c r="JW10" i="47"/>
  <c r="DJ10" i="47"/>
  <c r="FJ10" i="47"/>
  <c r="B43" i="47"/>
  <c r="HI43" i="47" s="1"/>
  <c r="BW43" i="47"/>
  <c r="IW43" i="47"/>
  <c r="IJ43" i="47"/>
  <c r="L76" i="28"/>
  <c r="AL76" i="28"/>
  <c r="JL76" i="28"/>
  <c r="LJ10" i="47"/>
  <c r="AJ10" i="47"/>
  <c r="W10" i="47"/>
  <c r="GJ10" i="47"/>
  <c r="DJ43" i="47"/>
  <c r="J43" i="47"/>
  <c r="DW43" i="47"/>
  <c r="GJ43" i="47"/>
  <c r="BL76" i="28"/>
  <c r="EL76" i="28"/>
  <c r="GL76" i="28"/>
  <c r="AA29" i="62"/>
  <c r="B10" i="47"/>
  <c r="JV10" i="47" s="1"/>
  <c r="FW10" i="47"/>
  <c r="AW10" i="47"/>
  <c r="CW43" i="47"/>
  <c r="EJ43" i="47"/>
  <c r="LJ43" i="47"/>
  <c r="FL76" i="28"/>
  <c r="FY76" i="28"/>
  <c r="JY76" i="28"/>
  <c r="V23" i="62"/>
  <c r="HW10" i="47"/>
  <c r="BJ10" i="47"/>
  <c r="BW10" i="47"/>
  <c r="JW43" i="47"/>
  <c r="AW43" i="47"/>
  <c r="CJ43" i="47"/>
  <c r="GW43" i="47"/>
  <c r="CL76" i="28"/>
  <c r="CY76" i="28"/>
  <c r="HL76" i="28"/>
  <c r="U23" i="62"/>
  <c r="JJ10" i="47"/>
  <c r="EJ10" i="47"/>
  <c r="CW10" i="47"/>
  <c r="AJ43" i="47"/>
  <c r="FJ43" i="47"/>
  <c r="HJ43" i="47"/>
  <c r="LY76" i="28"/>
  <c r="AY76" i="28"/>
  <c r="IL76" i="28"/>
  <c r="KL76" i="28"/>
  <c r="LW10" i="47"/>
  <c r="HJ10" i="47"/>
  <c r="GW10" i="47"/>
  <c r="JJ43" i="47"/>
  <c r="W43" i="47"/>
  <c r="FW43" i="47"/>
  <c r="D76" i="28"/>
  <c r="IX76" i="28" s="1"/>
  <c r="EY76" i="28"/>
  <c r="IY76" i="28"/>
  <c r="IJ10" i="47"/>
  <c r="CJ10" i="47"/>
  <c r="BW29" i="47"/>
  <c r="CY29" i="28"/>
  <c r="LL29" i="28"/>
  <c r="EJ29" i="47"/>
  <c r="DL29" i="28"/>
  <c r="AY29" i="28"/>
  <c r="GW29" i="47"/>
  <c r="EL29" i="28"/>
  <c r="EW29" i="47"/>
  <c r="KW29" i="47"/>
  <c r="BL29" i="28"/>
  <c r="B29" i="47"/>
  <c r="KV29" i="47" s="1"/>
  <c r="AJ57" i="28"/>
  <c r="IL29" i="28"/>
  <c r="EY29" i="28"/>
  <c r="HJ57" i="28"/>
  <c r="DY29" i="28"/>
  <c r="BY29" i="28"/>
  <c r="GY29" i="28"/>
  <c r="KW57" i="28"/>
  <c r="KL29" i="28"/>
  <c r="GL29" i="28"/>
  <c r="IY29" i="28"/>
  <c r="Y29" i="28"/>
  <c r="JL29" i="28"/>
  <c r="HY29" i="28"/>
  <c r="AI52" i="28"/>
  <c r="LY29" i="28"/>
  <c r="L29" i="28"/>
  <c r="FY29" i="28"/>
  <c r="JY29" i="28"/>
  <c r="KY29" i="28"/>
  <c r="AL29" i="28"/>
  <c r="HL29" i="28"/>
  <c r="N7" i="64"/>
  <c r="V23" i="64"/>
  <c r="DW30" i="28"/>
  <c r="EJ30" i="28"/>
  <c r="M7" i="64"/>
  <c r="JJ30" i="28"/>
  <c r="AA24" i="61"/>
  <c r="H6" i="64"/>
  <c r="AA30" i="61"/>
  <c r="N8" i="64"/>
  <c r="U24" i="61"/>
  <c r="AA29" i="64"/>
  <c r="AA23" i="64"/>
  <c r="HW41" i="28"/>
  <c r="LY49" i="28"/>
  <c r="L49" i="28"/>
  <c r="GY49" i="28"/>
  <c r="LL49" i="28"/>
  <c r="LJ14" i="28"/>
  <c r="DW14" i="28"/>
  <c r="FW14" i="28"/>
  <c r="IJ14" i="28"/>
  <c r="LX14" i="28"/>
  <c r="KK14" i="28"/>
  <c r="EK14" i="28"/>
  <c r="AA32" i="67"/>
  <c r="AA30" i="71"/>
  <c r="D49" i="28"/>
  <c r="KK49" i="28" s="1"/>
  <c r="BY49" i="28"/>
  <c r="HY49" i="28"/>
  <c r="KY49" i="28"/>
  <c r="KW14" i="28"/>
  <c r="BW14" i="28"/>
  <c r="EW14" i="28"/>
  <c r="GX14" i="28"/>
  <c r="JX14" i="28"/>
  <c r="CX14" i="28"/>
  <c r="U26" i="67"/>
  <c r="AA24" i="71"/>
  <c r="DL49" i="28"/>
  <c r="EY49" i="28"/>
  <c r="GL49" i="28"/>
  <c r="JY49" i="28"/>
  <c r="LW14" i="28"/>
  <c r="EJ14" i="28"/>
  <c r="FJ14" i="28"/>
  <c r="CK14" i="28"/>
  <c r="X14" i="28"/>
  <c r="GK14" i="28"/>
  <c r="V26" i="67"/>
  <c r="V24" i="71"/>
  <c r="Y49" i="28"/>
  <c r="CL49" i="28"/>
  <c r="FY49" i="28"/>
  <c r="W14" i="28"/>
  <c r="J14" i="28"/>
  <c r="GW14" i="28"/>
  <c r="FX14" i="28"/>
  <c r="BK14" i="28"/>
  <c r="AK14" i="28"/>
  <c r="JK14" i="28"/>
  <c r="AL49" i="28"/>
  <c r="IY49" i="28"/>
  <c r="HL49" i="28"/>
  <c r="AJ14" i="28"/>
  <c r="CJ14" i="28"/>
  <c r="IW14" i="28"/>
  <c r="KL34" i="47"/>
  <c r="EX14" i="28"/>
  <c r="KX14" i="28"/>
  <c r="AY49" i="28"/>
  <c r="CY49" i="28"/>
  <c r="IL49" i="28"/>
  <c r="JW14" i="28"/>
  <c r="CW14" i="28"/>
  <c r="GJ14" i="28"/>
  <c r="DL34" i="47"/>
  <c r="BX14" i="28"/>
  <c r="IX14" i="28"/>
  <c r="DK14" i="28"/>
  <c r="DW41" i="28"/>
  <c r="DY49" i="28"/>
  <c r="EL49" i="28"/>
  <c r="KJ14" i="28"/>
  <c r="AW14" i="28"/>
  <c r="HW14" i="28"/>
  <c r="EL34" i="47"/>
  <c r="HX14" i="28"/>
  <c r="FK14" i="28"/>
  <c r="AX14" i="28"/>
  <c r="DX14" i="28"/>
  <c r="EY36" i="28"/>
  <c r="FY36" i="28"/>
  <c r="LL36" i="28"/>
  <c r="AJ88" i="47"/>
  <c r="BJ88" i="47"/>
  <c r="EW88" i="47"/>
  <c r="B64" i="47"/>
  <c r="AI64" i="47" s="1"/>
  <c r="CW64" i="47"/>
  <c r="LW64" i="47"/>
  <c r="IW64" i="47"/>
  <c r="N5" i="64"/>
  <c r="H8" i="64"/>
  <c r="J8" i="64" s="1"/>
  <c r="HJ64" i="47"/>
  <c r="FJ64" i="47"/>
  <c r="DJ64" i="47"/>
  <c r="GJ64" i="47"/>
  <c r="DL36" i="28"/>
  <c r="IL36" i="28"/>
  <c r="HL36" i="28"/>
  <c r="DW88" i="47"/>
  <c r="J88" i="47"/>
  <c r="FW88" i="47"/>
  <c r="BW64" i="47"/>
  <c r="JW64" i="47"/>
  <c r="HW64" i="47"/>
  <c r="GW64" i="47"/>
  <c r="M6" i="64"/>
  <c r="H5" i="64"/>
  <c r="H7" i="64"/>
  <c r="Y36" i="28"/>
  <c r="BY36" i="28"/>
  <c r="JY36" i="28"/>
  <c r="LY36" i="28"/>
  <c r="CJ88" i="47"/>
  <c r="B88" i="47"/>
  <c r="BV88" i="47" s="1"/>
  <c r="LJ88" i="47"/>
  <c r="AJ64" i="47"/>
  <c r="AW64" i="47"/>
  <c r="LJ64" i="47"/>
  <c r="I7" i="64"/>
  <c r="I5" i="64"/>
  <c r="O6" i="64"/>
  <c r="N6" i="64"/>
  <c r="BW88" i="47"/>
  <c r="HW88" i="47"/>
  <c r="KJ88" i="47"/>
  <c r="DJ88" i="47"/>
  <c r="FW64" i="47"/>
  <c r="DW64" i="47"/>
  <c r="W64" i="47"/>
  <c r="O8" i="64"/>
  <c r="I6" i="64"/>
  <c r="CL36" i="28"/>
  <c r="EL36" i="28"/>
  <c r="IY36" i="28"/>
  <c r="D36" i="28"/>
  <c r="LK36" i="28" s="1"/>
  <c r="CW88" i="47"/>
  <c r="KW88" i="47"/>
  <c r="IW88" i="47"/>
  <c r="EJ88" i="47"/>
  <c r="KW64" i="47"/>
  <c r="EW64" i="47"/>
  <c r="BJ64" i="47"/>
  <c r="O7" i="64"/>
  <c r="DY36" i="28"/>
  <c r="CY36" i="28"/>
  <c r="GW88" i="47"/>
  <c r="AW88" i="47"/>
  <c r="JJ88" i="47"/>
  <c r="CY7" i="47"/>
  <c r="CJ64" i="47"/>
  <c r="JJ64" i="47"/>
  <c r="M8" i="64"/>
  <c r="O5" i="64"/>
  <c r="M5" i="64"/>
  <c r="W77" i="28"/>
  <c r="EW77" i="28"/>
  <c r="FJ77" i="28"/>
  <c r="DV52" i="28"/>
  <c r="EJ77" i="28"/>
  <c r="FW77" i="28"/>
  <c r="GJ77" i="28"/>
  <c r="KV52" i="28"/>
  <c r="JL14" i="47"/>
  <c r="J77" i="28"/>
  <c r="GW77" i="28"/>
  <c r="HJ77" i="28"/>
  <c r="BJ77" i="28"/>
  <c r="HW77" i="28"/>
  <c r="IJ77" i="28"/>
  <c r="CI52" i="28"/>
  <c r="CY14" i="47"/>
  <c r="AW77" i="28"/>
  <c r="IW77" i="28"/>
  <c r="LJ77" i="28"/>
  <c r="V24" i="63"/>
  <c r="EI52" i="28"/>
  <c r="CJ77" i="28"/>
  <c r="BW77" i="28"/>
  <c r="KJ77" i="28"/>
  <c r="LV52" i="28"/>
  <c r="II52" i="28"/>
  <c r="IL14" i="47"/>
  <c r="AL60" i="28"/>
  <c r="FV52" i="28"/>
  <c r="AV52" i="28"/>
  <c r="GV52" i="28"/>
  <c r="JJ10" i="28"/>
  <c r="KJ10" i="28"/>
  <c r="BJ10" i="28"/>
  <c r="BY14" i="47"/>
  <c r="HY14" i="47"/>
  <c r="HY60" i="28"/>
  <c r="JI52" i="28"/>
  <c r="V52" i="28"/>
  <c r="BV52" i="28"/>
  <c r="IJ10" i="28"/>
  <c r="EJ10" i="28"/>
  <c r="AJ10" i="28"/>
  <c r="AL14" i="47"/>
  <c r="FL14" i="47"/>
  <c r="JL60" i="28"/>
  <c r="CV52" i="28"/>
  <c r="IV52" i="28"/>
  <c r="EV52" i="28"/>
  <c r="HW10" i="28"/>
  <c r="GJ10" i="28"/>
  <c r="BW10" i="28"/>
  <c r="JY14" i="47"/>
  <c r="LL14" i="47"/>
  <c r="L14" i="47"/>
  <c r="HI52" i="28"/>
  <c r="GI52" i="28"/>
  <c r="HV52" i="28"/>
  <c r="B10" i="28"/>
  <c r="BV10" i="28" s="1"/>
  <c r="LW10" i="28"/>
  <c r="DW10" i="28"/>
  <c r="CJ10" i="28"/>
  <c r="CL14" i="47"/>
  <c r="BL14" i="47"/>
  <c r="FY14" i="47"/>
  <c r="AY14" i="47"/>
  <c r="IW10" i="28"/>
  <c r="EW10" i="28"/>
  <c r="JW10" i="28"/>
  <c r="AW10" i="28"/>
  <c r="DY14" i="47"/>
  <c r="DL14" i="47"/>
  <c r="GY14" i="47"/>
  <c r="KI52" i="28"/>
  <c r="I52" i="28"/>
  <c r="FI52" i="28"/>
  <c r="LI52" i="28"/>
  <c r="FW10" i="28"/>
  <c r="HJ10" i="28"/>
  <c r="FJ10" i="28"/>
  <c r="J10" i="28"/>
  <c r="LY14" i="47"/>
  <c r="Y14" i="47"/>
  <c r="HL14" i="47"/>
  <c r="JV52" i="28"/>
  <c r="DI52" i="28"/>
  <c r="LJ10" i="28"/>
  <c r="CW10" i="28"/>
  <c r="GL14" i="47"/>
  <c r="D14" i="47"/>
  <c r="IX14" i="47" s="1"/>
  <c r="EY14" i="47"/>
  <c r="EL14" i="47"/>
  <c r="IY14" i="47"/>
  <c r="AA30" i="69"/>
  <c r="U24" i="69"/>
  <c r="V24" i="69"/>
  <c r="I8" i="68"/>
  <c r="Z31" i="64"/>
  <c r="Z25" i="64"/>
  <c r="T25" i="64"/>
  <c r="E51" i="28"/>
  <c r="E51" i="47"/>
  <c r="CJ22" i="47"/>
  <c r="JW22" i="47"/>
  <c r="KJ22" i="47"/>
  <c r="BW22" i="47"/>
  <c r="DW22" i="47"/>
  <c r="IJ22" i="47"/>
  <c r="B22" i="47"/>
  <c r="K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DV41" i="28" s="1"/>
  <c r="J57" i="28"/>
  <c r="EJ57" i="28"/>
  <c r="IW57" i="28"/>
  <c r="B57" i="28"/>
  <c r="JI57" i="28" s="1"/>
  <c r="JL34" i="47"/>
  <c r="EY34" i="47"/>
  <c r="Y34" i="47"/>
  <c r="HL34" i="47"/>
  <c r="AJ29" i="47"/>
  <c r="FJ29" i="47"/>
  <c r="JJ29" i="47"/>
  <c r="LW29" i="47"/>
  <c r="LW41" i="28"/>
  <c r="AJ41" i="28"/>
  <c r="IJ41" i="28"/>
  <c r="LJ41" i="28"/>
  <c r="CW57" i="28"/>
  <c r="BJ57" i="28"/>
  <c r="FJ57" i="28"/>
  <c r="D34" i="47"/>
  <c r="G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DK48" i="28" s="1"/>
  <c r="IJ22" i="28"/>
  <c r="GY48" i="28"/>
  <c r="B22" i="28"/>
  <c r="K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O6" i="62"/>
  <c r="L7" i="67"/>
  <c r="K8" i="65"/>
  <c r="E45" i="26" s="1"/>
  <c r="L8" i="72"/>
  <c r="AA23" i="71"/>
  <c r="V23" i="71"/>
  <c r="U23" i="7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71"/>
  <c r="K7" i="66"/>
  <c r="E54" i="26" s="1"/>
  <c r="J5" i="71"/>
  <c r="E13" i="47"/>
  <c r="E13" i="28"/>
  <c r="Z28" i="62"/>
  <c r="T22" i="62"/>
  <c r="Z22" i="62"/>
  <c r="V25" i="65"/>
  <c r="JB132" i="28"/>
  <c r="IV2" i="28" s="1"/>
  <c r="J8" i="71"/>
  <c r="K8" i="71"/>
  <c r="E35" i="26" s="1"/>
  <c r="L6" i="69"/>
  <c r="J8" i="66"/>
  <c r="J6" i="71"/>
  <c r="AA25" i="65"/>
  <c r="GB132" i="28"/>
  <c r="FV2" i="28" s="1"/>
  <c r="L5" i="65"/>
  <c r="K7" i="65"/>
  <c r="J7" i="66"/>
  <c r="J6" i="69"/>
  <c r="K8" i="66"/>
  <c r="AA31" i="65"/>
  <c r="L7" i="66"/>
  <c r="L7" i="69"/>
  <c r="J7" i="65"/>
  <c r="U23" i="69"/>
  <c r="AA24" i="64"/>
  <c r="V24" i="64"/>
  <c r="L7" i="65"/>
  <c r="L8" i="71"/>
  <c r="L8" i="66"/>
  <c r="AA32" i="62"/>
  <c r="V23" i="69"/>
  <c r="V26" i="62"/>
  <c r="AA23" i="69"/>
  <c r="U26" i="62"/>
  <c r="L5" i="69"/>
  <c r="K5" i="65"/>
  <c r="E42"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EX49" i="28"/>
  <c r="B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GV14" i="28"/>
  <c r="II14" i="28"/>
  <c r="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HI8" i="28"/>
  <c r="AI8" i="28"/>
  <c r="KI8" i="28"/>
  <c r="A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V22" i="47"/>
  <c r="II22" i="47"/>
  <c r="HI22" i="47"/>
  <c r="DV22" i="47"/>
  <c r="DI22" i="47"/>
  <c r="CI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FX45" i="47" l="1"/>
  <c r="BV22" i="47"/>
  <c r="EV22" i="47"/>
  <c r="GV22" i="47"/>
  <c r="CV22" i="47"/>
  <c r="FV22" i="47"/>
  <c r="HV22" i="47"/>
  <c r="I22" i="47"/>
  <c r="EI22" i="47"/>
  <c r="IV22" i="47"/>
  <c r="AI22" i="47"/>
  <c r="FI22" i="47"/>
  <c r="JV22" i="47"/>
  <c r="BI22" i="47"/>
  <c r="GI22" i="47"/>
  <c r="CX76" i="28"/>
  <c r="CI8" i="28"/>
  <c r="EV8" i="28"/>
  <c r="JI8" i="28"/>
  <c r="X14" i="47"/>
  <c r="CV8" i="28"/>
  <c r="LI8" i="28"/>
  <c r="V8" i="28"/>
  <c r="JV8" i="28"/>
  <c r="DI8" i="28"/>
  <c r="FV8" i="28"/>
  <c r="GV8" i="28"/>
  <c r="AX14" i="47"/>
  <c r="HV8" i="28"/>
  <c r="DV8" i="28"/>
  <c r="II8" i="28"/>
  <c r="BI8" i="28"/>
  <c r="LV8" i="28"/>
  <c r="KV8" i="28"/>
  <c r="BV8" i="28"/>
  <c r="I8" i="28"/>
  <c r="FI8" i="28"/>
  <c r="HX14" i="47"/>
  <c r="IV8" i="28"/>
  <c r="EI8" i="28"/>
  <c r="GX14" i="47"/>
  <c r="KX49" i="28"/>
  <c r="CX49" i="28"/>
  <c r="IX49" i="28"/>
  <c r="AX49" i="28"/>
  <c r="JV14" i="28"/>
  <c r="JI14" i="28"/>
  <c r="EV14" i="28"/>
  <c r="CV14" i="28"/>
  <c r="KV14" i="28"/>
  <c r="DI14" i="28"/>
  <c r="DV14" i="28"/>
  <c r="KI14" i="28"/>
  <c r="BV14" i="28"/>
  <c r="BI14" i="28"/>
  <c r="LV14" i="28"/>
  <c r="I14" i="28"/>
  <c r="HI14" i="28"/>
  <c r="FV14" i="28"/>
  <c r="CI14" i="28"/>
  <c r="HV14" i="28"/>
  <c r="AI14" i="28"/>
  <c r="IV14" i="28"/>
  <c r="FI14" i="28"/>
  <c r="AV14" i="28"/>
  <c r="EI14" i="28"/>
  <c r="LI14" i="28"/>
  <c r="DX36" i="28"/>
  <c r="V22" i="28"/>
  <c r="AX43" i="28"/>
  <c r="EX43" i="28"/>
  <c r="CK42" i="47"/>
  <c r="JX43" i="28"/>
  <c r="AX42" i="47"/>
  <c r="IX43" i="28"/>
  <c r="GK42" i="47"/>
  <c r="HV10" i="47"/>
  <c r="K43" i="28"/>
  <c r="FI10" i="47"/>
  <c r="CK43" i="28"/>
  <c r="GV10" i="47"/>
  <c r="AK43" i="28"/>
  <c r="HK43" i="28"/>
  <c r="DK43" i="28"/>
  <c r="JK43" i="28"/>
  <c r="I10" i="47"/>
  <c r="KI10" i="47"/>
  <c r="DV10" i="47"/>
  <c r="IK42" i="47"/>
  <c r="FX42" i="47"/>
  <c r="X42" i="47"/>
  <c r="GX43" i="28"/>
  <c r="FK43" i="28"/>
  <c r="KX43" i="28"/>
  <c r="II10" i="47"/>
  <c r="V10" i="47"/>
  <c r="DI10" i="47"/>
  <c r="AK42" i="47"/>
  <c r="KK42" i="47"/>
  <c r="HK42" i="47"/>
  <c r="EK42" i="47"/>
  <c r="GK43" i="28"/>
  <c r="DX43" i="28"/>
  <c r="LK43" i="28"/>
  <c r="JI10" i="47"/>
  <c r="CI10" i="47"/>
  <c r="IV10" i="47"/>
  <c r="GX42" i="47"/>
  <c r="HX42" i="47"/>
  <c r="FK42" i="47"/>
  <c r="JX42" i="47"/>
  <c r="X43" i="28"/>
  <c r="IK43" i="28"/>
  <c r="BK43" i="28"/>
  <c r="KK43" i="28"/>
  <c r="AI10" i="47"/>
  <c r="HI10" i="47"/>
  <c r="KV10" i="47"/>
  <c r="BK42" i="47"/>
  <c r="BX42" i="47"/>
  <c r="CX42" i="47"/>
  <c r="EI10" i="47"/>
  <c r="LV10" i="47"/>
  <c r="BV10" i="47"/>
  <c r="IX42" i="47"/>
  <c r="EX42" i="47"/>
  <c r="DK42" i="47"/>
  <c r="FX43" i="28"/>
  <c r="CX43" i="28"/>
  <c r="BX43" i="28"/>
  <c r="CV10" i="47"/>
  <c r="LI10" i="47"/>
  <c r="AV10" i="47"/>
  <c r="GI10" i="47"/>
  <c r="LK42" i="47"/>
  <c r="JK42" i="47"/>
  <c r="KX42" i="47"/>
  <c r="EK43" i="28"/>
  <c r="LX43" i="28"/>
  <c r="FV10" i="47"/>
  <c r="BI10" i="47"/>
  <c r="EV10" i="47"/>
  <c r="DX42" i="47"/>
  <c r="LX42" i="47"/>
  <c r="IK49" i="28"/>
  <c r="FK49" i="28"/>
  <c r="GK49" i="28"/>
  <c r="AK49" i="28"/>
  <c r="JK49" i="28"/>
  <c r="LK49" i="28"/>
  <c r="CK49" i="28"/>
  <c r="HX49" i="28"/>
  <c r="X49" i="28"/>
  <c r="K49" i="28"/>
  <c r="LX49" i="28"/>
  <c r="DX49" i="28"/>
  <c r="GX49" i="28"/>
  <c r="DK49" i="28"/>
  <c r="BX49" i="28"/>
  <c r="FX49" i="28"/>
  <c r="HK49" i="28"/>
  <c r="JX49" i="28"/>
  <c r="EK49" i="28"/>
  <c r="J5" i="68"/>
  <c r="II43" i="47"/>
  <c r="KI77" i="28"/>
  <c r="FI41" i="28"/>
  <c r="CV29" i="47"/>
  <c r="CI29" i="47"/>
  <c r="DK76" i="28"/>
  <c r="LV43" i="47"/>
  <c r="GV41" i="28"/>
  <c r="DV29" i="47"/>
  <c r="FK76" i="28"/>
  <c r="I43" i="47"/>
  <c r="DI10" i="28"/>
  <c r="GI29" i="47"/>
  <c r="GV77" i="28"/>
  <c r="KX76" i="28"/>
  <c r="EI43" i="47"/>
  <c r="HI29" i="47"/>
  <c r="FV77" i="28"/>
  <c r="HK76" i="28"/>
  <c r="I41" i="28"/>
  <c r="DI77" i="28"/>
  <c r="CV41" i="28"/>
  <c r="LV29" i="47"/>
  <c r="EI77" i="28"/>
  <c r="FX76" i="28"/>
  <c r="HV43" i="47"/>
  <c r="AV41" i="28"/>
  <c r="KI29" i="47"/>
  <c r="AI43" i="47"/>
  <c r="V29" i="47"/>
  <c r="JI77" i="28"/>
  <c r="IK76" i="28"/>
  <c r="LI43" i="47"/>
  <c r="BI41" i="28"/>
  <c r="FI10" i="28"/>
  <c r="LV64" i="47"/>
  <c r="LI10" i="28"/>
  <c r="BV64" i="47"/>
  <c r="CV10" i="28"/>
  <c r="GV64" i="47"/>
  <c r="JV10" i="28"/>
  <c r="CV64" i="47"/>
  <c r="BI64" i="47"/>
  <c r="BI10" i="28"/>
  <c r="HV64" i="47"/>
  <c r="DV10" i="28"/>
  <c r="GI22" i="28"/>
  <c r="GK36" i="28"/>
  <c r="KI22" i="28"/>
  <c r="LV22" i="28"/>
  <c r="EX36" i="28"/>
  <c r="K8" i="64"/>
  <c r="E40" i="26" s="1"/>
  <c r="J5" i="64"/>
  <c r="HI22" i="28"/>
  <c r="I77" i="28"/>
  <c r="CV77" i="28"/>
  <c r="KV77" i="28"/>
  <c r="LI77" i="28"/>
  <c r="CI22" i="28"/>
  <c r="BV22" i="28"/>
  <c r="GV22" i="28"/>
  <c r="AX76" i="28"/>
  <c r="LX76" i="28"/>
  <c r="LK76" i="28"/>
  <c r="FI43" i="47"/>
  <c r="V43" i="47"/>
  <c r="AV43" i="47"/>
  <c r="JI43" i="47"/>
  <c r="DK36" i="28"/>
  <c r="JX36" i="28"/>
  <c r="HX36" i="28"/>
  <c r="HV41" i="28"/>
  <c r="BV41" i="28"/>
  <c r="IV41" i="28"/>
  <c r="LV10" i="28"/>
  <c r="V10" i="28"/>
  <c r="KI10" i="28"/>
  <c r="CI64" i="47"/>
  <c r="FV64" i="47"/>
  <c r="KV64" i="47"/>
  <c r="BV29" i="47"/>
  <c r="AI77" i="28"/>
  <c r="DV77" i="28"/>
  <c r="FI77" i="28"/>
  <c r="LV77" i="28"/>
  <c r="AI22" i="28"/>
  <c r="CV22" i="28"/>
  <c r="HV22" i="28"/>
  <c r="BK76" i="28"/>
  <c r="X76" i="28"/>
  <c r="GX76" i="28"/>
  <c r="JV43" i="47"/>
  <c r="EV43" i="47"/>
  <c r="DI43" i="47"/>
  <c r="AK36" i="28"/>
  <c r="BX36" i="28"/>
  <c r="GX36" i="28"/>
  <c r="KX36" i="28"/>
  <c r="DI41" i="28"/>
  <c r="CI41" i="28"/>
  <c r="GI41" i="28"/>
  <c r="AI10" i="28"/>
  <c r="EI10" i="28"/>
  <c r="II10" i="28"/>
  <c r="DV64" i="47"/>
  <c r="HI64" i="47"/>
  <c r="I64" i="47"/>
  <c r="J7" i="64"/>
  <c r="FV22" i="28"/>
  <c r="IK36" i="28"/>
  <c r="AV29" i="47"/>
  <c r="EV29" i="47"/>
  <c r="EI29" i="47"/>
  <c r="HV29" i="47"/>
  <c r="AV77" i="28"/>
  <c r="HV77" i="28"/>
  <c r="GI77" i="28"/>
  <c r="BI22" i="28"/>
  <c r="DV22" i="28"/>
  <c r="IV22" i="28"/>
  <c r="JK76" i="28"/>
  <c r="DX76" i="28"/>
  <c r="HX76" i="28"/>
  <c r="BI43" i="47"/>
  <c r="IV43" i="47"/>
  <c r="GI43" i="47"/>
  <c r="X36" i="28"/>
  <c r="EK36" i="28"/>
  <c r="IX36" i="28"/>
  <c r="LX36" i="28"/>
  <c r="KI41" i="28"/>
  <c r="V41" i="28"/>
  <c r="FV41" i="28"/>
  <c r="JI41" i="28"/>
  <c r="CI10" i="28"/>
  <c r="GV10" i="28"/>
  <c r="HI10" i="28"/>
  <c r="II64" i="47"/>
  <c r="FI64" i="47"/>
  <c r="DI64" i="47"/>
  <c r="AV22" i="28"/>
  <c r="HK36" i="28"/>
  <c r="JV29" i="47"/>
  <c r="DI29" i="47"/>
  <c r="I29" i="47"/>
  <c r="FI29" i="47"/>
  <c r="JI29" i="47"/>
  <c r="EV77" i="28"/>
  <c r="IV77" i="28"/>
  <c r="HI77" i="28"/>
  <c r="DI22" i="28"/>
  <c r="EV22" i="28"/>
  <c r="LI22" i="28"/>
  <c r="BX76" i="28"/>
  <c r="EK76" i="28"/>
  <c r="GK76" i="28"/>
  <c r="GV43" i="47"/>
  <c r="KV43" i="47"/>
  <c r="FV43" i="47"/>
  <c r="K36" i="28"/>
  <c r="CX36" i="28"/>
  <c r="JK36" i="28"/>
  <c r="LI41" i="28"/>
  <c r="EV41" i="28"/>
  <c r="HI41" i="28"/>
  <c r="JV41" i="28"/>
  <c r="EV10" i="28"/>
  <c r="AV10" i="28"/>
  <c r="IV10" i="28"/>
  <c r="V64" i="47"/>
  <c r="GI64" i="47"/>
  <c r="JI64" i="47"/>
  <c r="JV64" i="47"/>
  <c r="FK36" i="28"/>
  <c r="FV29" i="47"/>
  <c r="GV29" i="47"/>
  <c r="AI29" i="47"/>
  <c r="II29" i="47"/>
  <c r="LI29" i="47"/>
  <c r="BV77" i="28"/>
  <c r="BI77" i="28"/>
  <c r="II77" i="28"/>
  <c r="EI22" i="28"/>
  <c r="II22" i="28"/>
  <c r="JV22" i="28"/>
  <c r="CK76" i="28"/>
  <c r="KK76" i="28"/>
  <c r="AK76" i="28"/>
  <c r="KI43" i="47"/>
  <c r="BV43" i="47"/>
  <c r="CV43" i="47"/>
  <c r="AX36" i="28"/>
  <c r="BK36" i="28"/>
  <c r="KK36" i="28"/>
  <c r="KV41" i="28"/>
  <c r="AI41" i="28"/>
  <c r="II41" i="28"/>
  <c r="KV10" i="28"/>
  <c r="GI10" i="28"/>
  <c r="JI10" i="28"/>
  <c r="EV64" i="47"/>
  <c r="AV64" i="47"/>
  <c r="IV64" i="47"/>
  <c r="LI64" i="47"/>
  <c r="BI29" i="47"/>
  <c r="IV29" i="47"/>
  <c r="V77" i="28"/>
  <c r="CI77" i="28"/>
  <c r="I22" i="28"/>
  <c r="FI22" i="28"/>
  <c r="JI22" i="28"/>
  <c r="EX76" i="28"/>
  <c r="JX76" i="28"/>
  <c r="K76" i="28"/>
  <c r="CI43" i="47"/>
  <c r="DV43" i="47"/>
  <c r="CK36" i="28"/>
  <c r="FX36" i="28"/>
  <c r="LV41" i="28"/>
  <c r="EI41" i="28"/>
  <c r="I10" i="28"/>
  <c r="FV10" i="28"/>
  <c r="HV10" i="28"/>
  <c r="EI64" i="47"/>
  <c r="KI64" i="47"/>
  <c r="J6" i="62"/>
  <c r="J6" i="64"/>
  <c r="L8" i="64"/>
  <c r="AV8" i="64" s="1"/>
  <c r="CK7" i="47"/>
  <c r="DX7" i="47"/>
  <c r="BX7" i="47"/>
  <c r="DK7" i="47"/>
  <c r="J8" i="68"/>
  <c r="HX7" i="47"/>
  <c r="DV30" i="28"/>
  <c r="IK48" i="28"/>
  <c r="CX7" i="47"/>
  <c r="K48" i="28"/>
  <c r="EK7" i="47"/>
  <c r="JX48" i="28"/>
  <c r="HK7" i="47"/>
  <c r="EX48" i="28"/>
  <c r="BK7" i="47"/>
  <c r="L5" i="64"/>
  <c r="EI57" i="28"/>
  <c r="CV88" i="47"/>
  <c r="II88" i="47"/>
  <c r="LI88" i="47"/>
  <c r="K7" i="64"/>
  <c r="E39" i="26" s="1"/>
  <c r="EX14" i="47"/>
  <c r="DX14" i="47"/>
  <c r="KX14" i="47"/>
  <c r="JK14" i="47"/>
  <c r="JX14" i="47"/>
  <c r="EK14" i="47"/>
  <c r="HK14" i="47"/>
  <c r="LX14" i="47"/>
  <c r="K5" i="68"/>
  <c r="E57" i="26" s="1"/>
  <c r="IK14" i="47"/>
  <c r="LK14" i="47"/>
  <c r="BX14" i="47"/>
  <c r="L7" i="64"/>
  <c r="FK14" i="47"/>
  <c r="AK14" i="47"/>
  <c r="BK14" i="47"/>
  <c r="FX14" i="47"/>
  <c r="DK14" i="47"/>
  <c r="K14" i="47"/>
  <c r="CX14" i="47"/>
  <c r="KK14" i="47"/>
  <c r="GK14" i="47"/>
  <c r="CK14" i="47"/>
  <c r="K8" i="68"/>
  <c r="E60" i="26" s="1"/>
  <c r="L6" i="64"/>
  <c r="AV6" i="64" s="1"/>
  <c r="KV57" i="28"/>
  <c r="FV88" i="47"/>
  <c r="FI88" i="47"/>
  <c r="HV88" i="47"/>
  <c r="KI57" i="28"/>
  <c r="KI88" i="47"/>
  <c r="I88" i="47"/>
  <c r="GV88" i="47"/>
  <c r="K6" i="64"/>
  <c r="E38" i="26" s="1"/>
  <c r="KV88" i="47"/>
  <c r="AI88" i="47"/>
  <c r="DI88" i="47"/>
  <c r="LV88" i="47"/>
  <c r="EV88" i="47"/>
  <c r="EI88" i="47"/>
  <c r="K5" i="64"/>
  <c r="E37" i="26" s="1"/>
  <c r="AV88" i="47"/>
  <c r="GI88" i="47"/>
  <c r="CI88" i="47"/>
  <c r="V88" i="47"/>
  <c r="FX34" i="47"/>
  <c r="IV88" i="47"/>
  <c r="HI88" i="47"/>
  <c r="JV88" i="47"/>
  <c r="JI88" i="47"/>
  <c r="JX34" i="47"/>
  <c r="I57" i="28"/>
  <c r="BI88" i="47"/>
  <c r="DV88" i="47"/>
  <c r="CX34" i="47"/>
  <c r="CV57" i="28"/>
  <c r="BI57" i="28"/>
  <c r="HV57" i="28"/>
  <c r="LV57" i="28"/>
  <c r="KK34" i="47"/>
  <c r="AX34" i="47"/>
  <c r="FK34" i="47"/>
  <c r="IV57" i="28"/>
  <c r="BV57" i="28"/>
  <c r="JV57" i="28"/>
  <c r="DK34" i="47"/>
  <c r="DX34" i="47"/>
  <c r="HK34" i="47"/>
  <c r="DI57" i="28"/>
  <c r="CI57" i="28"/>
  <c r="GI57" i="28"/>
  <c r="IK34" i="47"/>
  <c r="HX34" i="47"/>
  <c r="AK34" i="47"/>
  <c r="EV57" i="28"/>
  <c r="LI57" i="28"/>
  <c r="FV57" i="28"/>
  <c r="EK34" i="47"/>
  <c r="JK34" i="47"/>
  <c r="LX34" i="47"/>
  <c r="LK34" i="47"/>
  <c r="V57" i="28"/>
  <c r="DV57" i="28"/>
  <c r="HI57" i="28"/>
  <c r="KX34" i="47"/>
  <c r="K34" i="47"/>
  <c r="X34" i="47"/>
  <c r="EX34" i="47"/>
  <c r="AI57" i="28"/>
  <c r="FI57" i="28"/>
  <c r="II57" i="28"/>
  <c r="IX34" i="47"/>
  <c r="BX34" i="47"/>
  <c r="CK34" i="47"/>
  <c r="AV57" i="28"/>
  <c r="GV57" i="28"/>
  <c r="BK34" i="47"/>
  <c r="GK34" i="47"/>
  <c r="L5" i="68"/>
  <c r="AV5" i="71" a="1"/>
  <c r="AV5" i="71" s="1"/>
  <c r="EK48" i="28"/>
  <c r="GK48" i="28"/>
  <c r="BK48" i="28"/>
  <c r="KK48" i="28"/>
  <c r="AV7" i="71"/>
  <c r="FX48" i="28"/>
  <c r="HX48" i="28"/>
  <c r="CX48" i="28"/>
  <c r="KX48" i="28"/>
  <c r="X48" i="28"/>
  <c r="JK48" i="28"/>
  <c r="DL51" i="47"/>
  <c r="CY51" i="47"/>
  <c r="HL51" i="47"/>
  <c r="KY51" i="47"/>
  <c r="FL51" i="47"/>
  <c r="L51" i="47"/>
  <c r="BL51" i="47"/>
  <c r="AY51" i="47"/>
  <c r="GL51" i="47"/>
  <c r="LL51" i="47"/>
  <c r="EL51" i="47"/>
  <c r="FY51" i="47"/>
  <c r="CL51" i="47"/>
  <c r="EY51" i="47"/>
  <c r="DY51" i="47"/>
  <c r="JY51" i="47"/>
  <c r="IY51" i="47"/>
  <c r="BY51" i="47"/>
  <c r="LY51" i="47"/>
  <c r="AL51" i="47"/>
  <c r="Y51" i="47"/>
  <c r="D51" i="47"/>
  <c r="IL51" i="47"/>
  <c r="KL51" i="47"/>
  <c r="GY51" i="47"/>
  <c r="HY51" i="47"/>
  <c r="JL51" i="47"/>
  <c r="AK48" i="28"/>
  <c r="HK48" i="28"/>
  <c r="CK48" i="28"/>
  <c r="AV5" i="64" a="1"/>
  <c r="AV5" i="70" a="1"/>
  <c r="AV8" i="70" s="1"/>
  <c r="EL51" i="28"/>
  <c r="AY51" i="28"/>
  <c r="L51" i="28"/>
  <c r="AL51" i="28"/>
  <c r="BY51" i="28"/>
  <c r="FY51" i="28"/>
  <c r="IL51" i="28"/>
  <c r="EY51" i="28"/>
  <c r="HL51" i="28"/>
  <c r="KY51" i="28"/>
  <c r="IY51" i="28"/>
  <c r="BL51" i="28"/>
  <c r="D51" i="28"/>
  <c r="DL51" i="28"/>
  <c r="LL51" i="28"/>
  <c r="GY51" i="28"/>
  <c r="HY51" i="28"/>
  <c r="LY51" i="28"/>
  <c r="CY51" i="28"/>
  <c r="KL51" i="28"/>
  <c r="JY51" i="28"/>
  <c r="DY51" i="28"/>
  <c r="GL51" i="28"/>
  <c r="FL51" i="28"/>
  <c r="JL51" i="28"/>
  <c r="CL51" i="28"/>
  <c r="Y51" i="28"/>
  <c r="FK48" i="28"/>
  <c r="IX48" i="28"/>
  <c r="DX48" i="28"/>
  <c r="AV5" i="69" a="1"/>
  <c r="AV6" i="69" s="1"/>
  <c r="L8" i="68"/>
  <c r="AV5" i="66" a="1"/>
  <c r="AV8" i="66" s="1"/>
  <c r="AV5" i="72" a="1"/>
  <c r="AV7" i="72" s="1"/>
  <c r="U25" i="64"/>
  <c r="AA31" i="64"/>
  <c r="V25" i="64"/>
  <c r="AA25" i="64"/>
  <c r="GX48" i="28"/>
  <c r="AX48" i="28"/>
  <c r="LK48" i="28"/>
  <c r="AV8" i="71"/>
  <c r="AV5" i="65" a="1"/>
  <c r="AV6" i="65" s="1"/>
  <c r="AV8" i="65"/>
  <c r="AV6" i="67"/>
  <c r="AV5" i="63" a="1"/>
  <c r="AV8" i="63" s="1"/>
  <c r="LX48" i="28"/>
  <c r="BX48" i="28"/>
  <c r="AV7" i="66"/>
  <c r="AV6" i="66"/>
  <c r="AV5" i="67"/>
  <c r="AV5" i="67" a="1"/>
  <c r="AV7" i="67" s="1"/>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64" l="1"/>
  <c r="R5" i="64" s="1"/>
  <c r="AV7" i="64"/>
  <c r="I17" i="64"/>
  <c r="L9" i="68"/>
  <c r="R6" i="68" s="1"/>
  <c r="I17" i="68"/>
  <c r="I14" i="64"/>
  <c r="I15" i="64"/>
  <c r="I16" i="64"/>
  <c r="AV6" i="70"/>
  <c r="AV6" i="72"/>
  <c r="AV5" i="72"/>
  <c r="AV5" i="69"/>
  <c r="AV5" i="70"/>
  <c r="AV7" i="70"/>
  <c r="AV5" i="62"/>
  <c r="AV5" i="62" a="1"/>
  <c r="AV8" i="62" s="1"/>
  <c r="AV6" i="63"/>
  <c r="AV7" i="65"/>
  <c r="AV8" i="72"/>
  <c r="AV8" i="67"/>
  <c r="AV7" i="69"/>
  <c r="AV6" i="62"/>
  <c r="AV8" i="69"/>
  <c r="DX51" i="28"/>
  <c r="JX51" i="28"/>
  <c r="K51" i="28"/>
  <c r="DK51" i="28"/>
  <c r="BX51" i="28"/>
  <c r="GX51" i="28"/>
  <c r="FX51" i="28"/>
  <c r="GK51" i="28"/>
  <c r="LK51" i="28"/>
  <c r="LX51" i="28"/>
  <c r="AX51" i="28"/>
  <c r="JK51" i="28"/>
  <c r="EK51" i="28"/>
  <c r="CK51" i="28"/>
  <c r="IK51" i="28"/>
  <c r="FK51" i="28"/>
  <c r="EX51" i="28"/>
  <c r="CX51" i="28"/>
  <c r="IX51" i="28"/>
  <c r="X51" i="28"/>
  <c r="KX51" i="28"/>
  <c r="AK51" i="28"/>
  <c r="HX51" i="28"/>
  <c r="KK51" i="28"/>
  <c r="BK51" i="28"/>
  <c r="HK51" i="28"/>
  <c r="AV7" i="63"/>
  <c r="AV5" i="66"/>
  <c r="AV5" i="64"/>
  <c r="AV6" i="71"/>
  <c r="AV7" i="61"/>
  <c r="GK51" i="47"/>
  <c r="FX51" i="47"/>
  <c r="CX51" i="47"/>
  <c r="DX51" i="47"/>
  <c r="BX51" i="47"/>
  <c r="DK51" i="47"/>
  <c r="JX51" i="47"/>
  <c r="AK51" i="47"/>
  <c r="CK51" i="47"/>
  <c r="K51" i="47"/>
  <c r="IK51" i="47"/>
  <c r="LX51" i="47"/>
  <c r="LK51" i="47"/>
  <c r="AX51" i="47"/>
  <c r="JK51" i="47"/>
  <c r="EK51" i="47"/>
  <c r="HX51" i="47"/>
  <c r="KK51" i="47"/>
  <c r="HK51" i="47"/>
  <c r="BK51" i="47"/>
  <c r="EX51" i="47"/>
  <c r="X51" i="47"/>
  <c r="KX51" i="47"/>
  <c r="GX51" i="47"/>
  <c r="FK51" i="47"/>
  <c r="IX51" i="47"/>
  <c r="AV5" i="68" a="1"/>
  <c r="AV5" i="68" s="1"/>
  <c r="AV7" i="62"/>
  <c r="AV5" i="61" a="1"/>
  <c r="AV8" i="61" s="1"/>
  <c r="AV5" i="65"/>
  <c r="AV5" i="63"/>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R7" i="66"/>
  <c r="R6" i="64"/>
  <c r="R7" i="64"/>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R8" i="65"/>
  <c r="R7" i="65"/>
  <c r="R6" i="65"/>
  <c r="R5" i="65"/>
  <c r="G4" i="29"/>
  <c r="G5" i="29"/>
  <c r="J5" i="32"/>
  <c r="R6" i="61" l="1"/>
  <c r="R5" i="61"/>
  <c r="S14" i="64" a="1"/>
  <c r="S14" i="64" s="1"/>
  <c r="K16" i="64" a="1"/>
  <c r="K16" i="64" s="1"/>
  <c r="AX14" i="64" a="1"/>
  <c r="AX14" i="64" s="1"/>
  <c r="O14" i="64" a="1"/>
  <c r="O14" i="64" s="1"/>
  <c r="S16" i="64" a="1"/>
  <c r="S16" i="64" s="1"/>
  <c r="K14" i="64" a="1"/>
  <c r="K14" i="64" s="1"/>
  <c r="S15" i="64" a="1"/>
  <c r="S15" i="64" s="1"/>
  <c r="O16" i="64" a="1"/>
  <c r="O16" i="64" s="1"/>
  <c r="O15" i="64" a="1"/>
  <c r="O15" i="64" s="1"/>
  <c r="AX22" i="64" a="1"/>
  <c r="AX22" i="64" s="1"/>
  <c r="S17" i="64" a="1"/>
  <c r="S17" i="64" s="1"/>
  <c r="K15" i="64" a="1"/>
  <c r="K15" i="64" s="1"/>
  <c r="K17" i="64" a="1"/>
  <c r="K17" i="64" s="1"/>
  <c r="O17" i="64" a="1"/>
  <c r="O17" i="64" s="1"/>
  <c r="O17" i="68" a="1"/>
  <c r="O17" i="68" s="1"/>
  <c r="S14" i="68" a="1"/>
  <c r="S14" i="68" s="1"/>
  <c r="S16" i="68" a="1"/>
  <c r="S16" i="68" s="1"/>
  <c r="AX22" i="68" a="1"/>
  <c r="AX22" i="68" s="1"/>
  <c r="S17" i="68" a="1"/>
  <c r="S17" i="68" s="1"/>
  <c r="K16" i="68" a="1"/>
  <c r="K16" i="68" s="1"/>
  <c r="O14" i="68" a="1"/>
  <c r="O14" i="68" s="1"/>
  <c r="O15" i="68" a="1"/>
  <c r="O15" i="68" s="1"/>
  <c r="K17" i="68" a="1"/>
  <c r="K17" i="68" s="1"/>
  <c r="O16" i="68" a="1"/>
  <c r="O16" i="68" s="1"/>
  <c r="S15" i="68" a="1"/>
  <c r="S15" i="68" s="1"/>
  <c r="AX14" i="68" a="1"/>
  <c r="AX14" i="68" s="1"/>
  <c r="K14" i="68" a="1"/>
  <c r="K14" i="68" s="1"/>
  <c r="K15" i="68" a="1"/>
  <c r="K15" i="68" s="1"/>
  <c r="AV5" i="61"/>
  <c r="AY24" i="70"/>
  <c r="AV6" i="61"/>
  <c r="AV7" i="68"/>
  <c r="AV8" i="68"/>
  <c r="AV6"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P15" i="63" s="1"/>
  <c r="Q15" i="63" s="1"/>
  <c r="L16" i="63"/>
  <c r="M16" i="63" s="1"/>
  <c r="L14" i="63"/>
  <c r="M14" i="63" s="1"/>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AY24" i="65"/>
  <c r="L16" i="71"/>
  <c r="M16" i="71" s="1"/>
  <c r="P16" i="71" s="1"/>
  <c r="Q16" i="71" s="1"/>
  <c r="L14" i="69"/>
  <c r="M14" i="69" s="1"/>
  <c r="L15" i="71"/>
  <c r="M15" i="71" s="1"/>
  <c r="L17" i="71"/>
  <c r="M17" i="71" s="1"/>
  <c r="P17" i="71" s="1"/>
  <c r="Q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71" l="1"/>
  <c r="Q15" i="71" s="1"/>
  <c r="L16" i="64"/>
  <c r="M16" i="64" s="1"/>
  <c r="P16" i="64" s="1"/>
  <c r="Q16" i="64" s="1"/>
  <c r="L14" i="64"/>
  <c r="M14" i="64" s="1"/>
  <c r="P14" i="64" s="1"/>
  <c r="Q14" i="64" s="1"/>
  <c r="T14" i="64" s="1"/>
  <c r="U14" i="64" s="1"/>
  <c r="L17" i="64"/>
  <c r="M17" i="64" s="1"/>
  <c r="P17" i="64" s="1"/>
  <c r="Q17" i="64" s="1"/>
  <c r="T17" i="64" s="1"/>
  <c r="U17" i="64" s="1"/>
  <c r="L15" i="64"/>
  <c r="M15" i="64" s="1"/>
  <c r="P14" i="63"/>
  <c r="Q14" i="63" s="1"/>
  <c r="T14" i="63" s="1"/>
  <c r="U14" i="63" s="1"/>
  <c r="P16" i="63"/>
  <c r="Q16" i="63" s="1"/>
  <c r="P17" i="63"/>
  <c r="Q17" i="63" s="1"/>
  <c r="T17" i="63" s="1"/>
  <c r="U17" i="63" s="1"/>
  <c r="L14" i="68"/>
  <c r="M14" i="68" s="1"/>
  <c r="L16" i="68"/>
  <c r="M16" i="68" s="1"/>
  <c r="L15" i="68"/>
  <c r="M15" i="68" s="1"/>
  <c r="P15" i="68" s="1"/>
  <c r="Q15" i="68" s="1"/>
  <c r="T15" i="68" s="1"/>
  <c r="U15" i="68" s="1"/>
  <c r="L17" i="68"/>
  <c r="M17" i="68" s="1"/>
  <c r="L14" i="61"/>
  <c r="M14" i="61" s="1"/>
  <c r="P14" i="61" s="1"/>
  <c r="Q14" i="61" s="1"/>
  <c r="L15" i="61"/>
  <c r="M15" i="61" s="1"/>
  <c r="P15" i="61" s="1"/>
  <c r="Q15" i="61" s="1"/>
  <c r="L16" i="61"/>
  <c r="M16" i="61" s="1"/>
  <c r="P16" i="61" s="1"/>
  <c r="Q16" i="61" s="1"/>
  <c r="T16" i="61" s="1"/>
  <c r="U16" i="61" s="1"/>
  <c r="L17" i="61"/>
  <c r="M17" i="61" s="1"/>
  <c r="P17" i="61" s="1"/>
  <c r="Q17" i="61" s="1"/>
  <c r="T17" i="61" s="1"/>
  <c r="U17" i="61" s="1"/>
  <c r="Q14" i="66"/>
  <c r="T14" i="66" s="1"/>
  <c r="U14" i="66" s="1"/>
  <c r="T15" i="63"/>
  <c r="U15" i="63" s="1"/>
  <c r="Q17" i="66"/>
  <c r="P17" i="72"/>
  <c r="Q17" i="72" s="1"/>
  <c r="T17" i="72" s="1"/>
  <c r="U17" i="72"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4" i="70"/>
  <c r="U14" i="70" s="1"/>
  <c r="T17" i="70"/>
  <c r="U17" i="70" s="1"/>
  <c r="T16" i="72"/>
  <c r="U16" i="72" s="1"/>
  <c r="T15" i="66"/>
  <c r="U15" i="66" s="1"/>
  <c r="T16" i="70"/>
  <c r="U16" i="70" s="1"/>
  <c r="T14" i="72"/>
  <c r="U14" i="72" s="1"/>
  <c r="T15" i="70"/>
  <c r="U15" i="70" s="1"/>
  <c r="T15" i="65" l="1"/>
  <c r="U15" i="65" s="1"/>
  <c r="T14" i="67"/>
  <c r="U14" i="67" s="1"/>
  <c r="T16" i="67"/>
  <c r="U16" i="67" s="1"/>
  <c r="P17" i="68"/>
  <c r="Q17" i="68" s="1"/>
  <c r="T17" i="68" s="1"/>
  <c r="U17" i="68" s="1"/>
  <c r="P16" i="68"/>
  <c r="Q16" i="68" s="1"/>
  <c r="T16" i="68" s="1"/>
  <c r="U16" i="68" s="1"/>
  <c r="P14" i="68"/>
  <c r="Q14" i="68" s="1"/>
  <c r="T14" i="68" s="1"/>
  <c r="U14" i="68" s="1"/>
  <c r="T17" i="66"/>
  <c r="U17" i="66" s="1"/>
  <c r="T14" i="65"/>
  <c r="U14" i="65" s="1"/>
  <c r="P15" i="64"/>
  <c r="Q15" i="64" s="1"/>
  <c r="T15" i="64" s="1"/>
  <c r="U15" i="64" s="1"/>
  <c r="T16" i="63"/>
  <c r="U16" i="63" s="1"/>
  <c r="AE15" i="63" s="1" a="1"/>
  <c r="AE15" i="63" s="1"/>
  <c r="T15" i="61"/>
  <c r="U15" i="61" s="1"/>
  <c r="T14" i="61"/>
  <c r="U14" i="61" s="1"/>
  <c r="T17" i="67"/>
  <c r="U17"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4" i="68" a="1"/>
  <c r="AE14" i="68" s="1"/>
  <c r="AE16" i="68" a="1"/>
  <c r="AE16" i="68" s="1"/>
  <c r="AA17" i="68" a="1"/>
  <c r="AA17" i="68" s="1"/>
  <c r="AE17" i="68" a="1"/>
  <c r="AE17" i="68" s="1"/>
  <c r="W14" i="68" a="1"/>
  <c r="W14" i="68" s="1"/>
  <c r="BK14" i="68" a="1"/>
  <c r="AA15" i="63" a="1"/>
  <c r="AA15" i="63" s="1"/>
  <c r="W14" i="63" a="1"/>
  <c r="W14" i="63" s="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E15" i="65" l="1" a="1"/>
  <c r="AE15" i="65" s="1"/>
  <c r="AE14" i="67" a="1"/>
  <c r="AE14" i="67" s="1"/>
  <c r="BK14" i="63" a="1"/>
  <c r="AE16" i="63" a="1"/>
  <c r="AE16" i="63" s="1"/>
  <c r="W17" i="63" a="1"/>
  <c r="W17" i="63" s="1"/>
  <c r="AA16" i="63" a="1"/>
  <c r="AA16" i="63" s="1"/>
  <c r="W16" i="63" a="1"/>
  <c r="W16" i="63" s="1"/>
  <c r="AE14" i="63" a="1"/>
  <c r="AE14" i="63" s="1"/>
  <c r="W15" i="63" a="1"/>
  <c r="W15" i="63" s="1"/>
  <c r="X14" i="63" s="1"/>
  <c r="Y14" i="63" s="1"/>
  <c r="AA14" i="63" a="1"/>
  <c r="AA14" i="63" s="1"/>
  <c r="AA17" i="63" a="1"/>
  <c r="AA17" i="63" s="1"/>
  <c r="AE17" i="63" a="1"/>
  <c r="AE17" i="63" s="1"/>
  <c r="AE15" i="68" a="1"/>
  <c r="AE15" i="68" s="1"/>
  <c r="W17" i="68" a="1"/>
  <c r="W17" i="68" s="1"/>
  <c r="AA16" i="68" a="1"/>
  <c r="AA16" i="68" s="1"/>
  <c r="W16" i="68" a="1"/>
  <c r="W16" i="68" s="1"/>
  <c r="X16" i="68" s="1"/>
  <c r="Y16" i="68" s="1"/>
  <c r="AA14" i="68" a="1"/>
  <c r="AA14" i="68" s="1"/>
  <c r="W15" i="68" a="1"/>
  <c r="W15" i="68" s="1"/>
  <c r="W16" i="65" a="1"/>
  <c r="W16" i="65" s="1"/>
  <c r="W15" i="65" a="1"/>
  <c r="W15" i="65" s="1"/>
  <c r="AE16" i="65" a="1"/>
  <c r="AE16" i="65" s="1"/>
  <c r="AE17" i="65" a="1"/>
  <c r="AE17" i="65" s="1"/>
  <c r="AE14" i="65" a="1"/>
  <c r="AE14" i="65" s="1"/>
  <c r="AA16" i="65" a="1"/>
  <c r="AA16" i="65" s="1"/>
  <c r="W17" i="65" a="1"/>
  <c r="W17" i="65" s="1"/>
  <c r="AA15" i="65" a="1"/>
  <c r="AA15" i="65" s="1"/>
  <c r="W14" i="65" a="1"/>
  <c r="W14" i="65" s="1"/>
  <c r="AA14" i="65" a="1"/>
  <c r="AA14" i="65" s="1"/>
  <c r="AA17" i="65" a="1"/>
  <c r="AA17" i="65" s="1"/>
  <c r="BK14" i="65" a="1"/>
  <c r="BK16" i="65" s="1"/>
  <c r="BK14" i="64" a="1"/>
  <c r="BK16" i="64" s="1"/>
  <c r="BK14" i="61" a="1"/>
  <c r="BK16" i="61" s="1"/>
  <c r="AE15" i="61" a="1"/>
  <c r="AE15" i="61" s="1"/>
  <c r="W15" i="61" a="1"/>
  <c r="W15" i="61" s="1"/>
  <c r="AE16" i="61" a="1"/>
  <c r="AE16" i="61" s="1"/>
  <c r="AA17" i="61" a="1"/>
  <c r="AA17" i="61" s="1"/>
  <c r="AA16" i="61" a="1"/>
  <c r="AA16" i="61" s="1"/>
  <c r="AA15" i="61" a="1"/>
  <c r="AA15" i="61" s="1"/>
  <c r="W14" i="61" a="1"/>
  <c r="W14" i="61" s="1"/>
  <c r="AA14" i="61" a="1"/>
  <c r="AA14" i="61" s="1"/>
  <c r="W16" i="61" a="1"/>
  <c r="W16" i="61" s="1"/>
  <c r="W17" i="61" a="1"/>
  <c r="W17" i="61" s="1"/>
  <c r="AE14" i="61" a="1"/>
  <c r="AE14" i="61" s="1"/>
  <c r="AE17" i="61" a="1"/>
  <c r="AE17" i="61" s="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71"/>
  <c r="Y17" i="71" s="1"/>
  <c r="X16" i="71"/>
  <c r="Y16" i="71" s="1"/>
  <c r="X15" i="71"/>
  <c r="Y15" i="71" s="1"/>
  <c r="X14" i="71"/>
  <c r="Y14" i="71" s="1"/>
  <c r="BK17" i="71"/>
  <c r="BK15" i="71"/>
  <c r="BK16" i="71"/>
  <c r="BK14" i="71"/>
  <c r="X17" i="63"/>
  <c r="Y17" i="63" s="1"/>
  <c r="AB17" i="63" s="1"/>
  <c r="AC17" i="63" s="1"/>
  <c r="X16" i="70"/>
  <c r="Y16" i="70" s="1"/>
  <c r="BK14" i="61"/>
  <c r="X15" i="72"/>
  <c r="Y15" i="72" s="1"/>
  <c r="AB15" i="72" s="1"/>
  <c r="AC15" i="72" s="1"/>
  <c r="X14" i="66"/>
  <c r="Y14" i="66" s="1"/>
  <c r="AB14" i="66" s="1"/>
  <c r="AC14" i="66" s="1"/>
  <c r="X16" i="66"/>
  <c r="Y16" i="66" s="1"/>
  <c r="AB16" i="66" s="1"/>
  <c r="X16" i="72"/>
  <c r="Y16" i="72" s="1"/>
  <c r="X15" i="63"/>
  <c r="Y15" i="63" s="1"/>
  <c r="BK15" i="68"/>
  <c r="BK16" i="68"/>
  <c r="BK17" i="68"/>
  <c r="BK14" i="68"/>
  <c r="X15" i="70"/>
  <c r="Y15" i="70" s="1"/>
  <c r="X14" i="72"/>
  <c r="Y14" i="72" s="1"/>
  <c r="BK17" i="70"/>
  <c r="BK14" i="70"/>
  <c r="BK15" i="70"/>
  <c r="BK16" i="70"/>
  <c r="BK14" i="72"/>
  <c r="BK15" i="72"/>
  <c r="BK17" i="72"/>
  <c r="BK16" i="72"/>
  <c r="BK14" i="63"/>
  <c r="BK15" i="63"/>
  <c r="BK16" i="63"/>
  <c r="BK17" i="63"/>
  <c r="X14" i="70"/>
  <c r="Y14" i="70" s="1"/>
  <c r="X15" i="66"/>
  <c r="Y15" i="66" s="1"/>
  <c r="AB15" i="66" s="1"/>
  <c r="BK14" i="66"/>
  <c r="BK16" i="66"/>
  <c r="BK17" i="66"/>
  <c r="BK15" i="66"/>
  <c r="X17" i="66"/>
  <c r="Y17" i="66" s="1"/>
  <c r="AB17" i="66" s="1"/>
  <c r="X17" i="70"/>
  <c r="Y17" i="70" s="1"/>
  <c r="X17" i="72"/>
  <c r="Y17" i="72" s="1"/>
  <c r="BK15" i="61" l="1"/>
  <c r="X15" i="68"/>
  <c r="Y15" i="68" s="1"/>
  <c r="X16" i="63"/>
  <c r="Y16" i="63" s="1"/>
  <c r="AB16" i="63" s="1"/>
  <c r="AC16" i="63" s="1"/>
  <c r="X14" i="68"/>
  <c r="Y14" i="68" s="1"/>
  <c r="AB14" i="68" s="1"/>
  <c r="AC14" i="68" s="1"/>
  <c r="X17" i="68"/>
  <c r="Y17" i="68" s="1"/>
  <c r="AB17" i="68" s="1"/>
  <c r="AC17" i="68" s="1"/>
  <c r="BK15" i="65"/>
  <c r="BX14" i="65" s="1" a="1"/>
  <c r="BX14" i="65" s="1"/>
  <c r="BZ7" i="65" s="1"/>
  <c r="X14" i="65"/>
  <c r="Y14" i="65" s="1"/>
  <c r="AB14" i="65" s="1"/>
  <c r="AC14" i="65" s="1"/>
  <c r="X15" i="65"/>
  <c r="Y15" i="65" s="1"/>
  <c r="AB15" i="65" s="1"/>
  <c r="AC15" i="65" s="1"/>
  <c r="X16" i="65"/>
  <c r="Y16" i="65" s="1"/>
  <c r="AB16" i="65" s="1"/>
  <c r="AC16" i="65" s="1"/>
  <c r="X17" i="65"/>
  <c r="Y17" i="65" s="1"/>
  <c r="AB17" i="65" s="1"/>
  <c r="AC17" i="65" s="1"/>
  <c r="AF17" i="65" s="1"/>
  <c r="AG17" i="65" s="1"/>
  <c r="BK17" i="64"/>
  <c r="BK15" i="64"/>
  <c r="BK14" i="64"/>
  <c r="BK17" i="61"/>
  <c r="BL15" i="61" s="1" a="1"/>
  <c r="BL15" i="61" s="1"/>
  <c r="BJ14" i="61" s="1"/>
  <c r="BL14" i="61" s="1"/>
  <c r="AB15" i="63"/>
  <c r="AC15" i="63" s="1"/>
  <c r="X14" i="61"/>
  <c r="Y14" i="61" s="1"/>
  <c r="AB14" i="61" s="1"/>
  <c r="AC14" i="61" s="1"/>
  <c r="X17" i="61"/>
  <c r="Y17" i="61" s="1"/>
  <c r="AB17" i="61" s="1"/>
  <c r="AC17" i="61" s="1"/>
  <c r="X16" i="61"/>
  <c r="Y16" i="61" s="1"/>
  <c r="AB16" i="61" s="1"/>
  <c r="AC16" i="61" s="1"/>
  <c r="X15" i="61"/>
  <c r="Y15" i="61" s="1"/>
  <c r="AB15" i="61" s="1"/>
  <c r="AC15" i="61" s="1"/>
  <c r="BK14" i="67"/>
  <c r="X17" i="67"/>
  <c r="Y17" i="67" s="1"/>
  <c r="AB17" i="67" s="1"/>
  <c r="AC17" i="67" s="1"/>
  <c r="X14" i="67"/>
  <c r="Y14" i="67" s="1"/>
  <c r="AB14" i="67" s="1"/>
  <c r="BK17" i="67"/>
  <c r="BK15" i="67"/>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5" i="71"/>
  <c r="AC15" i="71" s="1"/>
  <c r="AB15" i="68"/>
  <c r="AC15" i="68"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AC16" i="66"/>
  <c r="BL15" i="63" a="1"/>
  <c r="BL15" i="63" s="1"/>
  <c r="BJ14" i="63" s="1"/>
  <c r="BL14" i="63" s="1"/>
  <c r="BX14" i="63" a="1"/>
  <c r="BX14" i="63" s="1"/>
  <c r="AB14" i="70"/>
  <c r="AC14" i="70" s="1"/>
  <c r="BX14" i="66" a="1"/>
  <c r="BX14" i="66" s="1"/>
  <c r="BL15" i="66" a="1"/>
  <c r="BL15" i="66" s="1"/>
  <c r="BJ14" i="66" s="1"/>
  <c r="BL14" i="66" s="1"/>
  <c r="AC17" i="66"/>
  <c r="AB17" i="72"/>
  <c r="AC17" i="72" s="1"/>
  <c r="AF15" i="72" s="1"/>
  <c r="AG15" i="72" s="1"/>
  <c r="AB14" i="72"/>
  <c r="AC14" i="72"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L15" i="65" l="1" a="1"/>
  <c r="BL15" i="65" s="1"/>
  <c r="BJ14" i="65" s="1"/>
  <c r="BL14" i="65" s="1"/>
  <c r="BN5" i="65" s="1"/>
  <c r="BX14" i="64" a="1"/>
  <c r="BX14" i="64" s="1"/>
  <c r="BZ6" i="64" s="1"/>
  <c r="BX14" i="61" a="1"/>
  <c r="BX14" i="61" s="1"/>
  <c r="BZ6" i="61" s="1"/>
  <c r="BL15" i="64" a="1"/>
  <c r="BL15" i="64" s="1"/>
  <c r="BJ14" i="64" s="1"/>
  <c r="BL14" i="64" s="1"/>
  <c r="BN7" i="64" s="1"/>
  <c r="AF15" i="65"/>
  <c r="AG15" i="65" s="1"/>
  <c r="AF16" i="65"/>
  <c r="AG16" i="65" s="1"/>
  <c r="BZ5" i="65"/>
  <c r="BZ6" i="65"/>
  <c r="BZ8" i="65"/>
  <c r="AC14" i="67"/>
  <c r="AF14" i="67" s="1"/>
  <c r="AG14" i="67" s="1"/>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BN8" i="61"/>
  <c r="BN7" i="61"/>
  <c r="BN6" i="61"/>
  <c r="BN5" i="61"/>
  <c r="AF17" i="61"/>
  <c r="AG17" i="61" s="1"/>
  <c r="AF17" i="70"/>
  <c r="AG17" i="70" s="1"/>
  <c r="AI16" i="69"/>
  <c r="AJ16" i="69" s="1"/>
  <c r="AF14" i="68"/>
  <c r="AG14" i="68" s="1"/>
  <c r="AF17" i="68"/>
  <c r="AG17" i="68" s="1"/>
  <c r="AF14" i="72"/>
  <c r="AG14" i="72" s="1"/>
  <c r="AI14" i="69"/>
  <c r="AJ14" i="69" s="1"/>
  <c r="AF14" i="63"/>
  <c r="AG14" i="63" s="1"/>
  <c r="AF17" i="72"/>
  <c r="AG17" i="72" s="1"/>
  <c r="AI17" i="69"/>
  <c r="AJ17" i="69"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5" i="67" l="1"/>
  <c r="AJ15" i="67" s="1"/>
  <c r="BZ8" i="64"/>
  <c r="BN8" i="65"/>
  <c r="BN7" i="65"/>
  <c r="BN6" i="65"/>
  <c r="AI17" i="65"/>
  <c r="AJ17" i="65" s="1"/>
  <c r="AL17" i="65" s="1"/>
  <c r="AM17" i="65" s="1"/>
  <c r="BZ5" i="64"/>
  <c r="BZ7" i="64"/>
  <c r="AI15" i="65"/>
  <c r="AJ15" i="65" s="1"/>
  <c r="BZ7" i="61"/>
  <c r="AI16" i="65"/>
  <c r="AJ16" i="65" s="1"/>
  <c r="BZ5" i="61"/>
  <c r="BZ8" i="61"/>
  <c r="BN6" i="64"/>
  <c r="BN5" i="64"/>
  <c r="BN8" i="64"/>
  <c r="AI16" i="64"/>
  <c r="AJ16" i="64" s="1"/>
  <c r="AI14" i="71"/>
  <c r="AJ14" i="71" s="1"/>
  <c r="AI15" i="72"/>
  <c r="AJ15" i="72" s="1"/>
  <c r="AI16" i="62"/>
  <c r="AJ16" i="62" s="1"/>
  <c r="AI17" i="62"/>
  <c r="AJ17" i="62" s="1"/>
  <c r="AI14" i="62"/>
  <c r="AJ14" i="62" s="1"/>
  <c r="AL14" i="62" s="1"/>
  <c r="AM14" i="62" s="1"/>
  <c r="AU5" i="62" s="1" a="1"/>
  <c r="AI15" i="62"/>
  <c r="AJ15"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I15" i="71"/>
  <c r="AJ15" i="71" s="1"/>
  <c r="AL15" i="71" s="1"/>
  <c r="AM15" i="71" s="1"/>
  <c r="AO15" i="71" s="1"/>
  <c r="AP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L14" i="69"/>
  <c r="AM14" i="69" s="1"/>
  <c r="AU5" i="69" s="1" a="1"/>
  <c r="AL16" i="65"/>
  <c r="AM16" i="65" s="1"/>
  <c r="AI14" i="72"/>
  <c r="AJ14" i="72" s="1"/>
  <c r="AI17" i="70"/>
  <c r="AJ17" i="70" s="1"/>
  <c r="AI17" i="68"/>
  <c r="AJ17" i="68" s="1"/>
  <c r="AI16" i="72"/>
  <c r="AJ16" i="72" s="1"/>
  <c r="AI15" i="66"/>
  <c r="AJ15" i="66" s="1"/>
  <c r="AI14" i="68"/>
  <c r="AJ14" i="68" s="1"/>
  <c r="AI14" i="66"/>
  <c r="AJ14" i="66" s="1"/>
  <c r="AI15" i="63"/>
  <c r="AJ15" i="63" s="1"/>
  <c r="AL15" i="65" l="1"/>
  <c r="AM15" i="65" s="1"/>
  <c r="AU8" i="65" s="1"/>
  <c r="AV17" i="65" s="1"/>
  <c r="AL17" i="64"/>
  <c r="AM17" i="64" s="1"/>
  <c r="AL16" i="64"/>
  <c r="AM16" i="64" s="1"/>
  <c r="AL17" i="71"/>
  <c r="AM17" i="71" s="1"/>
  <c r="AO17" i="71" s="1"/>
  <c r="AP17" i="71" s="1"/>
  <c r="AL15" i="72"/>
  <c r="AM15" i="72" s="1"/>
  <c r="AO15" i="72" s="1"/>
  <c r="AP15" i="72" s="1"/>
  <c r="AL15" i="62"/>
  <c r="AM15" i="62" s="1"/>
  <c r="AO15" i="62" s="1"/>
  <c r="AP15" i="62" s="1"/>
  <c r="AL17" i="62"/>
  <c r="AM17" i="62" s="1"/>
  <c r="AO17" i="62" s="1"/>
  <c r="AP17" i="62" s="1"/>
  <c r="AL16" i="62"/>
  <c r="AM16" i="62" s="1"/>
  <c r="AL15" i="61"/>
  <c r="AM15" i="61" s="1"/>
  <c r="AO15" i="61" s="1"/>
  <c r="AP15" i="61" s="1"/>
  <c r="AU5" i="65" a="1"/>
  <c r="AU5" i="64"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4" i="61"/>
  <c r="AP14" i="61" s="1"/>
  <c r="AO15" i="67"/>
  <c r="AP15" i="67" s="1"/>
  <c r="AO15" i="64"/>
  <c r="AP15" i="64" s="1"/>
  <c r="AL15" i="66"/>
  <c r="AM15" i="66" s="1"/>
  <c r="AO17" i="65"/>
  <c r="AP17" i="65" s="1"/>
  <c r="AO16" i="65"/>
  <c r="AP16" i="65" s="1"/>
  <c r="AL15" i="68"/>
  <c r="AM15" i="68" s="1"/>
  <c r="AL14" i="68"/>
  <c r="AM14" i="68" s="1"/>
  <c r="AU5" i="68" s="1" a="1"/>
  <c r="AL16" i="68"/>
  <c r="AM16" i="68" s="1"/>
  <c r="AL16" i="66"/>
  <c r="AM16" i="66" s="1"/>
  <c r="AO14" i="62"/>
  <c r="AP14" i="62" s="1"/>
  <c r="AU5" i="69"/>
  <c r="AV14" i="69" s="1"/>
  <c r="AO14" i="69"/>
  <c r="AP14" i="69" s="1"/>
  <c r="AU14" i="69" a="1"/>
  <c r="AU14" i="69" s="1"/>
  <c r="AL16" i="72"/>
  <c r="AM16" i="72" s="1"/>
  <c r="AO14" i="64"/>
  <c r="AP14" i="64" s="1"/>
  <c r="AL17" i="68"/>
  <c r="AM17" i="68"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5" i="66" s="1" a="1"/>
  <c r="AU7" i="69"/>
  <c r="AV16" i="69" s="1"/>
  <c r="AO16" i="69"/>
  <c r="AP16" i="69" s="1"/>
  <c r="AL17" i="72"/>
  <c r="AM17" i="72" s="1"/>
  <c r="AL15" i="70"/>
  <c r="AM15" i="70" s="1"/>
  <c r="AU14" i="65" l="1" a="1"/>
  <c r="AU14" i="65" s="1"/>
  <c r="C11" i="16" s="1"/>
  <c r="E11" i="16" s="1"/>
  <c r="AU7" i="65"/>
  <c r="AV16" i="65" s="1"/>
  <c r="AU6" i="65"/>
  <c r="AV15" i="65" s="1"/>
  <c r="AU5" i="65"/>
  <c r="AV14" i="65" s="1"/>
  <c r="AO15" i="65"/>
  <c r="AP15" i="65" s="1"/>
  <c r="AU7" i="64"/>
  <c r="AV16" i="64" s="1"/>
  <c r="AU8" i="64"/>
  <c r="AV17" i="64" s="1"/>
  <c r="AO17" i="64"/>
  <c r="AP17" i="64" s="1"/>
  <c r="AU14" i="64" a="1"/>
  <c r="AU14" i="64" s="1"/>
  <c r="T8" i="33" s="1"/>
  <c r="AU6" i="64"/>
  <c r="AV15" i="64" s="1"/>
  <c r="AO16" i="64"/>
  <c r="AP16" i="64" s="1"/>
  <c r="AR16" i="64" s="1"/>
  <c r="AS16" i="64" s="1"/>
  <c r="G16" i="64" s="1"/>
  <c r="F16" i="64" s="1"/>
  <c r="AU5" i="64"/>
  <c r="AV14" i="64" s="1"/>
  <c r="AU7" i="62"/>
  <c r="AV16" i="62" s="1"/>
  <c r="AU5" i="62"/>
  <c r="AV14" i="62" s="1"/>
  <c r="AU14" i="62" a="1"/>
  <c r="AU14" i="62" s="1"/>
  <c r="C5" i="16" s="1"/>
  <c r="AO16" i="62"/>
  <c r="AP16" i="62" s="1"/>
  <c r="AR16" i="62" s="1"/>
  <c r="AS16" i="62" s="1"/>
  <c r="G16" i="62" s="1"/>
  <c r="F16" i="62" s="1"/>
  <c r="AU8" i="62"/>
  <c r="AV17" i="62" s="1"/>
  <c r="AU6" i="62"/>
  <c r="AV15" i="62" s="1"/>
  <c r="AU5" i="70" a="1"/>
  <c r="AO14" i="67"/>
  <c r="AP14" i="67" s="1"/>
  <c r="AR14" i="67" s="1"/>
  <c r="AS14" i="67" s="1"/>
  <c r="G14" i="67" s="1"/>
  <c r="F14" i="67" s="1"/>
  <c r="AU5" i="67" a="1"/>
  <c r="AU8" i="67" s="1"/>
  <c r="AV17" i="67" s="1"/>
  <c r="AU5" i="63" a="1"/>
  <c r="AU5" i="72" a="1"/>
  <c r="AU5" i="61" a="1"/>
  <c r="AU6" i="61" s="1"/>
  <c r="AV15" i="61" s="1"/>
  <c r="AU7" i="67"/>
  <c r="AV16" i="67" s="1"/>
  <c r="AU14" i="61" a="1"/>
  <c r="AU14" i="61" s="1"/>
  <c r="C4" i="16" s="1"/>
  <c r="E4" i="16"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5" i="67" l="1"/>
  <c r="AS15" i="67" s="1"/>
  <c r="G15" i="67" s="1"/>
  <c r="F15" i="67" s="1"/>
  <c r="E15" i="67" s="1"/>
  <c r="W8" i="33"/>
  <c r="C10" i="16"/>
  <c r="E10" i="16" s="1"/>
  <c r="AR15" i="64"/>
  <c r="AS15" i="64" s="1"/>
  <c r="G15" i="64" s="1"/>
  <c r="F15" i="64" s="1"/>
  <c r="AR17" i="64"/>
  <c r="AS17" i="64" s="1"/>
  <c r="G17" i="64" s="1"/>
  <c r="F17" i="64" s="1"/>
  <c r="E8" i="33"/>
  <c r="AU5" i="67"/>
  <c r="AV14"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7" i="62"/>
  <c r="E16" i="69"/>
  <c r="E14" i="62"/>
  <c r="AY22" i="62" s="1"/>
  <c r="E16" i="62"/>
  <c r="E15" i="62"/>
  <c r="E14" i="69"/>
  <c r="E15" i="69"/>
  <c r="E17" i="69"/>
  <c r="AY17" i="69" s="1"/>
  <c r="E15" i="65"/>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AR16" i="66"/>
  <c r="AS16" i="66" s="1"/>
  <c r="G16" i="66" s="1"/>
  <c r="F16" i="66" s="1"/>
  <c r="F11" i="16"/>
  <c r="F10" i="16"/>
  <c r="C7" i="16"/>
  <c r="E7" i="16" s="1"/>
  <c r="K8" i="33"/>
  <c r="E5" i="16"/>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AY15" i="67" l="1"/>
  <c r="AY23" i="67"/>
  <c r="E16" i="67"/>
  <c r="AY16" i="67" s="1"/>
  <c r="E17" i="67"/>
  <c r="E14" i="67"/>
  <c r="E15" i="64"/>
  <c r="E14" i="64"/>
  <c r="AY22" i="64" s="1"/>
  <c r="E17" i="64"/>
  <c r="AY17" i="64" s="1"/>
  <c r="E16" i="64"/>
  <c r="AY16" i="64" s="1"/>
  <c r="AY16" i="69"/>
  <c r="AY24" i="69"/>
  <c r="AY15" i="69"/>
  <c r="AY23" i="69"/>
  <c r="E16" i="71"/>
  <c r="AY16" i="71" s="1"/>
  <c r="AY17" i="67"/>
  <c r="AY25" i="67"/>
  <c r="AY14" i="67"/>
  <c r="AY22" i="67"/>
  <c r="AY17" i="62"/>
  <c r="AY25" i="62"/>
  <c r="AY25" i="64"/>
  <c r="AY24" i="64"/>
  <c r="AY24" i="71"/>
  <c r="AY17" i="65"/>
  <c r="AY25" i="65"/>
  <c r="AY15" i="65"/>
  <c r="AY23" i="65"/>
  <c r="E17" i="71"/>
  <c r="E15" i="7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14" i="73" s="1" a="1"/>
  <c r="D23" i="69"/>
  <c r="D24" i="69"/>
  <c r="D25" i="69"/>
  <c r="D22" i="69"/>
  <c r="AY14" i="69"/>
  <c r="E14" i="68"/>
  <c r="AY22" i="68" s="1"/>
  <c r="E15" i="68"/>
  <c r="E17" i="68"/>
  <c r="E16" i="72"/>
  <c r="E16" i="66"/>
  <c r="AY16" i="66" s="1"/>
  <c r="G4" i="16"/>
  <c r="D24" i="67"/>
  <c r="D22" i="67"/>
  <c r="D94" i="73" s="1" a="1"/>
  <c r="D23" i="67"/>
  <c r="E17" i="63"/>
  <c r="E14" i="66"/>
  <c r="AY14" i="66" s="1"/>
  <c r="E14" i="72"/>
  <c r="AY22" i="72" s="1"/>
  <c r="E16" i="63"/>
  <c r="E17" i="72"/>
  <c r="E15" i="72"/>
  <c r="F13" i="16"/>
  <c r="E17" i="66"/>
  <c r="F5" i="16"/>
  <c r="F7" i="16"/>
  <c r="E15" i="66"/>
  <c r="E15" i="63"/>
  <c r="AY14" i="64"/>
  <c r="F14" i="16"/>
  <c r="E14" i="63"/>
  <c r="AY22" i="63" s="1"/>
  <c r="D4" i="16"/>
  <c r="H8" i="16"/>
  <c r="F8" i="16"/>
  <c r="D24" i="65"/>
  <c r="D22" i="65"/>
  <c r="D25" i="65"/>
  <c r="D23" i="65"/>
  <c r="AY14" i="65"/>
  <c r="F6" i="16"/>
  <c r="D25" i="67" l="1"/>
  <c r="D25" i="64"/>
  <c r="D22" i="64"/>
  <c r="D54" i="73" s="1" a="1"/>
  <c r="D23" i="64"/>
  <c r="D24" i="64"/>
  <c r="BO6" i="67"/>
  <c r="AY15" i="68"/>
  <c r="AY23" i="68"/>
  <c r="AY15" i="66"/>
  <c r="AY23" i="66"/>
  <c r="AY17" i="66"/>
  <c r="AY25" i="66"/>
  <c r="BB5" i="69"/>
  <c r="BB7" i="69"/>
  <c r="BB8" i="69"/>
  <c r="BB6" i="69"/>
  <c r="AY15" i="71"/>
  <c r="AY23" i="71"/>
  <c r="AY16" i="63"/>
  <c r="AY24" i="63"/>
  <c r="D62" i="73" a="1"/>
  <c r="D70" i="73" a="1"/>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30" i="73" s="1" a="1"/>
  <c r="D24" i="70"/>
  <c r="D23" i="70"/>
  <c r="D25" i="70"/>
  <c r="AY14" i="70"/>
  <c r="D14" i="73"/>
  <c r="F22" i="62"/>
  <c r="M22" i="62" a="1"/>
  <c r="H21" i="62" a="1"/>
  <c r="G22" i="62"/>
  <c r="E3" i="33"/>
  <c r="N22" i="62"/>
  <c r="E22" i="62"/>
  <c r="E14" i="73" s="1" a="1"/>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5" i="66"/>
  <c r="BO5" i="66"/>
  <c r="BA5"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2" i="73" s="1" a="1"/>
  <c r="D25" i="63"/>
  <c r="D23" i="63"/>
  <c r="AY14" i="63"/>
  <c r="D24" i="66"/>
  <c r="D25" i="66"/>
  <c r="D22" i="66"/>
  <c r="D23" i="66"/>
  <c r="CA7" i="66" l="1"/>
  <c r="BO6" i="66"/>
  <c r="CA6" i="66"/>
  <c r="BA8" i="66"/>
  <c r="BO8" i="66"/>
  <c r="BA7" i="66"/>
  <c r="CA8" i="66"/>
  <c r="BO7" i="66"/>
  <c r="BN14" i="66" s="1" a="1"/>
  <c r="BB6" i="66"/>
  <c r="BB5" i="66"/>
  <c r="BB8" i="66"/>
  <c r="BB7" i="66"/>
  <c r="BB22" i="69" a="1"/>
  <c r="AZ22" i="69" a="1"/>
  <c r="BA22" i="69" a="1"/>
  <c r="BC22" i="69" a="1"/>
  <c r="H11" i="16"/>
  <c r="H10" i="16"/>
  <c r="I54" i="73" a="1"/>
  <c r="I54" i="73" s="1"/>
  <c r="E70" i="73" a="1"/>
  <c r="I57" i="73"/>
  <c r="G97" i="73"/>
  <c r="I15" i="73"/>
  <c r="G94" i="73" a="1"/>
  <c r="G94" i="73" s="1"/>
  <c r="D78" i="73" a="1"/>
  <c r="G54" i="73" a="1"/>
  <c r="G55" i="73" s="1"/>
  <c r="E62" i="73" a="1"/>
  <c r="I73" i="73"/>
  <c r="I70" i="73" a="1"/>
  <c r="I70" i="73" s="1"/>
  <c r="I14" i="73" a="1"/>
  <c r="I17" i="73" s="1"/>
  <c r="D46" i="73" a="1"/>
  <c r="I94" i="73" a="1"/>
  <c r="I97" i="73" s="1"/>
  <c r="G62" i="73" a="1"/>
  <c r="G65" i="73" s="1"/>
  <c r="G70" i="73" a="1"/>
  <c r="G72" i="73" s="1"/>
  <c r="D38" i="73" a="1"/>
  <c r="E54" i="73" a="1"/>
  <c r="G57" i="73"/>
  <c r="F57" i="73" s="1"/>
  <c r="I62" i="73" a="1"/>
  <c r="I64" i="73" s="1"/>
  <c r="D86" i="73" a="1"/>
  <c r="G14" i="73" a="1"/>
  <c r="G15" i="73" s="1"/>
  <c r="D6" i="73" a="1"/>
  <c r="I55" i="73"/>
  <c r="E94" i="73" a="1"/>
  <c r="I95" i="73"/>
  <c r="CC14" i="67" a="1"/>
  <c r="CC14" i="67" s="1"/>
  <c r="BZ14" i="67" a="1"/>
  <c r="CA14" i="67" a="1"/>
  <c r="CB14" i="67" a="1"/>
  <c r="CB14"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G5" i="45"/>
  <c r="I16" i="73"/>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CA15" i="67"/>
  <c r="CA14" i="67"/>
  <c r="CA16" i="67"/>
  <c r="CA17" i="67"/>
  <c r="E96" i="73"/>
  <c r="AJ5" i="33"/>
  <c r="D15" i="45"/>
  <c r="L24" i="67"/>
  <c r="K21" i="67"/>
  <c r="I21" i="67"/>
  <c r="H21" i="67"/>
  <c r="J21" i="67"/>
  <c r="BZ16" i="67"/>
  <c r="BZ14" i="67"/>
  <c r="AK94" i="73" s="1" a="1"/>
  <c r="BZ15" i="67"/>
  <c r="BZ17" i="67"/>
  <c r="K15" i="45"/>
  <c r="L15" i="45"/>
  <c r="AJ4" i="33"/>
  <c r="E95" i="73"/>
  <c r="L23" i="67"/>
  <c r="AV94" i="73" a="1"/>
  <c r="AW94" i="73" a="1"/>
  <c r="G15" i="45"/>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AC3" i="33"/>
  <c r="E22" i="66"/>
  <c r="G22" i="66"/>
  <c r="E22" i="72"/>
  <c r="G22" i="72"/>
  <c r="D38" i="73"/>
  <c r="M22" i="72" a="1"/>
  <c r="H21" i="72" a="1"/>
  <c r="N3" i="33"/>
  <c r="F22" i="72"/>
  <c r="N22" i="72"/>
  <c r="K21" i="65"/>
  <c r="I21" i="65"/>
  <c r="J21" i="65"/>
  <c r="H21" i="65"/>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P14" i="66" l="1" a="1"/>
  <c r="BQ14" i="66" a="1"/>
  <c r="BO14" i="66" a="1"/>
  <c r="BC22" i="66" a="1"/>
  <c r="BA22" i="66" a="1"/>
  <c r="BB22" i="66" a="1"/>
  <c r="AZ22" i="66" a="1"/>
  <c r="BC22" i="69"/>
  <c r="BC25" i="69"/>
  <c r="BC24" i="69"/>
  <c r="BC23" i="69"/>
  <c r="BA22" i="69"/>
  <c r="BA24" i="69"/>
  <c r="BA25" i="69"/>
  <c r="BA23" i="69"/>
  <c r="AZ24" i="69"/>
  <c r="AZ25" i="69"/>
  <c r="AZ22" i="69"/>
  <c r="AZ23" i="69"/>
  <c r="BB25" i="69"/>
  <c r="BB22" i="69"/>
  <c r="BB23" i="69"/>
  <c r="BB24" i="69"/>
  <c r="CC15" i="67"/>
  <c r="AN95" i="73" s="1"/>
  <c r="CC17" i="67"/>
  <c r="CC16" i="67"/>
  <c r="CB16" i="67"/>
  <c r="AM96" i="73" s="1"/>
  <c r="CB15" i="67"/>
  <c r="CB17" i="67"/>
  <c r="AM97" i="73" s="1"/>
  <c r="F97" i="73"/>
  <c r="E11" i="45"/>
  <c r="H11" i="45" s="1"/>
  <c r="F15" i="73"/>
  <c r="BQ16" i="67"/>
  <c r="BQ17" i="67"/>
  <c r="BQ15" i="67"/>
  <c r="F55" i="73"/>
  <c r="I6" i="73" a="1"/>
  <c r="I7" i="73" s="1"/>
  <c r="G78" i="73" a="1"/>
  <c r="G78" i="73" s="1"/>
  <c r="G81" i="73"/>
  <c r="AK96" i="73"/>
  <c r="AP96" i="73" s="1"/>
  <c r="AL94" i="73" a="1"/>
  <c r="AL95" i="73" s="1"/>
  <c r="I86" i="73" a="1"/>
  <c r="I89" i="73" s="1"/>
  <c r="E6" i="73" a="1"/>
  <c r="E9" i="73" s="1"/>
  <c r="I46" i="73" a="1"/>
  <c r="I46" i="73" s="1"/>
  <c r="I62" i="73"/>
  <c r="G70" i="73"/>
  <c r="F70" i="73" s="1"/>
  <c r="I94" i="73"/>
  <c r="F94" i="73" s="1"/>
  <c r="I87" i="73"/>
  <c r="M69" i="73"/>
  <c r="G30" i="73" a="1"/>
  <c r="G30" i="73" s="1"/>
  <c r="J61" i="73" a="1"/>
  <c r="M61" i="73" s="1"/>
  <c r="I96" i="73"/>
  <c r="F96" i="73" s="1"/>
  <c r="AN94" i="73" a="1"/>
  <c r="G71" i="73"/>
  <c r="I63" i="73"/>
  <c r="G22" i="73" a="1"/>
  <c r="G23" i="73" s="1"/>
  <c r="K93" i="73"/>
  <c r="E22" i="73" a="1"/>
  <c r="J69" i="73" a="1"/>
  <c r="K69" i="73" s="1"/>
  <c r="I30" i="73" a="1"/>
  <c r="I33" i="73" s="1"/>
  <c r="G31" i="73"/>
  <c r="I9" i="73"/>
  <c r="I49" i="73"/>
  <c r="E46" i="73" a="1"/>
  <c r="G73" i="73"/>
  <c r="F73" i="73" s="1"/>
  <c r="G54" i="73"/>
  <c r="F54" i="73" s="1"/>
  <c r="G63" i="73"/>
  <c r="I47" i="73"/>
  <c r="L61" i="73"/>
  <c r="K61" i="73"/>
  <c r="E30" i="73" a="1"/>
  <c r="G46" i="73" a="1"/>
  <c r="G49" i="73" s="1"/>
  <c r="I65" i="73"/>
  <c r="F65" i="73" s="1"/>
  <c r="I38" i="73" a="1"/>
  <c r="I38" i="73" s="1"/>
  <c r="E38" i="73" a="1"/>
  <c r="M53" i="73"/>
  <c r="G79" i="73"/>
  <c r="AM94" i="73" a="1"/>
  <c r="AM94" i="73" s="1"/>
  <c r="G86" i="73"/>
  <c r="G86" i="73" a="1"/>
  <c r="G87" i="73" s="1"/>
  <c r="K13" i="73"/>
  <c r="G33" i="73"/>
  <c r="G62" i="73"/>
  <c r="I14" i="73"/>
  <c r="G95" i="73"/>
  <c r="F95" i="73" s="1"/>
  <c r="AL96" i="73"/>
  <c r="I78" i="73" a="1"/>
  <c r="I79" i="73" s="1"/>
  <c r="L53" i="73"/>
  <c r="AK97" i="73"/>
  <c r="AP97" i="73" s="1"/>
  <c r="J13" i="73" a="1"/>
  <c r="M13" i="73" s="1"/>
  <c r="G7" i="73"/>
  <c r="G9" i="73"/>
  <c r="G14" i="73"/>
  <c r="G17" i="73"/>
  <c r="F17" i="73" s="1"/>
  <c r="I22" i="73" a="1"/>
  <c r="I23" i="73" s="1"/>
  <c r="G38" i="73" a="1"/>
  <c r="G39" i="73" s="1"/>
  <c r="E78" i="73" a="1"/>
  <c r="K53" i="73"/>
  <c r="AK95" i="73"/>
  <c r="AP95" i="73" s="1"/>
  <c r="J93" i="73" a="1"/>
  <c r="M93" i="73" s="1"/>
  <c r="AL97" i="73"/>
  <c r="E86" i="73" a="1"/>
  <c r="L13" i="73"/>
  <c r="I31" i="73"/>
  <c r="G6" i="73" a="1"/>
  <c r="G6" i="73" s="1"/>
  <c r="I71" i="73"/>
  <c r="BN14" i="67"/>
  <c r="BP16" i="67"/>
  <c r="BP14" i="67"/>
  <c r="BP17" i="67"/>
  <c r="BO16" i="67"/>
  <c r="BN15" i="67"/>
  <c r="BN17" i="67"/>
  <c r="F64" i="73"/>
  <c r="BO15" i="67"/>
  <c r="BO14" i="67"/>
  <c r="BB14" i="67"/>
  <c r="BB15" i="67"/>
  <c r="BB17" i="67"/>
  <c r="AZ15" i="67"/>
  <c r="AZ14" i="67"/>
  <c r="AZ16" i="67"/>
  <c r="BA16" i="67"/>
  <c r="BC17" i="67"/>
  <c r="BC15" i="67"/>
  <c r="R94" i="73" s="1" a="1"/>
  <c r="R94" i="73" s="1"/>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G8" i="73"/>
  <c r="F4" i="45"/>
  <c r="C3" i="33"/>
  <c r="L22" i="61"/>
  <c r="I21" i="61"/>
  <c r="J21" i="61"/>
  <c r="K21" i="61"/>
  <c r="H21" i="61"/>
  <c r="BP14" i="61" a="1"/>
  <c r="BZ14" i="61" a="1"/>
  <c r="CA14" i="61" a="1"/>
  <c r="CC14" i="61" a="1"/>
  <c r="CB14" i="61" a="1"/>
  <c r="K4" i="45"/>
  <c r="L4" i="45"/>
  <c r="M24" i="61"/>
  <c r="M25" i="61"/>
  <c r="M22" i="61"/>
  <c r="M23" i="61"/>
  <c r="L25" i="61"/>
  <c r="C6" i="33"/>
  <c r="I8" i="73"/>
  <c r="G4" i="45"/>
  <c r="BB14" i="61" a="1"/>
  <c r="BC14" i="61" a="1"/>
  <c r="AZ14" i="61" a="1"/>
  <c r="BA14" i="61" a="1"/>
  <c r="L24" i="61"/>
  <c r="C5" i="3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B14" i="73" a="1"/>
  <c r="B16" i="73" s="1"/>
  <c r="F16" i="73"/>
  <c r="AV14" i="73"/>
  <c r="AV15" i="73"/>
  <c r="AV16" i="73"/>
  <c r="AV17" i="73"/>
  <c r="CB14" i="62"/>
  <c r="CB16" i="62"/>
  <c r="CB15" i="62"/>
  <c r="CB17" i="62"/>
  <c r="F43" i="33"/>
  <c r="E43" i="33"/>
  <c r="N80" i="22" s="1"/>
  <c r="J77" i="22" s="1"/>
  <c r="BZ17" i="62"/>
  <c r="BZ14" i="62"/>
  <c r="AK14" i="73" s="1" a="1"/>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56" i="73"/>
  <c r="B94" i="73" a="1"/>
  <c r="B94" i="73" s="1"/>
  <c r="E10" i="45"/>
  <c r="H10" i="45" s="1"/>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O54" i="73" s="1" a="1"/>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O62" i="73" s="1" a="1"/>
  <c r="AZ17" i="65"/>
  <c r="AZ16" i="65"/>
  <c r="BB17" i="64"/>
  <c r="BB14" i="64"/>
  <c r="BB16" i="64"/>
  <c r="BB15" i="64"/>
  <c r="AZ24" i="66" l="1"/>
  <c r="AZ23" i="66"/>
  <c r="AZ22" i="66"/>
  <c r="AZ25" i="66"/>
  <c r="BB24" i="66"/>
  <c r="BB23" i="66"/>
  <c r="BB22" i="66"/>
  <c r="BB25" i="66"/>
  <c r="BA25" i="66"/>
  <c r="BA24" i="66"/>
  <c r="BA22" i="66"/>
  <c r="BA23" i="66"/>
  <c r="BC22" i="66"/>
  <c r="BC25" i="66"/>
  <c r="BC24" i="66"/>
  <c r="BC23" i="66"/>
  <c r="BE21" i="69" a="1"/>
  <c r="AN97" i="73"/>
  <c r="F9" i="73"/>
  <c r="F33" i="73"/>
  <c r="F62" i="73"/>
  <c r="F63" i="73"/>
  <c r="F87" i="73"/>
  <c r="F49" i="73"/>
  <c r="F79" i="73"/>
  <c r="F23" i="73"/>
  <c r="F31" i="73"/>
  <c r="F7" i="73"/>
  <c r="I81" i="73"/>
  <c r="F81" i="73" s="1"/>
  <c r="R96" i="73"/>
  <c r="O63" i="73"/>
  <c r="O55" i="73"/>
  <c r="AK54" i="73" a="1"/>
  <c r="O78" i="73" a="1"/>
  <c r="AN78" i="73" a="1"/>
  <c r="AN80" i="73" s="1"/>
  <c r="AM78" i="73"/>
  <c r="AM78" i="73" a="1"/>
  <c r="I80" i="73"/>
  <c r="F80" i="73" s="1"/>
  <c r="K85" i="73"/>
  <c r="P70" i="73"/>
  <c r="P70" i="73" a="1"/>
  <c r="P71" i="73" s="1"/>
  <c r="AK70" i="73" a="1"/>
  <c r="AK72" i="73" s="1"/>
  <c r="AP72" i="73" s="1"/>
  <c r="AK17" i="73"/>
  <c r="AP17" i="73" s="1"/>
  <c r="P94" i="73"/>
  <c r="P94" i="73" a="1"/>
  <c r="P97" i="73" s="1"/>
  <c r="G38" i="73"/>
  <c r="F38" i="73" s="1"/>
  <c r="I78" i="73"/>
  <c r="F78" i="73" s="1"/>
  <c r="L69" i="73"/>
  <c r="O56" i="73"/>
  <c r="AK56" i="73"/>
  <c r="AP56" i="73" s="1"/>
  <c r="G40" i="73"/>
  <c r="F40" i="73" s="1"/>
  <c r="AM80" i="73"/>
  <c r="M85" i="73"/>
  <c r="AL70" i="73"/>
  <c r="AL70" i="73" a="1"/>
  <c r="AL71" i="73" s="1"/>
  <c r="P73" i="73"/>
  <c r="R70" i="73" a="1"/>
  <c r="R72" i="73" s="1"/>
  <c r="AL14" i="73"/>
  <c r="AL14" i="73" a="1"/>
  <c r="AL17" i="73" s="1"/>
  <c r="R14" i="73" a="1"/>
  <c r="R14" i="73" s="1"/>
  <c r="E6" i="73"/>
  <c r="R95" i="73"/>
  <c r="Q94" i="73" a="1"/>
  <c r="Q96" i="73" s="1"/>
  <c r="G25" i="73"/>
  <c r="G41" i="73"/>
  <c r="I30" i="73"/>
  <c r="F30" i="73" s="1"/>
  <c r="G22" i="73"/>
  <c r="AN94" i="73"/>
  <c r="I39" i="73"/>
  <c r="F39" i="73" s="1"/>
  <c r="AL62" i="73" a="1"/>
  <c r="AL63" i="73" s="1"/>
  <c r="AK62" i="73" a="1"/>
  <c r="AK63" i="73" s="1"/>
  <c r="AP63" i="73" s="1"/>
  <c r="J37" i="73" a="1"/>
  <c r="K37" i="73" s="1"/>
  <c r="AM54" i="73" a="1"/>
  <c r="AM54" i="73" s="1"/>
  <c r="R78" i="73"/>
  <c r="R78" i="73" a="1"/>
  <c r="AL78" i="73"/>
  <c r="AL78" i="73" a="1"/>
  <c r="AL80" i="73" s="1"/>
  <c r="AN79" i="73"/>
  <c r="AN65" i="73"/>
  <c r="J77" i="73" a="1"/>
  <c r="L77" i="73" s="1"/>
  <c r="AL72" i="73"/>
  <c r="Q14" i="73"/>
  <c r="Q14" i="73" a="1"/>
  <c r="Q17" i="73" s="1"/>
  <c r="O15" i="73"/>
  <c r="R16" i="73"/>
  <c r="K45" i="73"/>
  <c r="R97" i="73"/>
  <c r="I22" i="73"/>
  <c r="L93" i="73"/>
  <c r="I86" i="73"/>
  <c r="F86" i="73" s="1"/>
  <c r="AM81" i="73"/>
  <c r="J21" i="73" a="1"/>
  <c r="K21" i="73" s="1"/>
  <c r="AN62" i="73" a="1"/>
  <c r="AN62" i="73" s="1"/>
  <c r="AL73" i="73"/>
  <c r="AL16" i="73"/>
  <c r="Q16" i="73"/>
  <c r="O14" i="73" a="1"/>
  <c r="O16" i="73" s="1"/>
  <c r="L45" i="73"/>
  <c r="P96" i="73"/>
  <c r="G89" i="73"/>
  <c r="F89" i="73" s="1"/>
  <c r="G46" i="73"/>
  <c r="F46" i="73" s="1"/>
  <c r="I25" i="73"/>
  <c r="AM95" i="73"/>
  <c r="F71" i="73"/>
  <c r="AL65" i="73"/>
  <c r="R80" i="73"/>
  <c r="AL79" i="73"/>
  <c r="Q63" i="73"/>
  <c r="AN81" i="73"/>
  <c r="Q78" i="73"/>
  <c r="Q78" i="73" a="1"/>
  <c r="Q79" i="73" s="1"/>
  <c r="Q57" i="73"/>
  <c r="P78" i="73" a="1"/>
  <c r="P80" i="73" s="1"/>
  <c r="R81" i="73"/>
  <c r="AL81" i="73"/>
  <c r="AK78" i="73" a="1"/>
  <c r="AK79" i="73" s="1"/>
  <c r="AP79" i="73" s="1"/>
  <c r="AN64" i="73"/>
  <c r="Q70" i="73" a="1"/>
  <c r="Q70" i="73" s="1"/>
  <c r="AN70" i="73" a="1"/>
  <c r="AN73" i="73" s="1"/>
  <c r="AL15" i="73"/>
  <c r="Q15" i="73"/>
  <c r="O17" i="73"/>
  <c r="P14" i="73" a="1"/>
  <c r="P15" i="73" s="1"/>
  <c r="J5" i="73" a="1"/>
  <c r="K5" i="73" s="1"/>
  <c r="M45" i="73"/>
  <c r="G47" i="73"/>
  <c r="F47" i="73" s="1"/>
  <c r="AN96" i="73"/>
  <c r="I6" i="73"/>
  <c r="F6" i="73" s="1"/>
  <c r="O81" i="73"/>
  <c r="R54" i="73" a="1"/>
  <c r="R54" i="73" s="1"/>
  <c r="O72" i="73"/>
  <c r="R71" i="73"/>
  <c r="AL64" i="73"/>
  <c r="Q54" i="73"/>
  <c r="Q54" i="73" a="1"/>
  <c r="Q55" i="73" s="1"/>
  <c r="AN54" i="73" a="1"/>
  <c r="AN56" i="73" s="1"/>
  <c r="P62" i="73" a="1"/>
  <c r="P63" i="73" s="1"/>
  <c r="R62" i="73" a="1"/>
  <c r="R62" i="73" s="1"/>
  <c r="O64" i="73"/>
  <c r="P64" i="73"/>
  <c r="R79" i="73"/>
  <c r="AM65" i="73"/>
  <c r="O79" i="73"/>
  <c r="Q62" i="73"/>
  <c r="Q62" i="73" a="1"/>
  <c r="Q65" i="73" s="1"/>
  <c r="R56" i="73"/>
  <c r="AK81" i="73"/>
  <c r="AP81" i="73" s="1"/>
  <c r="AL55" i="73"/>
  <c r="O70" i="73" a="1"/>
  <c r="O73" i="73" s="1"/>
  <c r="AK71" i="73"/>
  <c r="AP71" i="73" s="1"/>
  <c r="AK15" i="73"/>
  <c r="AP15" i="73" s="1"/>
  <c r="E8" i="73"/>
  <c r="E7" i="73"/>
  <c r="O94" i="73" a="1"/>
  <c r="O97" i="73" s="1"/>
  <c r="F14" i="73"/>
  <c r="I41" i="73"/>
  <c r="AL94" i="73"/>
  <c r="AK57" i="73"/>
  <c r="AP57" i="73" s="1"/>
  <c r="O65" i="73"/>
  <c r="O57" i="73"/>
  <c r="AK65" i="73"/>
  <c r="AP65" i="73" s="1"/>
  <c r="AK55" i="73"/>
  <c r="AP55" i="73" s="1"/>
  <c r="AM62" i="73"/>
  <c r="AM62" i="73" a="1"/>
  <c r="AM63" i="73" s="1"/>
  <c r="P54" i="73" a="1"/>
  <c r="P56" i="73" s="1"/>
  <c r="O80" i="73"/>
  <c r="Q64" i="73"/>
  <c r="R57" i="73"/>
  <c r="AM55" i="73"/>
  <c r="AM79" i="73"/>
  <c r="AL54" i="73"/>
  <c r="AL54" i="73" a="1"/>
  <c r="AL56" i="73" s="1"/>
  <c r="L85" i="73"/>
  <c r="AM70" i="73"/>
  <c r="AM70" i="73" a="1"/>
  <c r="AM73" i="73" s="1"/>
  <c r="O71" i="73"/>
  <c r="P72" i="73"/>
  <c r="R73" i="73"/>
  <c r="AK73" i="73"/>
  <c r="AP73" i="73" s="1"/>
  <c r="AN14" i="73" a="1"/>
  <c r="AN17" i="73" s="1"/>
  <c r="P16" i="73"/>
  <c r="AK16" i="73"/>
  <c r="AP16" i="73" s="1"/>
  <c r="AM14" i="73"/>
  <c r="AM14" i="73" a="1"/>
  <c r="AM16" i="73" s="1"/>
  <c r="J29" i="73" a="1"/>
  <c r="L29" i="73" s="1"/>
  <c r="L5" i="73"/>
  <c r="P95" i="73"/>
  <c r="O95" i="73"/>
  <c r="BS13" i="67" a="1"/>
  <c r="BU13" i="67" s="1"/>
  <c r="Z92" i="73"/>
  <c r="BE13" i="67" a="1"/>
  <c r="BF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AK30" i="73" s="1" a="1"/>
  <c r="BZ16" i="70"/>
  <c r="B14" i="73"/>
  <c r="AZ17" i="70"/>
  <c r="AZ16" i="70"/>
  <c r="AZ15" i="70"/>
  <c r="AZ14" i="70"/>
  <c r="O30" i="73" s="1" a="1"/>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B38" i="73" a="1"/>
  <c r="B39" i="73" s="1"/>
  <c r="CH13" i="67"/>
  <c r="CE13" i="67"/>
  <c r="CG13" i="67"/>
  <c r="CF13" i="67"/>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A78" i="73" l="1" a="1"/>
  <c r="AB78" i="73" a="1"/>
  <c r="AB81" i="73" s="1"/>
  <c r="Z78" i="73" a="1"/>
  <c r="Z81" i="73" s="1"/>
  <c r="BT13" i="67"/>
  <c r="AC78" i="73" a="1"/>
  <c r="BE21" i="66" a="1"/>
  <c r="BE21" i="69"/>
  <c r="BF21" i="69"/>
  <c r="BG21" i="69"/>
  <c r="BH21" i="69"/>
  <c r="BE13" i="67"/>
  <c r="BG13" i="67"/>
  <c r="BH13" i="67"/>
  <c r="T57" i="73"/>
  <c r="T78" i="73"/>
  <c r="BS13" i="67"/>
  <c r="BV13" i="67"/>
  <c r="T16" i="73"/>
  <c r="T79" i="73"/>
  <c r="AT93" i="73"/>
  <c r="O22" i="73" a="1"/>
  <c r="O25" i="73" s="1"/>
  <c r="P22" i="73" a="1"/>
  <c r="P22" i="73" s="1"/>
  <c r="AK40" i="73"/>
  <c r="AP40" i="73" s="1"/>
  <c r="AL24" i="73"/>
  <c r="AN22" i="73" a="1"/>
  <c r="AN22" i="73" s="1"/>
  <c r="AM86" i="73" a="1"/>
  <c r="AM86" i="73" s="1"/>
  <c r="R88" i="73"/>
  <c r="T14" i="73"/>
  <c r="R30" i="73"/>
  <c r="R30" i="73" a="1"/>
  <c r="AK33" i="73"/>
  <c r="AP33" i="73" s="1"/>
  <c r="AN6" i="73" a="1"/>
  <c r="AN8" i="73" s="1"/>
  <c r="P49" i="73"/>
  <c r="K29" i="73"/>
  <c r="Q56" i="73"/>
  <c r="T56" i="73" s="1"/>
  <c r="AM57" i="73"/>
  <c r="Q73" i="73"/>
  <c r="T73" i="73" s="1"/>
  <c r="P55" i="73"/>
  <c r="AM56" i="73"/>
  <c r="AK64" i="73"/>
  <c r="AP64" i="73" s="1"/>
  <c r="R32" i="73"/>
  <c r="J54" i="73" a="1"/>
  <c r="L54" i="73" s="1"/>
  <c r="T62" i="73"/>
  <c r="P24" i="73"/>
  <c r="O39" i="73"/>
  <c r="AK39" i="73"/>
  <c r="AP39" i="73" s="1"/>
  <c r="R86" i="73" a="1"/>
  <c r="R89" i="73" s="1"/>
  <c r="J70" i="73"/>
  <c r="J70" i="73" a="1"/>
  <c r="L72" i="73" s="1"/>
  <c r="J73" i="73"/>
  <c r="AK31" i="73"/>
  <c r="AP31" i="73" s="1"/>
  <c r="AK7" i="73"/>
  <c r="AP7" i="73" s="1"/>
  <c r="AL6" i="73" a="1"/>
  <c r="AL6" i="73" s="1"/>
  <c r="Q46" i="73" a="1"/>
  <c r="Q48" i="73" s="1"/>
  <c r="AL46" i="73" a="1"/>
  <c r="AL48" i="73" s="1"/>
  <c r="P17" i="73"/>
  <c r="M21" i="73"/>
  <c r="P62" i="73"/>
  <c r="O96" i="73"/>
  <c r="T96" i="73" s="1"/>
  <c r="L21" i="73"/>
  <c r="P65" i="73"/>
  <c r="AK80" i="73"/>
  <c r="AP80" i="73" s="1"/>
  <c r="Q71" i="73"/>
  <c r="T71" i="73" s="1"/>
  <c r="R64" i="73"/>
  <c r="T64" i="73" s="1"/>
  <c r="AM64" i="73"/>
  <c r="Q94" i="73"/>
  <c r="M29" i="73"/>
  <c r="M37" i="73"/>
  <c r="AL32" i="73"/>
  <c r="O31" i="73"/>
  <c r="R46" i="73" a="1"/>
  <c r="R49" i="73" s="1"/>
  <c r="O49" i="73"/>
  <c r="AM48" i="73"/>
  <c r="AN15" i="73"/>
  <c r="AN57" i="73"/>
  <c r="AN71" i="73"/>
  <c r="AM71" i="73"/>
  <c r="AN63" i="73"/>
  <c r="AM72" i="73"/>
  <c r="Q81" i="73"/>
  <c r="T81" i="73" s="1"/>
  <c r="AL57" i="73"/>
  <c r="M96" i="73"/>
  <c r="AN86" i="73" a="1"/>
  <c r="AN86" i="73" s="1"/>
  <c r="L73" i="73"/>
  <c r="M71" i="73"/>
  <c r="AN30" i="73" a="1"/>
  <c r="AN31" i="73" s="1"/>
  <c r="O32" i="73"/>
  <c r="Q31" i="73"/>
  <c r="AK6" i="73" a="1"/>
  <c r="AK8" i="73" s="1"/>
  <c r="AP8" i="73" s="1"/>
  <c r="AL8" i="73"/>
  <c r="AN46" i="73" a="1"/>
  <c r="AN47" i="73" s="1"/>
  <c r="R48" i="73"/>
  <c r="O48" i="73"/>
  <c r="AK46" i="73" a="1"/>
  <c r="AM46" i="73"/>
  <c r="AM46" i="73" a="1"/>
  <c r="O94" i="73"/>
  <c r="AN55" i="73"/>
  <c r="AN54" i="73"/>
  <c r="AN70" i="73"/>
  <c r="R55" i="73"/>
  <c r="T55" i="73" s="1"/>
  <c r="R15" i="73"/>
  <c r="T15" i="73" s="1"/>
  <c r="Q22" i="73" a="1"/>
  <c r="Q23" i="73" s="1"/>
  <c r="P23" i="73"/>
  <c r="O38" i="73" a="1"/>
  <c r="O41" i="73" s="1"/>
  <c r="L71" i="73"/>
  <c r="K63" i="73"/>
  <c r="J62" i="73" a="1"/>
  <c r="L63" i="73" s="1"/>
  <c r="O24" i="73"/>
  <c r="T54" i="73"/>
  <c r="P25" i="73"/>
  <c r="J63" i="73"/>
  <c r="AK22" i="73" a="1"/>
  <c r="AK23" i="73" s="1"/>
  <c r="AP23" i="73" s="1"/>
  <c r="AN38" i="73" a="1"/>
  <c r="AN38" i="73" s="1"/>
  <c r="R38" i="73"/>
  <c r="R38" i="73" a="1"/>
  <c r="R39" i="73" s="1"/>
  <c r="AL41" i="73"/>
  <c r="AN88" i="73"/>
  <c r="AL86" i="73" a="1"/>
  <c r="AL86" i="73" s="1"/>
  <c r="J71" i="73"/>
  <c r="K73" i="73"/>
  <c r="L16" i="73"/>
  <c r="AL30" i="73" a="1"/>
  <c r="AL30" i="73" s="1"/>
  <c r="O33" i="73"/>
  <c r="Q32" i="73"/>
  <c r="AL7" i="73"/>
  <c r="AM6" i="73"/>
  <c r="AM6" i="73" a="1"/>
  <c r="AM7" i="73" s="1"/>
  <c r="O46" i="73" a="1"/>
  <c r="O47" i="73" s="1"/>
  <c r="AK48" i="73"/>
  <c r="AP48" i="73" s="1"/>
  <c r="AM49" i="73"/>
  <c r="AN14" i="73"/>
  <c r="AN72" i="73"/>
  <c r="P81" i="73"/>
  <c r="AM15" i="73"/>
  <c r="P78" i="73"/>
  <c r="P79" i="73"/>
  <c r="Q72" i="73"/>
  <c r="T72" i="73" s="1"/>
  <c r="L37" i="73"/>
  <c r="F22" i="73"/>
  <c r="R70" i="73"/>
  <c r="T70" i="73" s="1"/>
  <c r="AN16" i="73"/>
  <c r="AN78" i="73"/>
  <c r="R17" i="73"/>
  <c r="T17" i="73" s="1"/>
  <c r="K72" i="73"/>
  <c r="AL38" i="73"/>
  <c r="AL38" i="73" a="1"/>
  <c r="AL40" i="73" s="1"/>
  <c r="J64" i="73"/>
  <c r="P38" i="73" a="1"/>
  <c r="P41" i="73" s="1"/>
  <c r="AN41" i="73"/>
  <c r="R41" i="73"/>
  <c r="AN25" i="73"/>
  <c r="AM38" i="73" a="1"/>
  <c r="AM41" i="73" s="1"/>
  <c r="J94" i="73" a="1"/>
  <c r="M97" i="73" s="1"/>
  <c r="U93" i="73" a="1"/>
  <c r="V93" i="73" s="1"/>
  <c r="AS93" i="73"/>
  <c r="AM87" i="73"/>
  <c r="Q86" i="73" a="1"/>
  <c r="Q89" i="73" s="1"/>
  <c r="P86" i="73" a="1"/>
  <c r="P87" i="73" s="1"/>
  <c r="AL87" i="73"/>
  <c r="K70" i="73"/>
  <c r="M72" i="73"/>
  <c r="J14" i="73" a="1"/>
  <c r="M14" i="73" s="1"/>
  <c r="P31" i="73"/>
  <c r="R33" i="73"/>
  <c r="Q30" i="73"/>
  <c r="Q30" i="73" a="1"/>
  <c r="R6" i="73"/>
  <c r="R6" i="73" a="1"/>
  <c r="R9" i="73" s="1"/>
  <c r="O6" i="73" a="1"/>
  <c r="O8" i="73" s="1"/>
  <c r="AN9" i="73"/>
  <c r="AM9" i="73"/>
  <c r="AK47" i="73"/>
  <c r="AP47" i="73" s="1"/>
  <c r="AM47" i="73"/>
  <c r="P57" i="73"/>
  <c r="M5" i="73"/>
  <c r="AM17" i="73"/>
  <c r="M77" i="73"/>
  <c r="Q80" i="73"/>
  <c r="T80" i="73" s="1"/>
  <c r="Q38" i="73"/>
  <c r="Q38" i="73" a="1"/>
  <c r="Q41" i="73" s="1"/>
  <c r="O40" i="73"/>
  <c r="AM22" i="73"/>
  <c r="AM22" i="73" a="1"/>
  <c r="AM24" i="73" s="1"/>
  <c r="O23" i="73"/>
  <c r="AN39" i="73"/>
  <c r="AL39" i="73"/>
  <c r="J97" i="73"/>
  <c r="AL88" i="73"/>
  <c r="Q40" i="73"/>
  <c r="R22" i="73" a="1"/>
  <c r="R24" i="73" s="1"/>
  <c r="AM25" i="73"/>
  <c r="AK41" i="73"/>
  <c r="AP41" i="73" s="1"/>
  <c r="AL22" i="73" a="1"/>
  <c r="AL23" i="73" s="1"/>
  <c r="AN23" i="73"/>
  <c r="AM40" i="73"/>
  <c r="K95" i="73"/>
  <c r="AQ93" i="73" a="1"/>
  <c r="AR93" i="73" s="1"/>
  <c r="AM88" i="73"/>
  <c r="AN89" i="73"/>
  <c r="AK86" i="73" a="1"/>
  <c r="AK87" i="73" s="1"/>
  <c r="AP87" i="73" s="1"/>
  <c r="R87" i="73"/>
  <c r="O86" i="73" a="1"/>
  <c r="O87" i="73" s="1"/>
  <c r="J72" i="73"/>
  <c r="L70" i="73"/>
  <c r="P30" i="73"/>
  <c r="P30" i="73" a="1"/>
  <c r="P33" i="73" s="1"/>
  <c r="R31" i="73"/>
  <c r="AM30" i="73"/>
  <c r="AM30" i="73" a="1"/>
  <c r="AM31" i="73" s="1"/>
  <c r="AK32" i="73"/>
  <c r="AP32" i="73" s="1"/>
  <c r="Q33" i="73"/>
  <c r="Q6" i="73" a="1"/>
  <c r="Q7" i="73" s="1"/>
  <c r="R7" i="73"/>
  <c r="O7" i="73"/>
  <c r="AN7" i="73"/>
  <c r="P6" i="73" a="1"/>
  <c r="P7" i="73" s="1"/>
  <c r="AM8" i="73"/>
  <c r="Q49" i="73"/>
  <c r="AK49" i="73"/>
  <c r="AP49" i="73" s="1"/>
  <c r="P54" i="73"/>
  <c r="P14" i="73"/>
  <c r="R65" i="73"/>
  <c r="T65" i="73" s="1"/>
  <c r="AL62" i="73"/>
  <c r="F41" i="73"/>
  <c r="Q95" i="73"/>
  <c r="T95" i="73" s="1"/>
  <c r="AL25" i="73"/>
  <c r="AN24" i="73"/>
  <c r="AM89" i="73"/>
  <c r="AK89" i="73"/>
  <c r="AP89" i="73" s="1"/>
  <c r="R8" i="73"/>
  <c r="P46" i="73" a="1"/>
  <c r="P47" i="73" s="1"/>
  <c r="Q47" i="73"/>
  <c r="K77" i="73"/>
  <c r="R63" i="73"/>
  <c r="T63" i="73" s="1"/>
  <c r="F25" i="73"/>
  <c r="Q97" i="73"/>
  <c r="T97" i="73" s="1"/>
  <c r="Z97" i="73"/>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U53" i="73" s="1" a="1"/>
  <c r="BH13" i="64"/>
  <c r="BG13" i="64"/>
  <c r="AK20" i="73"/>
  <c r="CE13" i="63" a="1"/>
  <c r="AK22" i="73"/>
  <c r="AP22" i="73" s="1"/>
  <c r="Z56" i="73"/>
  <c r="Z57" i="73"/>
  <c r="Z55" i="73"/>
  <c r="Z54" i="73"/>
  <c r="AE54"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AQ77" i="73" s="1" a="1"/>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AE97" i="73" l="1"/>
  <c r="Z79" i="73"/>
  <c r="Z80" i="73"/>
  <c r="Z78" i="73"/>
  <c r="AE78" i="73" s="1"/>
  <c r="AE81" i="73"/>
  <c r="BF21" i="66"/>
  <c r="BE21" i="66"/>
  <c r="BG21" i="66"/>
  <c r="BH21" i="66"/>
  <c r="BE22" i="69" a="1"/>
  <c r="BH23" i="69" s="1"/>
  <c r="AE73" i="73"/>
  <c r="AE72" i="73"/>
  <c r="BE14" i="67" a="1"/>
  <c r="BH15" i="67" s="1"/>
  <c r="AE17" i="73"/>
  <c r="AF93" i="73" a="1"/>
  <c r="AG93" i="73" s="1"/>
  <c r="BS14" i="67" a="1"/>
  <c r="BS16" i="67" s="1"/>
  <c r="T38" i="73"/>
  <c r="T31" i="73"/>
  <c r="T32" i="73"/>
  <c r="T41" i="73"/>
  <c r="T94" i="73"/>
  <c r="T49" i="73"/>
  <c r="T7" i="73"/>
  <c r="T33" i="73"/>
  <c r="T48" i="73"/>
  <c r="M86" i="73"/>
  <c r="J22" i="73" a="1"/>
  <c r="J24" i="73" s="1"/>
  <c r="L89" i="73"/>
  <c r="J86" i="73" a="1"/>
  <c r="J86" i="73" s="1"/>
  <c r="U69" i="73" a="1"/>
  <c r="X69" i="73" s="1"/>
  <c r="L6" i="73"/>
  <c r="M49" i="73"/>
  <c r="R22" i="73"/>
  <c r="P86" i="73"/>
  <c r="K65" i="73"/>
  <c r="AK25" i="73"/>
  <c r="AP25" i="73" s="1"/>
  <c r="Q9" i="73"/>
  <c r="M15" i="73"/>
  <c r="AN40" i="73"/>
  <c r="L56" i="73"/>
  <c r="Q22" i="73"/>
  <c r="K94" i="73"/>
  <c r="K16" i="73"/>
  <c r="AL46" i="73"/>
  <c r="O88" i="73"/>
  <c r="J54" i="73"/>
  <c r="P32" i="73"/>
  <c r="AK88" i="73"/>
  <c r="AP88" i="73" s="1"/>
  <c r="O9" i="73"/>
  <c r="K97" i="73"/>
  <c r="L40" i="73"/>
  <c r="X61" i="73"/>
  <c r="J23" i="73"/>
  <c r="K86" i="73"/>
  <c r="W69" i="73"/>
  <c r="AQ13" i="73" a="1"/>
  <c r="AT13" i="73" s="1"/>
  <c r="J46" i="73"/>
  <c r="J46" i="73" a="1"/>
  <c r="M48" i="73" s="1"/>
  <c r="K46" i="73"/>
  <c r="P46" i="73"/>
  <c r="K17" i="73"/>
  <c r="J94" i="73"/>
  <c r="AM23" i="73"/>
  <c r="M54" i="73"/>
  <c r="Q25" i="73"/>
  <c r="X93" i="73"/>
  <c r="R23" i="73"/>
  <c r="T23" i="73" s="1"/>
  <c r="J56" i="73"/>
  <c r="L55" i="73"/>
  <c r="AM33" i="73"/>
  <c r="AM39" i="73"/>
  <c r="R46" i="73"/>
  <c r="L17" i="73"/>
  <c r="R47" i="73"/>
  <c r="T47" i="73" s="1"/>
  <c r="AN32" i="73"/>
  <c r="M63" i="73"/>
  <c r="AN6" i="73"/>
  <c r="K14" i="73"/>
  <c r="L94" i="73"/>
  <c r="L39" i="73"/>
  <c r="W93" i="73"/>
  <c r="M57" i="73"/>
  <c r="J78" i="73" a="1"/>
  <c r="J79" i="73" s="1"/>
  <c r="L22" i="73"/>
  <c r="U61" i="73" a="1"/>
  <c r="W61" i="73" s="1"/>
  <c r="J38" i="73" a="1"/>
  <c r="M38" i="73" s="1"/>
  <c r="W53" i="73"/>
  <c r="L24" i="73"/>
  <c r="M87" i="73"/>
  <c r="J87" i="73"/>
  <c r="M33" i="73"/>
  <c r="T30" i="73"/>
  <c r="L47" i="73"/>
  <c r="M56" i="73"/>
  <c r="P40" i="73"/>
  <c r="Q86" i="73"/>
  <c r="M95" i="73"/>
  <c r="R25" i="73"/>
  <c r="K54" i="73"/>
  <c r="K96" i="73"/>
  <c r="P39" i="73"/>
  <c r="AN46" i="73"/>
  <c r="AL89" i="73"/>
  <c r="P89" i="73"/>
  <c r="AN48" i="73"/>
  <c r="AL31" i="73"/>
  <c r="R86" i="73"/>
  <c r="Q24" i="73"/>
  <c r="T24" i="73" s="1"/>
  <c r="K57" i="73"/>
  <c r="M16" i="73"/>
  <c r="L15" i="73"/>
  <c r="R40" i="73"/>
  <c r="T40" i="73" s="1"/>
  <c r="AT53" i="73"/>
  <c r="L87" i="73"/>
  <c r="L49" i="73"/>
  <c r="K39" i="73"/>
  <c r="J39" i="73"/>
  <c r="X53" i="73"/>
  <c r="J25" i="73"/>
  <c r="L88" i="73"/>
  <c r="O86" i="73"/>
  <c r="V69" i="73"/>
  <c r="V13" i="73"/>
  <c r="K47" i="73"/>
  <c r="J49" i="73"/>
  <c r="Q8" i="73"/>
  <c r="T8" i="73" s="1"/>
  <c r="P48" i="73"/>
  <c r="Q6" i="73"/>
  <c r="T6" i="73" s="1"/>
  <c r="J16" i="73"/>
  <c r="AL22" i="73"/>
  <c r="J65" i="73"/>
  <c r="L62" i="73"/>
  <c r="J14" i="73"/>
  <c r="Q39" i="73"/>
  <c r="T39" i="73" s="1"/>
  <c r="K64" i="73"/>
  <c r="AN49" i="73"/>
  <c r="AM32" i="73"/>
  <c r="L95" i="73"/>
  <c r="Q88" i="73"/>
  <c r="M62" i="73"/>
  <c r="AL49" i="73"/>
  <c r="AN30" i="73"/>
  <c r="P88" i="73"/>
  <c r="M94" i="73"/>
  <c r="AL9" i="73"/>
  <c r="Q46" i="73"/>
  <c r="M17" i="73"/>
  <c r="L97" i="73"/>
  <c r="L96" i="73"/>
  <c r="M73" i="73"/>
  <c r="M88" i="73"/>
  <c r="J88" i="73"/>
  <c r="U13" i="73" a="1"/>
  <c r="W13" i="73" s="1"/>
  <c r="K9" i="73"/>
  <c r="K49" i="73"/>
  <c r="K48" i="73"/>
  <c r="J17" i="73"/>
  <c r="K15" i="73"/>
  <c r="K62" i="73"/>
  <c r="L65" i="73"/>
  <c r="AN87" i="73"/>
  <c r="AM38" i="73"/>
  <c r="AK24" i="73"/>
  <c r="AP24" i="73" s="1"/>
  <c r="L57" i="73"/>
  <c r="AN33" i="73"/>
  <c r="K56" i="73"/>
  <c r="P9" i="73"/>
  <c r="AL33" i="73"/>
  <c r="Q87" i="73"/>
  <c r="T87" i="73" s="1"/>
  <c r="M65" i="73"/>
  <c r="AK9" i="73"/>
  <c r="AP9" i="73" s="1"/>
  <c r="L14" i="73"/>
  <c r="J96" i="73"/>
  <c r="L64" i="73"/>
  <c r="AL47" i="73"/>
  <c r="M70" i="73"/>
  <c r="J95" i="73"/>
  <c r="K71" i="73"/>
  <c r="V61" i="73"/>
  <c r="J40" i="73"/>
  <c r="AS53" i="73"/>
  <c r="K79" i="73"/>
  <c r="AR77" i="73"/>
  <c r="K41" i="73"/>
  <c r="V53" i="73"/>
  <c r="K23" i="73"/>
  <c r="M23" i="73"/>
  <c r="K89" i="73"/>
  <c r="K87" i="73"/>
  <c r="X13" i="73"/>
  <c r="M7" i="73"/>
  <c r="M46" i="73"/>
  <c r="L46" i="73"/>
  <c r="M55" i="73"/>
  <c r="J55" i="73"/>
  <c r="J57" i="73"/>
  <c r="J15" i="73"/>
  <c r="M64" i="73"/>
  <c r="O89" i="73"/>
  <c r="T89" i="73" s="1"/>
  <c r="M39" i="73"/>
  <c r="J30" i="73" a="1"/>
  <c r="M30" i="73" s="1"/>
  <c r="M47" i="73"/>
  <c r="AQ61" i="73" a="1"/>
  <c r="AR61" i="73" s="1"/>
  <c r="K78" i="73"/>
  <c r="AT77" i="73"/>
  <c r="AQ53" i="73" a="1"/>
  <c r="AR53" i="73" s="1"/>
  <c r="M80" i="73"/>
  <c r="AS77" i="73"/>
  <c r="U77" i="73" a="1"/>
  <c r="W77" i="73" s="1"/>
  <c r="K24" i="73"/>
  <c r="J89" i="73"/>
  <c r="M89" i="73"/>
  <c r="AQ69" i="73" a="1"/>
  <c r="AT69" i="73" s="1"/>
  <c r="AS13" i="73"/>
  <c r="J33" i="73"/>
  <c r="J6" i="73" a="1"/>
  <c r="K7" i="73" s="1"/>
  <c r="J47" i="73"/>
  <c r="J48" i="73"/>
  <c r="P6" i="73"/>
  <c r="K55" i="73"/>
  <c r="P8" i="73"/>
  <c r="P38" i="73"/>
  <c r="J62" i="73"/>
  <c r="C103" i="28"/>
  <c r="B103" i="28" s="1"/>
  <c r="C103" i="47"/>
  <c r="J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F17" i="67"/>
  <c r="BH16" i="67"/>
  <c r="BF16" i="67"/>
  <c r="BH14" i="67"/>
  <c r="BE17" i="67"/>
  <c r="BE16" i="67"/>
  <c r="AC22" i="73"/>
  <c r="CF15" i="67"/>
  <c r="CH15" i="67"/>
  <c r="CF16" i="67"/>
  <c r="CH14" i="67"/>
  <c r="CF14" i="67"/>
  <c r="CH16" i="67"/>
  <c r="CE16" i="67"/>
  <c r="CG15" i="67"/>
  <c r="CE15" i="67"/>
  <c r="CG17" i="67"/>
  <c r="CE14" i="67"/>
  <c r="CG16" i="67"/>
  <c r="CE17" i="67"/>
  <c r="CG14" i="67"/>
  <c r="CF17" i="67"/>
  <c r="CH17" i="67"/>
  <c r="AC23" i="73"/>
  <c r="AC25" i="73"/>
  <c r="AH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CG13" i="72"/>
  <c r="CF13" i="72"/>
  <c r="BG14" i="67" l="1"/>
  <c r="BG16" i="67"/>
  <c r="BG17" i="67"/>
  <c r="BH17" i="67"/>
  <c r="BE14" i="67"/>
  <c r="BF14" i="67"/>
  <c r="BE15" i="67"/>
  <c r="U95" i="73" s="1"/>
  <c r="BF15" i="67"/>
  <c r="BG15" i="67"/>
  <c r="W95" i="73" s="1"/>
  <c r="BE22" i="66" a="1"/>
  <c r="LJ103" i="47"/>
  <c r="BV17" i="67"/>
  <c r="BT15" i="67"/>
  <c r="BE23" i="69"/>
  <c r="BF22" i="69"/>
  <c r="AF93" i="73"/>
  <c r="AI93" i="73"/>
  <c r="BG22" i="69"/>
  <c r="BG25" i="69"/>
  <c r="BE24" i="69"/>
  <c r="BH22" i="69"/>
  <c r="BH25" i="69"/>
  <c r="BF23" i="69"/>
  <c r="BF24" i="69"/>
  <c r="BG24" i="69"/>
  <c r="BH24" i="69"/>
  <c r="BE25" i="69"/>
  <c r="BE22" i="69"/>
  <c r="BF25" i="69"/>
  <c r="BG23" i="69"/>
  <c r="BV16" i="67"/>
  <c r="BT16" i="67"/>
  <c r="BU17" i="67"/>
  <c r="BU14" i="67"/>
  <c r="BV15" i="67"/>
  <c r="BS15" i="67"/>
  <c r="BS14" i="67"/>
  <c r="BU16" i="67"/>
  <c r="BS17" i="67"/>
  <c r="BV14" i="67"/>
  <c r="BT14" i="67"/>
  <c r="BU15" i="67"/>
  <c r="BT17" i="67"/>
  <c r="AE48" i="73"/>
  <c r="AE49" i="73"/>
  <c r="T22" i="73"/>
  <c r="HJ103" i="47"/>
  <c r="DW103" i="47"/>
  <c r="BJ103" i="47"/>
  <c r="AJ103" i="47"/>
  <c r="B103" i="47"/>
  <c r="V103" i="47" s="1"/>
  <c r="IJ103" i="47"/>
  <c r="JW103" i="47"/>
  <c r="AW103" i="47"/>
  <c r="GJ103" i="47"/>
  <c r="J103" i="47"/>
  <c r="HW103" i="47"/>
  <c r="W103" i="47"/>
  <c r="GW103" i="47"/>
  <c r="CW103" i="47"/>
  <c r="FJ103" i="47"/>
  <c r="IW103" i="47"/>
  <c r="LW103" i="47"/>
  <c r="KJ103" i="47"/>
  <c r="EW103" i="47"/>
  <c r="KW103" i="47"/>
  <c r="BW103" i="47"/>
  <c r="FW103" i="47"/>
  <c r="CJ103" i="47"/>
  <c r="EJ103" i="47"/>
  <c r="DJ103" i="47"/>
  <c r="T25" i="73"/>
  <c r="T88" i="73"/>
  <c r="T46" i="73"/>
  <c r="AS69" i="73"/>
  <c r="AT21" i="73"/>
  <c r="AS96" i="73"/>
  <c r="AT94" i="73"/>
  <c r="V29" i="73"/>
  <c r="K6" i="73"/>
  <c r="L8" i="73"/>
  <c r="K81" i="73"/>
  <c r="W21" i="73"/>
  <c r="V21" i="73"/>
  <c r="U37" i="73" a="1"/>
  <c r="W37" i="73" s="1"/>
  <c r="AQ94" i="73" a="1"/>
  <c r="AQ97" i="73" s="1"/>
  <c r="AS85" i="73"/>
  <c r="W29" i="73"/>
  <c r="K80" i="73"/>
  <c r="J81" i="73"/>
  <c r="J8" i="73"/>
  <c r="AT61" i="73"/>
  <c r="L7" i="73"/>
  <c r="T86" i="73"/>
  <c r="L81" i="73"/>
  <c r="K33" i="73"/>
  <c r="J78" i="73"/>
  <c r="M8" i="73"/>
  <c r="L23" i="73"/>
  <c r="AR13" i="73"/>
  <c r="M31" i="73"/>
  <c r="J22" i="73"/>
  <c r="X21" i="73"/>
  <c r="AT95" i="73"/>
  <c r="X96" i="73"/>
  <c r="AQ85" i="73" a="1"/>
  <c r="AR85" i="73" s="1"/>
  <c r="BE22" i="62"/>
  <c r="AQ29" i="73" a="1"/>
  <c r="AT29" i="73" s="1"/>
  <c r="J6" i="73"/>
  <c r="M24" i="73"/>
  <c r="AS61" i="73"/>
  <c r="K32" i="73"/>
  <c r="M22" i="73"/>
  <c r="J31" i="73"/>
  <c r="J38" i="73"/>
  <c r="M32" i="73"/>
  <c r="X77" i="73"/>
  <c r="V77" i="73"/>
  <c r="K31" i="73"/>
  <c r="AQ95" i="73"/>
  <c r="AR95" i="73"/>
  <c r="AT85" i="73"/>
  <c r="BH22" i="62"/>
  <c r="AR29" i="73"/>
  <c r="V5" i="73"/>
  <c r="AQ45" i="73" a="1"/>
  <c r="AT45" i="73" s="1"/>
  <c r="U45" i="73" a="1"/>
  <c r="V45" i="73" s="1"/>
  <c r="J9" i="73"/>
  <c r="L32" i="73"/>
  <c r="J41" i="73"/>
  <c r="K22" i="73"/>
  <c r="L31" i="73"/>
  <c r="L9" i="73"/>
  <c r="L86" i="73"/>
  <c r="L48" i="73"/>
  <c r="K38" i="73"/>
  <c r="J32" i="73"/>
  <c r="L41" i="73"/>
  <c r="M40" i="73"/>
  <c r="AS95" i="73"/>
  <c r="U85" i="73" a="1"/>
  <c r="BG24" i="62"/>
  <c r="AQ5" i="73" a="1"/>
  <c r="AR5" i="73" s="1"/>
  <c r="X5" i="73"/>
  <c r="K8" i="73"/>
  <c r="L80" i="73"/>
  <c r="M41" i="73"/>
  <c r="T9" i="73"/>
  <c r="L78" i="73"/>
  <c r="AQ37" i="73" a="1"/>
  <c r="AT37" i="73" s="1"/>
  <c r="AR21" i="73"/>
  <c r="AR97" i="73"/>
  <c r="AQ96" i="73"/>
  <c r="U94" i="73" a="1"/>
  <c r="X95" i="73" s="1"/>
  <c r="V85" i="73"/>
  <c r="W45" i="73"/>
  <c r="L33" i="73"/>
  <c r="L38" i="73"/>
  <c r="J30" i="73"/>
  <c r="AR69" i="73"/>
  <c r="K40" i="73"/>
  <c r="K30" i="73"/>
  <c r="L25" i="73"/>
  <c r="M25" i="73"/>
  <c r="M9" i="73"/>
  <c r="J80" i="73"/>
  <c r="M6" i="73"/>
  <c r="L79" i="73"/>
  <c r="X85" i="73"/>
  <c r="AS37" i="73"/>
  <c r="AS21" i="73"/>
  <c r="V37" i="73"/>
  <c r="AS94" i="73"/>
  <c r="AT96" i="73"/>
  <c r="X94" i="73"/>
  <c r="W85" i="73"/>
  <c r="X29" i="73"/>
  <c r="W5" i="73"/>
  <c r="X45" i="73"/>
  <c r="M78" i="73"/>
  <c r="K25" i="73"/>
  <c r="M79" i="73"/>
  <c r="L30" i="73"/>
  <c r="M81" i="73"/>
  <c r="J7" i="73"/>
  <c r="K88"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G24" i="66" l="1"/>
  <c r="BG25" i="66"/>
  <c r="BH22" i="66"/>
  <c r="BH23" i="66"/>
  <c r="BH25" i="66"/>
  <c r="BG22" i="66"/>
  <c r="BG23" i="66"/>
  <c r="BH24" i="66"/>
  <c r="BE23" i="66"/>
  <c r="BE22" i="66"/>
  <c r="BE24" i="66"/>
  <c r="BF24" i="66"/>
  <c r="BE25" i="66"/>
  <c r="BF25" i="66"/>
  <c r="BF23" i="66"/>
  <c r="BF22" i="66"/>
  <c r="AF78" i="73" s="1" a="1"/>
  <c r="AF94" i="73" a="1"/>
  <c r="AI103" i="47"/>
  <c r="AT103" i="47" s="1"/>
  <c r="KI103" i="47"/>
  <c r="KT103" i="47" s="1"/>
  <c r="AV103" i="47"/>
  <c r="BG103" i="47" s="1"/>
  <c r="FV103" i="47"/>
  <c r="GG103" i="47" s="1"/>
  <c r="HI103" i="47"/>
  <c r="HT103" i="47" s="1"/>
  <c r="EV103" i="47"/>
  <c r="FG103" i="47" s="1"/>
  <c r="GV103" i="47"/>
  <c r="HG103" i="47" s="1"/>
  <c r="EI103" i="47"/>
  <c r="ET103" i="47" s="1"/>
  <c r="LI103" i="47"/>
  <c r="LT103" i="47" s="1"/>
  <c r="BV103" i="47"/>
  <c r="CG103" i="47" s="1"/>
  <c r="GI103" i="47"/>
  <c r="GT103" i="47" s="1"/>
  <c r="I103" i="47"/>
  <c r="T103" i="47" s="1"/>
  <c r="BI103" i="47"/>
  <c r="BT103" i="47" s="1"/>
  <c r="HV103" i="47"/>
  <c r="IG103" i="47" s="1"/>
  <c r="JV103" i="47"/>
  <c r="KG103" i="47" s="1"/>
  <c r="II103" i="47"/>
  <c r="IT103" i="47" s="1"/>
  <c r="DI103" i="47"/>
  <c r="DT103" i="47" s="1"/>
  <c r="IV103" i="47"/>
  <c r="JG103" i="47" s="1"/>
  <c r="KV103" i="47"/>
  <c r="LG103" i="47" s="1"/>
  <c r="DV103" i="47"/>
  <c r="EG103" i="47" s="1"/>
  <c r="JI103" i="47"/>
  <c r="JT103" i="47" s="1"/>
  <c r="CV103" i="47"/>
  <c r="DG103" i="47" s="1"/>
  <c r="LV103" i="47"/>
  <c r="MG103" i="47" s="1"/>
  <c r="FI103" i="47"/>
  <c r="FT103" i="47" s="1"/>
  <c r="CI103" i="47"/>
  <c r="CT103" i="47" s="1"/>
  <c r="U16" i="73"/>
  <c r="AR37" i="73"/>
  <c r="W96" i="73"/>
  <c r="V96" i="73"/>
  <c r="X70" i="73"/>
  <c r="AQ14" i="73" a="1"/>
  <c r="AR15" i="73" s="1"/>
  <c r="U78" i="73" a="1"/>
  <c r="W78" i="73" s="1"/>
  <c r="X63" i="73"/>
  <c r="AR54" i="73"/>
  <c r="AQ62" i="73" a="1"/>
  <c r="AR65" i="73" s="1"/>
  <c r="U79" i="73"/>
  <c r="AT55" i="73"/>
  <c r="AQ37" i="73"/>
  <c r="X71" i="73"/>
  <c r="U71" i="73"/>
  <c r="W14" i="73"/>
  <c r="W94" i="73"/>
  <c r="V94" i="73"/>
  <c r="U96" i="73"/>
  <c r="U80" i="73"/>
  <c r="AT56" i="73"/>
  <c r="V97" i="73"/>
  <c r="AS45" i="73"/>
  <c r="AS97" i="73"/>
  <c r="AR96" i="73"/>
  <c r="X37" i="73"/>
  <c r="U70" i="73"/>
  <c r="U70" i="73" a="1"/>
  <c r="X73" i="73" s="1"/>
  <c r="AQ70" i="73" a="1"/>
  <c r="AS73" i="73" s="1"/>
  <c r="V71" i="73"/>
  <c r="W71" i="73"/>
  <c r="U14" i="73" a="1"/>
  <c r="W17" i="73" s="1"/>
  <c r="AT16" i="73"/>
  <c r="W81" i="73"/>
  <c r="U81" i="73"/>
  <c r="U62" i="73" a="1"/>
  <c r="W64" i="73" s="1"/>
  <c r="AR57" i="73"/>
  <c r="X72" i="73"/>
  <c r="U72" i="73"/>
  <c r="W15" i="73"/>
  <c r="U94" i="73"/>
  <c r="X97" i="73"/>
  <c r="U97" i="73"/>
  <c r="AS5" i="73"/>
  <c r="AR45" i="73"/>
  <c r="AS29" i="73"/>
  <c r="W97" i="73"/>
  <c r="AT5" i="73"/>
  <c r="AQ94" i="73"/>
  <c r="V16" i="73"/>
  <c r="W63" i="73"/>
  <c r="AS54" i="73"/>
  <c r="W72" i="73"/>
  <c r="V17" i="73"/>
  <c r="V79" i="73"/>
  <c r="X79" i="73"/>
  <c r="AQ78" i="73" a="1"/>
  <c r="AR78" i="73" s="1"/>
  <c r="U64" i="73"/>
  <c r="AQ54" i="73" a="1"/>
  <c r="AS56" i="73" s="1"/>
  <c r="AS57" i="73"/>
  <c r="U54" i="73" a="1"/>
  <c r="V56" i="73" s="1"/>
  <c r="X14" i="73"/>
  <c r="AS17" i="73"/>
  <c r="AR94" i="73"/>
  <c r="V78" i="73"/>
  <c r="U17" i="73"/>
  <c r="AS15" i="73"/>
  <c r="X80" i="73"/>
  <c r="AQ55" i="73"/>
  <c r="AS55" i="73"/>
  <c r="W55" i="73"/>
  <c r="V73" i="73"/>
  <c r="W73" i="73"/>
  <c r="V14" i="73"/>
  <c r="AR14" i="73"/>
  <c r="AT97" i="73"/>
  <c r="V95"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AH95" i="73"/>
  <c r="AI94" i="73"/>
  <c r="AF96" i="73"/>
  <c r="AI96" i="73"/>
  <c r="AI97" i="73"/>
  <c r="AI95" i="73"/>
  <c r="AF95" i="73"/>
  <c r="AF97" i="73"/>
  <c r="AG95" i="73"/>
  <c r="AG94" i="73"/>
  <c r="AG97" i="73"/>
  <c r="AG96" i="73"/>
  <c r="AH97" i="73"/>
  <c r="AH94" i="73"/>
  <c r="AF94" i="73"/>
  <c r="AH96"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HT93" i="47" l="1"/>
  <c r="T98" i="47"/>
  <c r="AG98" i="47"/>
  <c r="FT93" i="47"/>
  <c r="JG93" i="47"/>
  <c r="KT93" i="47"/>
  <c r="IT93" i="47"/>
  <c r="MG93" i="47"/>
  <c r="CT98" i="47"/>
  <c r="DT98" i="47"/>
  <c r="CT93" i="47"/>
  <c r="KT98" i="47"/>
  <c r="BT93" i="47"/>
  <c r="AQ86" i="73" a="1"/>
  <c r="AR86" i="73" s="1"/>
  <c r="AT32" i="73"/>
  <c r="U6" i="73" a="1"/>
  <c r="U8" i="73" s="1"/>
  <c r="W9" i="73"/>
  <c r="AQ46" i="73" a="1"/>
  <c r="AR47" i="73" s="1"/>
  <c r="AR64" i="73"/>
  <c r="AS79" i="73"/>
  <c r="AR72" i="73"/>
  <c r="AT63" i="73"/>
  <c r="V57" i="73"/>
  <c r="X56" i="73"/>
  <c r="V55" i="73"/>
  <c r="V54" i="73"/>
  <c r="AQ56" i="73"/>
  <c r="AS14" i="73"/>
  <c r="AR39" i="73"/>
  <c r="U38" i="73"/>
  <c r="U38" i="73" a="1"/>
  <c r="X39" i="73" s="1"/>
  <c r="U22" i="73" a="1"/>
  <c r="V25" i="73" s="1"/>
  <c r="AT86" i="73"/>
  <c r="U86" i="73" a="1"/>
  <c r="X87" i="73" s="1"/>
  <c r="V7" i="73"/>
  <c r="W7" i="73"/>
  <c r="AQ16" i="73"/>
  <c r="AT64" i="73"/>
  <c r="AQ79" i="73"/>
  <c r="U63" i="73"/>
  <c r="W54" i="73"/>
  <c r="AS78" i="73"/>
  <c r="W16" i="73"/>
  <c r="X57" i="73"/>
  <c r="X62" i="73"/>
  <c r="AT57" i="73"/>
  <c r="AT71" i="73"/>
  <c r="AR70" i="73"/>
  <c r="X55" i="73"/>
  <c r="W80" i="73"/>
  <c r="X54" i="73"/>
  <c r="W79" i="73"/>
  <c r="V63" i="73"/>
  <c r="AQ14" i="73"/>
  <c r="V62" i="73"/>
  <c r="V15" i="73"/>
  <c r="V8" i="73"/>
  <c r="U7" i="73"/>
  <c r="W49" i="73"/>
  <c r="AQ80" i="73"/>
  <c r="AS80" i="73"/>
  <c r="X41" i="73"/>
  <c r="AT40" i="73"/>
  <c r="AQ88" i="73"/>
  <c r="AR88" i="73"/>
  <c r="X32" i="73"/>
  <c r="W8" i="73"/>
  <c r="AR46" i="73"/>
  <c r="X16" i="73"/>
  <c r="U55" i="73"/>
  <c r="V80" i="73"/>
  <c r="U54" i="73"/>
  <c r="AQ78" i="73"/>
  <c r="V72" i="73"/>
  <c r="AQ57" i="73"/>
  <c r="V81" i="73"/>
  <c r="AS72" i="73"/>
  <c r="W62" i="73"/>
  <c r="AQ15" i="73"/>
  <c r="AQ70" i="73"/>
  <c r="AR56" i="73"/>
  <c r="AR71" i="73"/>
  <c r="AR55" i="73"/>
  <c r="AQ62" i="73"/>
  <c r="AS81" i="73"/>
  <c r="AS71" i="73"/>
  <c r="X81" i="73"/>
  <c r="V70" i="73"/>
  <c r="AT88" i="73"/>
  <c r="AR33" i="73"/>
  <c r="W31" i="73"/>
  <c r="V30" i="73"/>
  <c r="AR8" i="73"/>
  <c r="X7" i="73"/>
  <c r="U46" i="73"/>
  <c r="U46" i="73" a="1"/>
  <c r="V47" i="73" s="1"/>
  <c r="AT48" i="73"/>
  <c r="AQ72" i="73"/>
  <c r="AR73" i="73"/>
  <c r="AQ63" i="73"/>
  <c r="V65" i="73"/>
  <c r="AT72" i="73"/>
  <c r="V64" i="73"/>
  <c r="AS62" i="73"/>
  <c r="AQ81" i="73"/>
  <c r="AT65" i="73"/>
  <c r="W70" i="73"/>
  <c r="AR7" i="73"/>
  <c r="AQ22" i="73" a="1"/>
  <c r="AT24" i="73" s="1"/>
  <c r="AS87" i="73"/>
  <c r="U39" i="73"/>
  <c r="AS39" i="73"/>
  <c r="AR89" i="73"/>
  <c r="AQ30" i="73"/>
  <c r="AQ30" i="73" a="1"/>
  <c r="AS30" i="73" s="1"/>
  <c r="U30" i="73" a="1"/>
  <c r="X33" i="73" s="1"/>
  <c r="X30" i="73"/>
  <c r="AQ6" i="73"/>
  <c r="AQ6" i="73" a="1"/>
  <c r="AR9" i="73" s="1"/>
  <c r="AS9" i="73"/>
  <c r="V9" i="73"/>
  <c r="U9" i="73"/>
  <c r="AS47" i="73"/>
  <c r="AT46" i="73"/>
  <c r="AT73" i="73"/>
  <c r="AT81" i="73"/>
  <c r="AS16" i="73"/>
  <c r="AQ64" i="73"/>
  <c r="U62" i="73"/>
  <c r="U14" i="73"/>
  <c r="AT14" i="73"/>
  <c r="X65" i="73"/>
  <c r="AT15" i="73"/>
  <c r="X64" i="73"/>
  <c r="W57" i="73"/>
  <c r="W56" i="73"/>
  <c r="AT70" i="73"/>
  <c r="AS40" i="73"/>
  <c r="AQ40" i="73"/>
  <c r="AT87" i="73"/>
  <c r="AT30" i="73"/>
  <c r="AQ33" i="73"/>
  <c r="X31" i="73"/>
  <c r="W30" i="73"/>
  <c r="X9" i="73"/>
  <c r="V6" i="73"/>
  <c r="U49" i="73"/>
  <c r="U47" i="73"/>
  <c r="AQ73" i="73"/>
  <c r="W65" i="73"/>
  <c r="U73" i="73"/>
  <c r="AQ54" i="73"/>
  <c r="AR17" i="73"/>
  <c r="AR62" i="73"/>
  <c r="AR81" i="73"/>
  <c r="AT17" i="73"/>
  <c r="AS65" i="73"/>
  <c r="AT80" i="73"/>
  <c r="U15" i="73"/>
  <c r="X15" i="73"/>
  <c r="AT79" i="73"/>
  <c r="AR16" i="73"/>
  <c r="AQ65" i="73"/>
  <c r="AT78" i="73"/>
  <c r="U57" i="73"/>
  <c r="U78" i="73"/>
  <c r="U56" i="73"/>
  <c r="AQ71" i="73"/>
  <c r="V40" i="73"/>
  <c r="AS38" i="73"/>
  <c r="AQ38" i="73"/>
  <c r="AQ38" i="73" a="1"/>
  <c r="AT39" i="73" s="1"/>
  <c r="U40" i="73"/>
  <c r="W41" i="73"/>
  <c r="U41" i="73"/>
  <c r="AS41" i="73"/>
  <c r="AQ41" i="73"/>
  <c r="AQ89" i="73"/>
  <c r="AS86" i="73"/>
  <c r="U32" i="73"/>
  <c r="V33" i="73"/>
  <c r="AS8" i="73"/>
  <c r="AT8" i="73"/>
  <c r="X6" i="73"/>
  <c r="W6" i="73"/>
  <c r="AR49" i="73"/>
  <c r="AS70" i="73"/>
  <c r="U65" i="73"/>
  <c r="AR63" i="73"/>
  <c r="AQ17" i="73"/>
  <c r="AT62" i="73"/>
  <c r="X78" i="73"/>
  <c r="X17" i="73"/>
  <c r="AR80" i="73"/>
  <c r="AS64" i="73"/>
  <c r="AR79" i="73"/>
  <c r="AS63" i="73"/>
  <c r="AT54"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T22" i="73" l="1"/>
  <c r="X46" i="73"/>
  <c r="AR31" i="73"/>
  <c r="X23" i="73"/>
  <c r="AS48" i="73"/>
  <c r="AR30" i="73"/>
  <c r="V46" i="73"/>
  <c r="AQ31" i="73"/>
  <c r="X22" i="73"/>
  <c r="AQ48" i="73"/>
  <c r="U24" i="73"/>
  <c r="W48" i="73"/>
  <c r="AS31" i="73"/>
  <c r="AR38" i="73"/>
  <c r="AT38" i="73"/>
  <c r="X86" i="73"/>
  <c r="W46" i="73"/>
  <c r="W32" i="73"/>
  <c r="V23" i="73"/>
  <c r="V89" i="73"/>
  <c r="AQ25" i="73"/>
  <c r="AQ49" i="73"/>
  <c r="W24" i="73"/>
  <c r="X24" i="73"/>
  <c r="AS6" i="73"/>
  <c r="X8" i="73"/>
  <c r="V87" i="73"/>
  <c r="AR25" i="73"/>
  <c r="W47" i="73"/>
  <c r="AR24" i="73"/>
  <c r="V49" i="73"/>
  <c r="AT31" i="73"/>
  <c r="V24" i="73"/>
  <c r="AR41" i="73"/>
  <c r="AS88" i="73"/>
  <c r="V48" i="73"/>
  <c r="AR32" i="73"/>
  <c r="X25" i="73"/>
  <c r="AS25" i="73"/>
  <c r="U25" i="73"/>
  <c r="V88" i="73"/>
  <c r="AQ23" i="73"/>
  <c r="AQ22" i="73"/>
  <c r="AR48" i="73"/>
  <c r="AQ8" i="73"/>
  <c r="V41" i="73"/>
  <c r="U86" i="73"/>
  <c r="U22" i="73"/>
  <c r="V38" i="73"/>
  <c r="X89" i="73"/>
  <c r="X38" i="73"/>
  <c r="W23" i="73"/>
  <c r="U88" i="73"/>
  <c r="X88" i="73"/>
  <c r="AQ24" i="73"/>
  <c r="U87" i="73"/>
  <c r="AS23" i="73"/>
  <c r="AS22" i="73"/>
  <c r="AT6" i="73"/>
  <c r="AQ7" i="73"/>
  <c r="V86" i="73"/>
  <c r="AR23" i="73"/>
  <c r="U6" i="73"/>
  <c r="W89" i="73"/>
  <c r="V32" i="73"/>
  <c r="AR22" i="73"/>
  <c r="W87" i="73"/>
  <c r="AS24" i="73"/>
  <c r="AS7" i="73"/>
  <c r="AT7" i="73"/>
  <c r="AT23" i="73"/>
  <c r="AT9" i="73"/>
  <c r="W86" i="73"/>
  <c r="U89" i="73"/>
  <c r="W25" i="73"/>
  <c r="U23" i="73"/>
  <c r="AT47" i="73"/>
  <c r="W40" i="73"/>
  <c r="AQ9" i="73"/>
  <c r="AT89" i="73"/>
  <c r="U48" i="73"/>
  <c r="AQ87" i="73"/>
  <c r="W39" i="73"/>
  <c r="AS32" i="73"/>
  <c r="X48" i="73"/>
  <c r="AQ32" i="73"/>
  <c r="AT49" i="73"/>
  <c r="V31" i="73"/>
  <c r="AR40" i="73"/>
  <c r="AS33" i="73"/>
  <c r="AQ47" i="73"/>
  <c r="U33" i="73"/>
  <c r="AR87" i="73"/>
  <c r="V39" i="73"/>
  <c r="W38" i="73"/>
  <c r="AQ46" i="73"/>
  <c r="AR6" i="73"/>
  <c r="AQ86" i="73"/>
  <c r="AT41" i="73"/>
  <c r="AT25" i="73"/>
  <c r="X47" i="73"/>
  <c r="AT33" i="73"/>
  <c r="V22" i="73"/>
  <c r="AS89" i="73"/>
  <c r="X49" i="73"/>
  <c r="U30" i="73"/>
  <c r="AQ39" i="73"/>
  <c r="W88" i="73"/>
  <c r="X40" i="73"/>
  <c r="W22" i="73"/>
  <c r="AS46" i="73"/>
  <c r="AS49" i="73"/>
  <c r="W33" i="73"/>
  <c r="U31"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<sst xmlns="http://schemas.openxmlformats.org/spreadsheetml/2006/main" count="7736" uniqueCount="1901">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</sst>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G81" zoomScaleNormal="100" workbookViewId="0">
      <selection activeCell="L99" sqref="L9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8 - 2</v>
      </c>
      <c r="D3" s="68"/>
      <c r="E3" s="336" t="str">
        <f>CalcB!$D22</f>
        <v>Canada</v>
      </c>
      <c r="F3" s="337" t="str">
        <f>"   "&amp;CalcB!$E22&amp;"        "&amp;CalcB!$F22&amp;Language!$E$197&amp;CalcB!$G22</f>
        <v xml:space="preserve">   7        8 - 4</v>
      </c>
      <c r="G3" s="68"/>
      <c r="H3" s="336" t="str">
        <f>CalcC!$D22</f>
        <v>Morocco</v>
      </c>
      <c r="I3" s="337" t="str">
        <f>"   "&amp;CalcC!$E22&amp;"        "&amp;CalcC!$F22&amp;Language!$E$197&amp;CalcC!$G22</f>
        <v xml:space="preserve">   6        6 - 4</v>
      </c>
      <c r="J3" s="4"/>
      <c r="K3" s="336" t="str">
        <f>CalcD!$D22</f>
        <v>Turkey</v>
      </c>
      <c r="L3" s="337" t="str">
        <f>"   "&amp;CalcD!$E22&amp;"        "&amp;CalcD!$F22&amp;Language!$E$197&amp;CalcD!$G22</f>
        <v xml:space="preserve">   7        7 - 3</v>
      </c>
      <c r="M3" s="4"/>
      <c r="N3" s="336" t="str">
        <f>CalcE!$D22</f>
        <v>Germany</v>
      </c>
      <c r="O3" s="337" t="str">
        <f>"   "&amp;CalcE!$E22&amp;"        "&amp;CalcE!$F22&amp;Language!$E$197&amp;CalcE!$G22</f>
        <v xml:space="preserve">   9        13 - 2</v>
      </c>
      <c r="P3" s="68"/>
      <c r="Q3" s="336" t="str">
        <f>CalcF!$D22</f>
        <v>Netherlands</v>
      </c>
      <c r="R3" s="337" t="str">
        <f>"   "&amp;CalcF!$E22&amp;"        "&amp;CalcF!$F22&amp;Language!$E$197&amp;CalcF!$G22</f>
        <v xml:space="preserve">   9        7 - 2</v>
      </c>
      <c r="S3" s="4"/>
      <c r="T3" s="336" t="str">
        <f>CalcG!$D22</f>
        <v>Belgium</v>
      </c>
      <c r="U3" s="337" t="str">
        <f>"   "&amp;CalcG!$E22&amp;"        "&amp;CalcG!$F22&amp;Language!$E$197&amp;CalcG!$G22</f>
        <v xml:space="preserve">   9        6 - 0</v>
      </c>
      <c r="V3" s="68"/>
      <c r="W3" s="336" t="str">
        <f>CalcH!$D22</f>
        <v>Spain</v>
      </c>
      <c r="X3" s="337" t="str">
        <f>"   "&amp;CalcH!$E22&amp;"        "&amp;CalcH!$F22&amp;Language!$E$197&amp;CalcH!$G22</f>
        <v xml:space="preserve">   9        10 - 2</v>
      </c>
      <c r="Y3" s="4"/>
      <c r="Z3" s="336" t="str">
        <f>CalcI!$D22</f>
        <v>France</v>
      </c>
      <c r="AA3" s="337" t="str">
        <f>"   "&amp;CalcI!$E22&amp;"        "&amp;CalcI!$F22&amp;Language!$E$197&amp;CalcI!$G22</f>
        <v xml:space="preserve">   9        8 - 2</v>
      </c>
      <c r="AB3" s="68"/>
      <c r="AC3" s="336" t="str">
        <f>CalcJ!$D22</f>
        <v>Argentina</v>
      </c>
      <c r="AD3" s="337" t="str">
        <f>"   "&amp;CalcJ!$E22&amp;"        "&amp;CalcJ!$F22&amp;Language!$E$197&amp;CalcJ!$G22</f>
        <v xml:space="preserve">   7        6 - 2</v>
      </c>
      <c r="AE3" s="68"/>
      <c r="AF3" s="336" t="str">
        <f>CalcK!$D22</f>
        <v>Portugal</v>
      </c>
      <c r="AG3" s="337" t="str">
        <f>"   "&amp;CalcK!$E22&amp;"        "&amp;CalcK!$F22&amp;Language!$E$197&amp;CalcK!$G22</f>
        <v xml:space="preserve">   9        10 - 2</v>
      </c>
      <c r="AH3" s="4"/>
      <c r="AI3" s="336" t="str">
        <f>CalcL!$D22</f>
        <v>England</v>
      </c>
      <c r="AJ3" s="337" t="str">
        <f>"   "&amp;CalcL!$E22&amp;"        "&amp;CalcL!$F22&amp;Language!$E$197&amp;CalcL!$G22</f>
        <v xml:space="preserve">   9        9 - 2</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4        6 - 4</v>
      </c>
      <c r="D4" s="68"/>
      <c r="E4" s="338" t="str">
        <f>CalcB!$D23</f>
        <v>Switzerland</v>
      </c>
      <c r="F4" s="339" t="str">
        <f>"   "&amp;CalcB!$E23&amp;"        "&amp;CalcB!$F23&amp;Language!$E$197&amp;CalcB!$G23</f>
        <v xml:space="preserve">   5        6 - 3</v>
      </c>
      <c r="G4" s="68"/>
      <c r="H4" s="338" t="str">
        <f>CalcC!$D23</f>
        <v>Scotland</v>
      </c>
      <c r="I4" s="339" t="str">
        <f>"   "&amp;CalcC!$E23&amp;"        "&amp;CalcC!$F23&amp;Language!$E$197&amp;CalcC!$G23</f>
        <v xml:space="preserve">   6        4 - 2</v>
      </c>
      <c r="J4" s="4"/>
      <c r="K4" s="338" t="str">
        <f>CalcD!$D23</f>
        <v>USA</v>
      </c>
      <c r="L4" s="339" t="str">
        <f>"   "&amp;CalcD!$E23&amp;"        "&amp;CalcD!$F23&amp;Language!$E$197&amp;CalcD!$G23</f>
        <v xml:space="preserve">   6        6 - 4</v>
      </c>
      <c r="M4" s="4"/>
      <c r="N4" s="338" t="str">
        <f>CalcE!$D23</f>
        <v>Ecuador</v>
      </c>
      <c r="O4" s="339" t="str">
        <f>"   "&amp;CalcE!$E23&amp;"        "&amp;CalcE!$F23&amp;Language!$E$197&amp;CalcE!$G23</f>
        <v xml:space="preserve">   6        4 - 3</v>
      </c>
      <c r="P4" s="68"/>
      <c r="Q4" s="338" t="str">
        <f>CalcF!$D23</f>
        <v>Japan</v>
      </c>
      <c r="R4" s="339" t="str">
        <f>"   "&amp;CalcF!$E23&amp;"        "&amp;CalcF!$F23&amp;Language!$E$197&amp;CalcF!$G23</f>
        <v xml:space="preserve">   6        7 - 4</v>
      </c>
      <c r="S4" s="4"/>
      <c r="T4" s="338" t="str">
        <f>CalcG!$D23</f>
        <v>Egypt</v>
      </c>
      <c r="U4" s="339" t="str">
        <f>"   "&amp;CalcG!$E23&amp;"        "&amp;CalcG!$F23&amp;Language!$E$197&amp;CalcG!$G23</f>
        <v xml:space="preserve">   6        5 - 2</v>
      </c>
      <c r="V4" s="68"/>
      <c r="W4" s="338" t="str">
        <f>CalcH!$D23</f>
        <v>Uruguay</v>
      </c>
      <c r="X4" s="339" t="str">
        <f>"   "&amp;CalcH!$E23&amp;"        "&amp;CalcH!$F23&amp;Language!$E$197&amp;CalcH!$G23</f>
        <v xml:space="preserve">   4        5 - 4</v>
      </c>
      <c r="Y4" s="4"/>
      <c r="Z4" s="338" t="str">
        <f>CalcI!$D23</f>
        <v>Norway</v>
      </c>
      <c r="AA4" s="339" t="str">
        <f>"   "&amp;CalcI!$E23&amp;"        "&amp;CalcI!$F23&amp;Language!$E$197&amp;CalcI!$G23</f>
        <v xml:space="preserve">   6        6 - 3</v>
      </c>
      <c r="AB4" s="68"/>
      <c r="AC4" s="338" t="str">
        <f>CalcJ!$D23</f>
        <v>Austria</v>
      </c>
      <c r="AD4" s="339" t="str">
        <f>"   "&amp;CalcJ!$E23&amp;"        "&amp;CalcJ!$F23&amp;Language!$E$197&amp;CalcJ!$G23</f>
        <v xml:space="preserve">   7        5 - 1</v>
      </c>
      <c r="AE4" s="68"/>
      <c r="AF4" s="338" t="str">
        <f>CalcK!$D23</f>
        <v>DR Congo</v>
      </c>
      <c r="AG4" s="339" t="str">
        <f>"   "&amp;CalcK!$E23&amp;"        "&amp;CalcK!$F23&amp;Language!$E$197&amp;CalcK!$G23</f>
        <v xml:space="preserve">   4        3 - 6</v>
      </c>
      <c r="AH4" s="4"/>
      <c r="AI4" s="338" t="str">
        <f>CalcL!$D23</f>
        <v>Croatia</v>
      </c>
      <c r="AJ4" s="339" t="str">
        <f>"   "&amp;CalcL!$E23&amp;"        "&amp;CalcL!$F23&amp;Language!$E$197&amp;CalcL!$G23</f>
        <v xml:space="preserve">   6        5 - 3</v>
      </c>
      <c r="AK4" s="4"/>
      <c r="AL4" s="782"/>
      <c r="AM4" s="365"/>
      <c r="AN4" s="365"/>
      <c r="AO4" s="365"/>
      <c r="AP4" s="365"/>
      <c r="AQ4" s="365"/>
      <c r="AR4" s="365"/>
      <c r="AS4" s="365"/>
      <c r="AT4" s="365"/>
      <c r="AU4" s="365"/>
      <c r="AV4" s="365"/>
      <c r="AZ4" s="328"/>
    </row>
    <row r="5" spans="1:52">
      <c r="A5" s="4"/>
      <c r="B5" s="372" t="str">
        <f>CalcA!$D24</f>
        <v>Czech Rep.</v>
      </c>
      <c r="C5" s="373" t="str">
        <f>"   "&amp;CalcA!$E24&amp;"        "&amp;CalcA!$F24&amp;Language!$E$197&amp;CalcA!$G24</f>
        <v xml:space="preserve">   4        4 - 4</v>
      </c>
      <c r="D5" s="68"/>
      <c r="E5" s="372" t="str">
        <f>CalcB!$D24</f>
        <v>Bosnia/Herzeg.</v>
      </c>
      <c r="F5" s="373" t="str">
        <f>"   "&amp;CalcB!$E24&amp;"        "&amp;CalcB!$F24&amp;Language!$E$197&amp;CalcB!$G24</f>
        <v xml:space="preserve">   4        3 - 3</v>
      </c>
      <c r="G5" s="68"/>
      <c r="H5" s="372" t="str">
        <f>CalcC!$D24</f>
        <v>Brazil</v>
      </c>
      <c r="I5" s="373" t="str">
        <f>"   "&amp;CalcC!$E24&amp;"        "&amp;CalcC!$F24&amp;Language!$E$197&amp;CalcC!$G24</f>
        <v xml:space="preserve">   6        5 - 3</v>
      </c>
      <c r="J5" s="4"/>
      <c r="K5" s="372" t="str">
        <f>CalcD!$D24</f>
        <v>Australia</v>
      </c>
      <c r="L5" s="373" t="str">
        <f>"   "&amp;CalcD!$E24&amp;"        "&amp;CalcD!$F24&amp;Language!$E$197&amp;CalcD!$G24</f>
        <v xml:space="preserve">   4        4 - 3</v>
      </c>
      <c r="M5" s="4"/>
      <c r="N5" s="372" t="str">
        <f>CalcE!$D24</f>
        <v>Ivory Coast</v>
      </c>
      <c r="O5" s="373" t="str">
        <f>"   "&amp;CalcE!$E24&amp;"        "&amp;CalcE!$F24&amp;Language!$E$197&amp;CalcE!$G24</f>
        <v xml:space="preserve">   3        3 - 6</v>
      </c>
      <c r="P5" s="68"/>
      <c r="Q5" s="372" t="str">
        <f>CalcF!$D24</f>
        <v>Sweden</v>
      </c>
      <c r="R5" s="373" t="str">
        <f>"   "&amp;CalcF!$E24&amp;"        "&amp;CalcF!$F24&amp;Language!$E$197&amp;CalcF!$G24</f>
        <v xml:space="preserve">   3        4 - 5</v>
      </c>
      <c r="S5" s="4"/>
      <c r="T5" s="372" t="str">
        <f>CalcG!$D24</f>
        <v>New Zealand</v>
      </c>
      <c r="U5" s="373" t="str">
        <f>"   "&amp;CalcG!$E24&amp;"        "&amp;CalcG!$F24&amp;Language!$E$197&amp;CalcG!$G24</f>
        <v xml:space="preserve">   1        0 - 4</v>
      </c>
      <c r="V5" s="68"/>
      <c r="W5" s="372" t="str">
        <f>CalcH!$D24</f>
        <v>Saudi Arabia</v>
      </c>
      <c r="X5" s="373" t="str">
        <f>"   "&amp;CalcH!$E24&amp;"        "&amp;CalcH!$F24&amp;Language!$E$197&amp;CalcH!$G24</f>
        <v xml:space="preserve">   4        5 - 5</v>
      </c>
      <c r="Y5" s="4"/>
      <c r="Z5" s="372" t="str">
        <f>CalcI!$D24</f>
        <v>Iraq</v>
      </c>
      <c r="AA5" s="373" t="str">
        <f>"   "&amp;CalcI!$E24&amp;"        "&amp;CalcI!$F24&amp;Language!$E$197&amp;CalcI!$G24</f>
        <v xml:space="preserve">   1        1 - 4</v>
      </c>
      <c r="AB5" s="68"/>
      <c r="AC5" s="372" t="str">
        <f>CalcJ!$D24</f>
        <v>Algeria</v>
      </c>
      <c r="AD5" s="373" t="str">
        <f>"   "&amp;CalcJ!$E24&amp;"        "&amp;CalcJ!$F24&amp;Language!$E$197&amp;CalcJ!$G24</f>
        <v xml:space="preserve">   3        1 - 5</v>
      </c>
      <c r="AE5" s="68"/>
      <c r="AF5" s="372" t="str">
        <f>CalcK!$D24</f>
        <v>Colombia</v>
      </c>
      <c r="AG5" s="373" t="str">
        <f>"   "&amp;CalcK!$E24&amp;"        "&amp;CalcK!$F24&amp;Language!$E$197&amp;CalcK!$G24</f>
        <v xml:space="preserve">   3        3 - 4</v>
      </c>
      <c r="AH5" s="4"/>
      <c r="AI5" s="372" t="str">
        <f>CalcL!$D24</f>
        <v>Ghana</v>
      </c>
      <c r="AJ5" s="373" t="str">
        <f>"   "&amp;CalcL!$E24&amp;"        "&amp;CalcL!$F24&amp;Language!$E$197&amp;CalcL!$G24</f>
        <v xml:space="preserve">   3        2 - 5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0        1 - 9</v>
      </c>
      <c r="D6" s="68"/>
      <c r="E6" s="75" t="str">
        <f>CalcB!$D25</f>
        <v>Qatar</v>
      </c>
      <c r="F6" s="325" t="str">
        <f>"   "&amp;CalcB!$E25&amp;"        "&amp;CalcB!$F25&amp;Language!$E$197&amp;CalcB!$G25</f>
        <v xml:space="preserve">   0        1 - 8</v>
      </c>
      <c r="G6" s="68"/>
      <c r="H6" s="75" t="str">
        <f>CalcC!$D25</f>
        <v>Haiti</v>
      </c>
      <c r="I6" s="325" t="str">
        <f>"   "&amp;CalcC!$E25&amp;"        "&amp;CalcC!$F25&amp;Language!$E$197&amp;CalcC!$G25</f>
        <v xml:space="preserve">   0        2 - 8</v>
      </c>
      <c r="J6" s="4"/>
      <c r="K6" s="75" t="str">
        <f>CalcD!$D25</f>
        <v>Paraguay</v>
      </c>
      <c r="L6" s="325" t="str">
        <f>"   "&amp;CalcD!$E25&amp;"        "&amp;CalcD!$F25&amp;Language!$E$197&amp;CalcD!$G25</f>
        <v xml:space="preserve">   0        0 - 7</v>
      </c>
      <c r="M6" s="4"/>
      <c r="N6" s="75" t="str">
        <f>CalcE!$D25</f>
        <v>Curaçao</v>
      </c>
      <c r="O6" s="325" t="str">
        <f>"   "&amp;CalcE!$E25&amp;"        "&amp;CalcE!$F25&amp;Language!$E$197&amp;CalcE!$G25</f>
        <v xml:space="preserve">   0        1 - 10</v>
      </c>
      <c r="P6" s="68"/>
      <c r="Q6" s="75" t="str">
        <f>CalcF!$D25</f>
        <v>Tunisia</v>
      </c>
      <c r="R6" s="325" t="str">
        <f>"   "&amp;CalcF!$E25&amp;"        "&amp;CalcF!$F25&amp;Language!$E$197&amp;CalcF!$G25</f>
        <v xml:space="preserve">   0        0 - 7</v>
      </c>
      <c r="S6" s="4"/>
      <c r="T6" s="75" t="str">
        <f>CalcG!$D25</f>
        <v>IR Iran</v>
      </c>
      <c r="U6" s="325" t="str">
        <f>"   "&amp;CalcG!$E25&amp;"        "&amp;CalcG!$F25&amp;Language!$E$197&amp;CalcG!$G25</f>
        <v xml:space="preserve">   1        1 - 6</v>
      </c>
      <c r="V6" s="68"/>
      <c r="W6" s="75" t="str">
        <f>CalcH!$D25</f>
        <v>Cape Verde</v>
      </c>
      <c r="X6" s="325" t="str">
        <f>"   "&amp;CalcH!$E25&amp;"        "&amp;CalcH!$F25&amp;Language!$E$197&amp;CalcH!$G25</f>
        <v xml:space="preserve">   0        0 - 9</v>
      </c>
      <c r="Y6" s="4"/>
      <c r="Z6" s="75" t="str">
        <f>CalcI!$D25</f>
        <v>Senegal</v>
      </c>
      <c r="AA6" s="325" t="str">
        <f>"   "&amp;CalcI!$E25&amp;"        "&amp;CalcI!$F25&amp;Language!$E$197&amp;CalcI!$G25</f>
        <v xml:space="preserve">   1        1 - 7</v>
      </c>
      <c r="AB6" s="68"/>
      <c r="AC6" s="75" t="str">
        <f>CalcJ!$D25</f>
        <v>Jordan</v>
      </c>
      <c r="AD6" s="325" t="str">
        <f>"   "&amp;CalcJ!$E25&amp;"        "&amp;CalcJ!$F25&amp;Language!$E$197&amp;CalcJ!$G25</f>
        <v xml:space="preserve">   0        1 - 5</v>
      </c>
      <c r="AE6" s="68"/>
      <c r="AF6" s="75" t="str">
        <f>CalcK!$D25</f>
        <v>Uzbekistan</v>
      </c>
      <c r="AG6" s="325" t="str">
        <f>"   "&amp;CalcK!$E25&amp;"        "&amp;CalcK!$F25&amp;Language!$E$197&amp;CalcK!$G25</f>
        <v xml:space="preserve">   1        2 - 6</v>
      </c>
      <c r="AH6" s="4"/>
      <c r="AI6" s="75" t="str">
        <f>CalcL!$D25</f>
        <v>Panama</v>
      </c>
      <c r="AJ6" s="325" t="str">
        <f>"   "&amp;CalcL!$E25&amp;"        "&amp;CalcL!$F25&amp;Language!$E$197&amp;CalcL!$G25</f>
        <v xml:space="preserve">   0        1 - 7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3</v>
      </c>
      <c r="C14" s="2">
        <v>0</v>
      </c>
      <c r="E14" s="1">
        <v>2</v>
      </c>
      <c r="F14" s="2">
        <v>1</v>
      </c>
      <c r="H14" s="1">
        <v>2</v>
      </c>
      <c r="I14" s="2">
        <v>1</v>
      </c>
      <c r="K14" s="1">
        <v>2</v>
      </c>
      <c r="L14" s="2">
        <v>0</v>
      </c>
      <c r="N14" s="1">
        <v>6</v>
      </c>
      <c r="O14" s="2">
        <v>0</v>
      </c>
      <c r="Q14" s="1">
        <v>2</v>
      </c>
      <c r="R14" s="2">
        <v>1</v>
      </c>
      <c r="T14" s="1">
        <v>1</v>
      </c>
      <c r="U14" s="2">
        <v>0</v>
      </c>
      <c r="W14" s="1">
        <v>5</v>
      </c>
      <c r="X14" s="2">
        <v>0</v>
      </c>
      <c r="Z14" s="1">
        <v>4</v>
      </c>
      <c r="AA14" s="2">
        <v>1</v>
      </c>
      <c r="AC14" s="1">
        <v>2</v>
      </c>
      <c r="AD14" s="2">
        <v>0</v>
      </c>
      <c r="AF14" s="1">
        <v>5</v>
      </c>
      <c r="AG14" s="2">
        <v>1</v>
      </c>
      <c r="AI14" s="1">
        <v>2</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1</v>
      </c>
      <c r="E19" s="1">
        <v>0</v>
      </c>
      <c r="F19" s="2">
        <v>3</v>
      </c>
      <c r="H19" s="1">
        <v>0</v>
      </c>
      <c r="I19" s="2">
        <v>2</v>
      </c>
      <c r="K19" s="1">
        <v>1</v>
      </c>
      <c r="L19" s="2">
        <v>1</v>
      </c>
      <c r="N19" s="1">
        <v>0</v>
      </c>
      <c r="O19" s="2">
        <v>1</v>
      </c>
      <c r="Q19" s="1">
        <v>1</v>
      </c>
      <c r="R19" s="2">
        <v>0</v>
      </c>
      <c r="T19" s="1">
        <v>0</v>
      </c>
      <c r="U19" s="2">
        <v>0</v>
      </c>
      <c r="W19" s="1">
        <v>2</v>
      </c>
      <c r="X19" s="2">
        <v>2</v>
      </c>
      <c r="Z19" s="1">
        <v>1</v>
      </c>
      <c r="AA19" s="2">
        <v>2</v>
      </c>
      <c r="AC19" s="1">
        <v>1</v>
      </c>
      <c r="AD19" s="2">
        <v>0</v>
      </c>
      <c r="AF19" s="1">
        <v>1</v>
      </c>
      <c r="AG19" s="2">
        <v>2</v>
      </c>
      <c r="AI19" s="1">
        <v>1</v>
      </c>
      <c r="AJ19" s="2">
        <v>0</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0</v>
      </c>
      <c r="E24" s="1">
        <v>1</v>
      </c>
      <c r="F24" s="2">
        <v>1</v>
      </c>
      <c r="H24" s="1">
        <v>1</v>
      </c>
      <c r="I24" s="2">
        <v>2</v>
      </c>
      <c r="K24" s="1">
        <v>2</v>
      </c>
      <c r="L24" s="2">
        <v>1</v>
      </c>
      <c r="N24" s="1">
        <v>4</v>
      </c>
      <c r="O24" s="2">
        <v>1</v>
      </c>
      <c r="Q24" s="1">
        <v>2</v>
      </c>
      <c r="R24" s="2">
        <v>1</v>
      </c>
      <c r="T24" s="1">
        <v>4</v>
      </c>
      <c r="U24" s="2">
        <v>0</v>
      </c>
      <c r="W24" s="1">
        <v>3</v>
      </c>
      <c r="X24" s="2">
        <v>1</v>
      </c>
      <c r="Z24" s="1">
        <v>2</v>
      </c>
      <c r="AA24" s="2">
        <v>0</v>
      </c>
      <c r="AC24" s="1">
        <v>1</v>
      </c>
      <c r="AD24" s="2">
        <v>1</v>
      </c>
      <c r="AF24" s="1">
        <v>3</v>
      </c>
      <c r="AG24" s="2">
        <v>0</v>
      </c>
      <c r="AI24" s="1">
        <v>3</v>
      </c>
      <c r="AJ24" s="2">
        <v>0</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2</v>
      </c>
      <c r="C29" s="2">
        <v>1</v>
      </c>
      <c r="E29" s="1">
        <v>4</v>
      </c>
      <c r="F29" s="2">
        <v>1</v>
      </c>
      <c r="H29" s="1">
        <v>3</v>
      </c>
      <c r="I29" s="2">
        <v>1</v>
      </c>
      <c r="K29" s="1">
        <v>3</v>
      </c>
      <c r="L29" s="2">
        <v>0</v>
      </c>
      <c r="N29" s="1">
        <v>2</v>
      </c>
      <c r="O29" s="2">
        <v>0</v>
      </c>
      <c r="Q29" s="1">
        <v>0</v>
      </c>
      <c r="R29" s="2">
        <v>3</v>
      </c>
      <c r="T29" s="1">
        <v>0</v>
      </c>
      <c r="U29" s="2">
        <v>3</v>
      </c>
      <c r="W29" s="1">
        <v>2</v>
      </c>
      <c r="X29" s="2">
        <v>0</v>
      </c>
      <c r="Z29" s="1">
        <v>3</v>
      </c>
      <c r="AA29" s="2">
        <v>0</v>
      </c>
      <c r="AC29" s="1">
        <v>0</v>
      </c>
      <c r="AD29" s="2">
        <v>1</v>
      </c>
      <c r="AF29" s="1">
        <v>0</v>
      </c>
      <c r="AG29" s="2">
        <v>1</v>
      </c>
      <c r="AI29" s="1">
        <v>0</v>
      </c>
      <c r="AJ29" s="2">
        <v>2</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Brazil</v>
      </c>
      <c r="AM32" s="459" t="str">
        <f>IF(AL32&lt;&gt;"","   "&amp;ThirdPlaced!$D17&amp;"        "&amp;ThirdPlaced!$F17&amp;Language!$E$197&amp;ThirdPlaced!$G17,"")</f>
        <v xml:space="preserve">   6        5 - 3</v>
      </c>
      <c r="AN32" s="465" t="str">
        <f>IF(AL32&lt;&gt;"",ThirdPlaced!$I17,"")</f>
        <v>C</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Australia</v>
      </c>
      <c r="AM33" s="459" t="str">
        <f>IF(AL33&lt;&gt;"","   "&amp;ThirdPlaced!$D18&amp;"        "&amp;ThirdPlaced!$F18&amp;Language!$E$197&amp;ThirdPlaced!$G18,"")</f>
        <v xml:space="preserve">   4        4 - 3</v>
      </c>
      <c r="AN33" s="465" t="str">
        <f>IF(AL33&lt;&gt;"",ThirdPlaced!$I18,"")</f>
        <v>D</v>
      </c>
      <c r="AO33" s="17"/>
      <c r="AP33" s="17"/>
      <c r="AR33" s="17"/>
      <c r="AS33" s="17"/>
      <c r="AU33" s="17"/>
      <c r="AV33" s="17"/>
    </row>
    <row r="34" spans="1:48" ht="15" thickBot="1">
      <c r="B34" s="1">
        <v>1</v>
      </c>
      <c r="C34" s="2">
        <v>3</v>
      </c>
      <c r="E34" s="1">
        <v>2</v>
      </c>
      <c r="F34" s="2">
        <v>2</v>
      </c>
      <c r="H34" s="1">
        <v>1</v>
      </c>
      <c r="I34" s="2">
        <v>0</v>
      </c>
      <c r="K34" s="1">
        <v>3</v>
      </c>
      <c r="L34" s="2">
        <v>2</v>
      </c>
      <c r="N34" s="1">
        <v>1</v>
      </c>
      <c r="O34" s="2">
        <v>2</v>
      </c>
      <c r="Q34" s="1">
        <v>3</v>
      </c>
      <c r="R34" s="2">
        <v>2</v>
      </c>
      <c r="T34" s="1">
        <v>2</v>
      </c>
      <c r="U34" s="2">
        <v>1</v>
      </c>
      <c r="W34" s="1">
        <v>0</v>
      </c>
      <c r="X34" s="2">
        <v>2</v>
      </c>
      <c r="Z34" s="1">
        <v>1</v>
      </c>
      <c r="AA34" s="2">
        <v>2</v>
      </c>
      <c r="AC34" s="1">
        <v>0</v>
      </c>
      <c r="AD34" s="2">
        <v>3</v>
      </c>
      <c r="AF34" s="1">
        <v>1</v>
      </c>
      <c r="AG34" s="2">
        <v>2</v>
      </c>
      <c r="AI34" s="1">
        <v>1</v>
      </c>
      <c r="AJ34" s="2">
        <v>4</v>
      </c>
      <c r="AL34" s="466" t="str">
        <f>IF(OR(ThirdPlaced!$D19&gt;0,ThirdPlaced!$G19&gt;0),ThirdPlaced!$C19,"")</f>
        <v>Saudi Arabia</v>
      </c>
      <c r="AM34" s="459" t="str">
        <f>IF(AL34&lt;&gt;"","   "&amp;ThirdPlaced!$D19&amp;"        "&amp;ThirdPlaced!$F19&amp;Language!$E$197&amp;ThirdPlaced!$G19,"")</f>
        <v xml:space="preserve">   4        5 - 5</v>
      </c>
      <c r="AN34" s="465" t="str">
        <f>IF(AL34&lt;&gt;"",ThirdPlaced!$I19,"")</f>
        <v>H</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Czech Rep.</v>
      </c>
      <c r="AM35" s="459" t="str">
        <f>IF(AL35&lt;&gt;"","   "&amp;ThirdPlaced!$D20&amp;"        "&amp;ThirdPlaced!$F20&amp;Language!$E$197&amp;ThirdPlaced!$G20,"")</f>
        <v xml:space="preserve">   4        4 - 4</v>
      </c>
      <c r="AN35" s="465" t="str">
        <f>IF(AL35&lt;&gt;"",ThirdPlaced!$I20,"")</f>
        <v>A</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Bosnia/Herzeg.</v>
      </c>
      <c r="AM36" s="459" t="str">
        <f>IF(AL36&lt;&gt;"","   "&amp;ThirdPlaced!$D21&amp;"        "&amp;ThirdPlaced!$F21&amp;Language!$E$197&amp;ThirdPlaced!$G21,"")</f>
        <v xml:space="preserve">   4        3 - 3</v>
      </c>
      <c r="AN36" s="465" t="str">
        <f>IF(AL36&lt;&gt;"",ThirdPlaced!$I21,"")</f>
        <v>B</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Sweden</v>
      </c>
      <c r="AM37" s="459" t="str">
        <f>IF(AL37&lt;&gt;"","   "&amp;ThirdPlaced!$D22&amp;"        "&amp;ThirdPlaced!$F22&amp;Language!$E$197&amp;ThirdPlaced!$G22,"")</f>
        <v xml:space="preserve">   3        4 - 5</v>
      </c>
      <c r="AN37" s="465" t="str">
        <f>IF(AL37&lt;&gt;"",ThirdPlaced!$I22,"")</f>
        <v>F</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Colombia</v>
      </c>
      <c r="AM38" s="459" t="str">
        <f>IF(AL38&lt;&gt;"","   "&amp;ThirdPlaced!$D23&amp;"        "&amp;ThirdPlaced!$F23&amp;Language!$E$197&amp;ThirdPlaced!$G23,"")</f>
        <v xml:space="preserve">   3        3 - 4</v>
      </c>
      <c r="AN38" s="465" t="str">
        <f>IF(AL38&lt;&gt;"",ThirdPlaced!$I23,"")</f>
        <v>K</v>
      </c>
      <c r="AR38" s="17"/>
      <c r="AS38" s="17"/>
      <c r="AU38" s="17"/>
      <c r="AV38" s="17"/>
    </row>
    <row r="39" spans="1:48" ht="15" thickBot="1">
      <c r="B39" s="1">
        <v>1</v>
      </c>
      <c r="C39" s="2">
        <v>4</v>
      </c>
      <c r="E39" s="1">
        <v>1</v>
      </c>
      <c r="F39" s="2">
        <v>0</v>
      </c>
      <c r="H39" s="1">
        <v>3</v>
      </c>
      <c r="I39" s="2">
        <v>1</v>
      </c>
      <c r="K39" s="1">
        <v>0</v>
      </c>
      <c r="L39" s="2">
        <v>2</v>
      </c>
      <c r="N39" s="1">
        <v>1</v>
      </c>
      <c r="O39" s="2">
        <v>3</v>
      </c>
      <c r="Q39" s="1">
        <v>0</v>
      </c>
      <c r="R39" s="2">
        <v>3</v>
      </c>
      <c r="T39" s="1">
        <v>0</v>
      </c>
      <c r="U39" s="2">
        <v>1</v>
      </c>
      <c r="W39" s="1">
        <v>1</v>
      </c>
      <c r="X39" s="2">
        <v>2</v>
      </c>
      <c r="Z39" s="1">
        <v>0</v>
      </c>
      <c r="AA39" s="2">
        <v>0</v>
      </c>
      <c r="AC39" s="1">
        <v>1</v>
      </c>
      <c r="AD39" s="2">
        <v>3</v>
      </c>
      <c r="AF39" s="1">
        <v>1</v>
      </c>
      <c r="AG39" s="2">
        <v>1</v>
      </c>
      <c r="AI39" s="1">
        <v>2</v>
      </c>
      <c r="AJ39" s="2">
        <v>1</v>
      </c>
      <c r="AL39" s="471" t="str">
        <f>IF(OR(ThirdPlaced!$D24&gt;0,ThirdPlaced!$G24&gt;0),ThirdPlaced!$C24,"")</f>
        <v>Ivory Coast</v>
      </c>
      <c r="AM39" s="472" t="str">
        <f>IF(AL39&lt;&gt;"","   "&amp;ThirdPlaced!$D24&amp;"        "&amp;ThirdPlaced!$F24&amp;Language!$E$197&amp;ThirdPlaced!$G24,"")</f>
        <v xml:space="preserve">   3        3 - 6</v>
      </c>
      <c r="AN39" s="473" t="str">
        <f>IF(AL39&lt;&gt;"",ThirdPlaced!$I24,"")</f>
        <v>E</v>
      </c>
      <c r="AO39" s="791"/>
      <c r="AP39" s="791"/>
      <c r="AQ39" s="38"/>
      <c r="AR39" s="19"/>
      <c r="AS39" s="19"/>
      <c r="AU39" s="19"/>
      <c r="AV39" s="19"/>
    </row>
    <row r="40" spans="1:48" ht="15.6">
      <c r="T40" s="44"/>
      <c r="U40" s="44"/>
      <c r="AL40" s="468" t="str">
        <f>IF(OR(ThirdPlaced!$D25&gt;0,ThirdPlaced!$G25&gt;0),ThirdPlaced!$C25,"")</f>
        <v>Ghana</v>
      </c>
      <c r="AM40" s="469" t="str">
        <f>IF(AL40&lt;&gt;"","   "&amp;ThirdPlaced!$D25&amp;"        "&amp;ThirdPlaced!$F25&amp;Language!$E$197&amp;ThirdPlaced!$G25,"")</f>
        <v xml:space="preserve">   3        2 - 5</v>
      </c>
      <c r="AN40" s="470" t="str">
        <f>IF(AL40&lt;&gt;"",ThirdPlaced!$I25,"")</f>
        <v>L</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Algeria</v>
      </c>
      <c r="AM41" s="461" t="str">
        <f>IF(AL41&lt;&gt;"","   "&amp;ThirdPlaced!$D26&amp;"        "&amp;ThirdPlaced!$F26&amp;Language!$E$197&amp;ThirdPlaced!$G26,"")</f>
        <v xml:space="preserve">   3        1 - 5</v>
      </c>
      <c r="AN41" s="462" t="str">
        <f>IF(AL41&lt;&gt;"",ThirdPlaced!$I26,"")</f>
        <v>J</v>
      </c>
      <c r="AR41" s="368"/>
      <c r="AS41" s="368"/>
      <c r="AT41" s="38"/>
      <c r="AU41" s="368"/>
      <c r="AV41" s="368"/>
    </row>
    <row r="42" spans="1:48">
      <c r="A42" s="69" t="s">
        <v>2</v>
      </c>
      <c r="B42" s="545" t="str">
        <f>IF(CalcA!$L22,B3,"")</f>
        <v>Mexico</v>
      </c>
      <c r="C42" s="544" t="str">
        <f>IF(CalcA!$L22,C3,"")</f>
        <v xml:space="preserve">   9        8 - 2</v>
      </c>
      <c r="D42" s="69" t="s">
        <v>3</v>
      </c>
      <c r="E42" s="543" t="str">
        <f>IF(CalcB!$L22,E3,"")</f>
        <v>Canada</v>
      </c>
      <c r="F42" s="544" t="str">
        <f>IF(CalcB!$L22,F3,"")</f>
        <v xml:space="preserve">   7        8 - 4</v>
      </c>
      <c r="G42" s="69" t="s">
        <v>4</v>
      </c>
      <c r="H42" s="543" t="str">
        <f>IF(CalcC!$L22,H3,"")</f>
        <v>Morocco</v>
      </c>
      <c r="I42" s="544" t="str">
        <f>IF(CalcC!$L22,I3,"")</f>
        <v xml:space="preserve">   6        6 - 4</v>
      </c>
      <c r="J42" s="69" t="s">
        <v>5</v>
      </c>
      <c r="K42" s="543" t="str">
        <f>IF(CalcD!$L22,K3,"")</f>
        <v>Turkey</v>
      </c>
      <c r="L42" s="544" t="str">
        <f>IF(CalcD!$L22,L3,"")</f>
        <v xml:space="preserve">   7        7 - 3</v>
      </c>
      <c r="M42" s="69" t="s">
        <v>6</v>
      </c>
      <c r="N42" s="543" t="str">
        <f>IF(CalcE!$L22,N3,"")</f>
        <v>Germany</v>
      </c>
      <c r="O42" s="544" t="str">
        <f>IF(CalcE!$L22,O3,"")</f>
        <v xml:space="preserve">   9        13 - 2</v>
      </c>
      <c r="P42" s="69" t="s">
        <v>7</v>
      </c>
      <c r="Q42" s="543" t="str">
        <f>IF(CalcF!$L22,Q3,"")</f>
        <v>Netherlands</v>
      </c>
      <c r="R42" s="544" t="str">
        <f>IF(CalcF!$L22,R3,"")</f>
        <v xml:space="preserve">   9        7 - 2</v>
      </c>
      <c r="S42" s="69" t="s">
        <v>93</v>
      </c>
      <c r="T42" s="543" t="str">
        <f>IF(CalcG!$L22,T3,"")</f>
        <v>Belgium</v>
      </c>
      <c r="U42" s="544" t="str">
        <f>IF(CalcG!$L22,U3,"")</f>
        <v xml:space="preserve">   9        6 - 0</v>
      </c>
      <c r="V42" s="69" t="s">
        <v>96</v>
      </c>
      <c r="W42" s="543" t="str">
        <f>IF(CalcH!$L22,W3,"")</f>
        <v>Spain</v>
      </c>
      <c r="X42" s="544" t="str">
        <f>IF(CalcH!$L22,X3,"")</f>
        <v xml:space="preserve">   9        10 - 2</v>
      </c>
      <c r="Y42" s="69" t="s">
        <v>855</v>
      </c>
      <c r="Z42" s="543" t="str">
        <f>IF(CalcI!$L22,Z3,"")</f>
        <v>France</v>
      </c>
      <c r="AA42" s="544" t="str">
        <f>IF(CalcI!$L22,AA3,"")</f>
        <v xml:space="preserve">   9        8 - 2</v>
      </c>
      <c r="AB42" s="69" t="s">
        <v>858</v>
      </c>
      <c r="AC42" s="543" t="str">
        <f>IF(CalcJ!$L22,AC3,"")</f>
        <v>Argentina</v>
      </c>
      <c r="AD42" s="544" t="str">
        <f>IF(CalcJ!$L22,AD3,"")</f>
        <v xml:space="preserve">   7        6 - 2</v>
      </c>
      <c r="AE42" s="69" t="s">
        <v>861</v>
      </c>
      <c r="AF42" s="543" t="str">
        <f>IF(CalcK!$L22,AF3,"")</f>
        <v>Portugal</v>
      </c>
      <c r="AG42" s="544" t="str">
        <f>IF(CalcK!$L22,AG3,"")</f>
        <v xml:space="preserve">   9        10 - 2</v>
      </c>
      <c r="AH42" s="69" t="s">
        <v>864</v>
      </c>
      <c r="AI42" s="543" t="str">
        <f>IF(CalcL!$L22,AI3,"")</f>
        <v>England</v>
      </c>
      <c r="AJ42" s="544" t="str">
        <f>IF(CalcL!$L22,AJ3,"")</f>
        <v xml:space="preserve">   9        9 - 2</v>
      </c>
      <c r="AK42" s="69"/>
      <c r="AL42" s="460" t="str">
        <f>IF(OR(ThirdPlaced!$D27&gt;0,ThirdPlaced!$G27&gt;0),ThirdPlaced!$C27,"")</f>
        <v>Iraq</v>
      </c>
      <c r="AM42" s="461" t="str">
        <f>IF(AL42&lt;&gt;"","   "&amp;ThirdPlaced!$D27&amp;"        "&amp;ThirdPlaced!$F27&amp;Language!$E$197&amp;ThirdPlaced!$G27,"")</f>
        <v xml:space="preserve">   1        1 - 4</v>
      </c>
      <c r="AN42" s="462" t="str">
        <f>IF(AL42&lt;&gt;"",ThirdPlaced!$I27,"")</f>
        <v>I</v>
      </c>
      <c r="AR42" s="367"/>
      <c r="AS42" s="367"/>
      <c r="AT42" s="69"/>
      <c r="AU42" s="367"/>
      <c r="AV42" s="367"/>
    </row>
    <row r="43" spans="1:48" ht="15" thickBot="1">
      <c r="A43" s="69" t="s">
        <v>8</v>
      </c>
      <c r="B43" s="543" t="str">
        <f>IF(CalcA!$L23,B4,"")</f>
        <v>Rep. of Korea</v>
      </c>
      <c r="C43" s="544" t="str">
        <f>IF(CalcA!$L23,C4,"")</f>
        <v xml:space="preserve">   4        6 - 4</v>
      </c>
      <c r="D43" s="69" t="s">
        <v>9</v>
      </c>
      <c r="E43" s="543" t="str">
        <f>IF(CalcB!$L23,E4,"")</f>
        <v>Switzerland</v>
      </c>
      <c r="F43" s="544" t="str">
        <f>IF(CalcB!$L23,F4,"")</f>
        <v xml:space="preserve">   5        6 - 3</v>
      </c>
      <c r="G43" s="69" t="s">
        <v>10</v>
      </c>
      <c r="H43" s="543" t="str">
        <f>IF(CalcC!$L23,H4,"")</f>
        <v>Scotland</v>
      </c>
      <c r="I43" s="544" t="str">
        <f>IF(CalcC!$L23,I4,"")</f>
        <v xml:space="preserve">   6        4 - 2</v>
      </c>
      <c r="J43" s="69" t="s">
        <v>11</v>
      </c>
      <c r="K43" s="543" t="str">
        <f>IF(CalcD!$L23,K4,"")</f>
        <v>USA</v>
      </c>
      <c r="L43" s="544" t="str">
        <f>IF(CalcD!$L23,L4,"")</f>
        <v xml:space="preserve">   6        6 - 4</v>
      </c>
      <c r="M43" s="69" t="s">
        <v>12</v>
      </c>
      <c r="N43" s="543" t="str">
        <f>IF(CalcE!$L23,N4,"")</f>
        <v>Ecuador</v>
      </c>
      <c r="O43" s="544" t="str">
        <f>IF(CalcE!$L23,O4,"")</f>
        <v xml:space="preserve">   6        4 - 3</v>
      </c>
      <c r="P43" s="69" t="s">
        <v>13</v>
      </c>
      <c r="Q43" s="543" t="str">
        <f>IF(CalcF!$L23,Q4,"")</f>
        <v>Japan</v>
      </c>
      <c r="R43" s="544" t="str">
        <f>IF(CalcF!$L23,R4,"")</f>
        <v xml:space="preserve">   6        7 - 4</v>
      </c>
      <c r="S43" s="69" t="s">
        <v>94</v>
      </c>
      <c r="T43" s="543" t="str">
        <f>IF(CalcG!$L23,T4,"")</f>
        <v>Egypt</v>
      </c>
      <c r="U43" s="544" t="str">
        <f>IF(CalcG!$L23,U4,"")</f>
        <v xml:space="preserve">   6        5 - 2</v>
      </c>
      <c r="V43" s="69" t="s">
        <v>97</v>
      </c>
      <c r="W43" s="543" t="str">
        <f>IF(CalcH!$L23,W4,"")</f>
        <v>Uruguay</v>
      </c>
      <c r="X43" s="544" t="str">
        <f>IF(CalcH!$L23,X4,"")</f>
        <v xml:space="preserve">   4        5 - 4</v>
      </c>
      <c r="Y43" s="69" t="s">
        <v>856</v>
      </c>
      <c r="Z43" s="543" t="str">
        <f>IF(CalcI!$L23,Z4,"")</f>
        <v>Norway</v>
      </c>
      <c r="AA43" s="544" t="str">
        <f>IF(CalcI!$L23,AA4,"")</f>
        <v xml:space="preserve">   6        6 - 3</v>
      </c>
      <c r="AB43" s="69" t="s">
        <v>859</v>
      </c>
      <c r="AC43" s="543" t="str">
        <f>IF(CalcJ!$L23,AC4,"")</f>
        <v>Austria</v>
      </c>
      <c r="AD43" s="544" t="str">
        <f>IF(CalcJ!$L23,AD4,"")</f>
        <v xml:space="preserve">   7        5 - 1</v>
      </c>
      <c r="AE43" s="69" t="s">
        <v>862</v>
      </c>
      <c r="AF43" s="543" t="str">
        <f>IF(CalcK!$L23,AF4,"")</f>
        <v>DR Congo</v>
      </c>
      <c r="AG43" s="544" t="str">
        <f>IF(CalcK!$L23,AG4,"")</f>
        <v xml:space="preserve">   4        3 - 6</v>
      </c>
      <c r="AH43" s="69" t="s">
        <v>865</v>
      </c>
      <c r="AI43" s="543" t="str">
        <f>IF(CalcL!$L23,AI4,"")</f>
        <v>Croatia</v>
      </c>
      <c r="AJ43" s="544" t="str">
        <f>IF(CalcL!$L23,AJ4,"")</f>
        <v xml:space="preserve">   6        5 - 3</v>
      </c>
      <c r="AK43" s="69"/>
      <c r="AL43" s="474" t="str">
        <f>IF(OR(ThirdPlaced!$D28&gt;0,ThirdPlaced!$G28&gt;0),ThirdPlaced!$C28,"")</f>
        <v>New Zealand</v>
      </c>
      <c r="AM43" s="475" t="str">
        <f>IF(AL43&lt;&gt;"","   "&amp;ThirdPlaced!$D28&amp;"        "&amp;ThirdPlaced!$F28&amp;Language!$E$197&amp;ThirdPlaced!$G28,"")</f>
        <v xml:space="preserve">   1        0 - 4</v>
      </c>
      <c r="AN43" s="476" t="str">
        <f>IF(AL43&lt;&gt;"",ThirdPlaced!$I28,"")</f>
        <v>G</v>
      </c>
      <c r="AR43" s="367"/>
      <c r="AS43" s="367"/>
      <c r="AT43" s="69"/>
      <c r="AU43" s="367"/>
      <c r="AV43" s="367"/>
    </row>
    <row r="44" spans="1:48">
      <c r="A44" s="70" t="s">
        <v>14</v>
      </c>
      <c r="B44" s="541" t="str">
        <f>IF(CalcA!$L24,B5,"")</f>
        <v>Czech Rep.</v>
      </c>
      <c r="C44" s="542" t="str">
        <f>IF(CalcA!$L24,C5,"")</f>
        <v xml:space="preserve">   4        4 - 4</v>
      </c>
      <c r="D44" s="70" t="s">
        <v>15</v>
      </c>
      <c r="E44" s="541" t="str">
        <f>IF(CalcB!$L24,E5,"")</f>
        <v>Bosnia/Herzeg.</v>
      </c>
      <c r="F44" s="542" t="str">
        <f>IF(CalcB!$L24,F5,"")</f>
        <v xml:space="preserve">   4        3 - 3</v>
      </c>
      <c r="G44" s="70" t="s">
        <v>16</v>
      </c>
      <c r="H44" s="541" t="str">
        <f>IF(CalcC!$L24,H5,"")</f>
        <v>Brazil</v>
      </c>
      <c r="I44" s="542" t="str">
        <f>IF(CalcC!$L24,I5,"")</f>
        <v xml:space="preserve">   6        5 - 3</v>
      </c>
      <c r="J44" s="70" t="s">
        <v>17</v>
      </c>
      <c r="K44" s="541" t="str">
        <f>IF(CalcD!$L24,K5,"")</f>
        <v>Australia</v>
      </c>
      <c r="L44" s="542" t="str">
        <f>IF(CalcD!$L24,L5,"")</f>
        <v xml:space="preserve">   4        4 - 3</v>
      </c>
      <c r="M44" s="70" t="s">
        <v>18</v>
      </c>
      <c r="N44" s="541" t="str">
        <f>IF(CalcE!$L24,N5,"")</f>
        <v>Ivory Coast</v>
      </c>
      <c r="O44" s="542" t="str">
        <f>IF(CalcE!$L24,O5,"")</f>
        <v xml:space="preserve">   3        3 - 6</v>
      </c>
      <c r="P44" s="70" t="s">
        <v>19</v>
      </c>
      <c r="Q44" s="541" t="str">
        <f>IF(CalcF!$L24,Q5,"")</f>
        <v>Sweden</v>
      </c>
      <c r="R44" s="542" t="str">
        <f>IF(CalcF!$L24,R5,"")</f>
        <v xml:space="preserve">   3        4 - 5</v>
      </c>
      <c r="S44" s="70" t="s">
        <v>95</v>
      </c>
      <c r="T44" s="541" t="str">
        <f>IF(CalcG!$L24,T5,"")</f>
        <v>New Zealand</v>
      </c>
      <c r="U44" s="542" t="str">
        <f>IF(CalcG!$L24,U5,"")</f>
        <v xml:space="preserve">   1        0 - 4</v>
      </c>
      <c r="V44" s="70" t="s">
        <v>98</v>
      </c>
      <c r="W44" s="541" t="str">
        <f>IF(CalcH!$L24,W5,"")</f>
        <v>Saudi Arabia</v>
      </c>
      <c r="X44" s="542" t="str">
        <f>IF(CalcH!$L24,X5,"")</f>
        <v xml:space="preserve">   4        5 - 5</v>
      </c>
      <c r="Y44" s="70" t="s">
        <v>857</v>
      </c>
      <c r="Z44" s="541" t="str">
        <f>IF(CalcI!$L24,Z5,"")</f>
        <v>Iraq</v>
      </c>
      <c r="AA44" s="542" t="str">
        <f>IF(CalcI!$L24,AA5,"")</f>
        <v xml:space="preserve">   1        1 - 4</v>
      </c>
      <c r="AB44" s="70" t="s">
        <v>860</v>
      </c>
      <c r="AC44" s="541" t="str">
        <f>IF(CalcJ!$L24,AC5,"")</f>
        <v>Algeria</v>
      </c>
      <c r="AD44" s="542" t="str">
        <f>IF(CalcJ!$L24,AD5,"")</f>
        <v xml:space="preserve">   3        1 - 5</v>
      </c>
      <c r="AE44" s="70" t="s">
        <v>863</v>
      </c>
      <c r="AF44" s="541" t="str">
        <f>IF(CalcK!$L24,AF5,"")</f>
        <v>Colombia</v>
      </c>
      <c r="AG44" s="542" t="str">
        <f>IF(CalcK!$L24,AG5,"")</f>
        <v xml:space="preserve">   3        3 - 4</v>
      </c>
      <c r="AH44" s="70" t="s">
        <v>866</v>
      </c>
      <c r="AI44" s="541" t="str">
        <f>IF(CalcL!$L24,AI5,"")</f>
        <v>Ghana</v>
      </c>
      <c r="AJ44" s="542" t="str">
        <f>IF(CalcL!$L24,AJ5,"")</f>
        <v xml:space="preserve">   3        2 - 5</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0        1 - 9</v>
      </c>
      <c r="D45" s="70" t="s">
        <v>1632</v>
      </c>
      <c r="E45" s="541" t="str">
        <f>IF(CalcB!$L25,E6,"")</f>
        <v>Qatar</v>
      </c>
      <c r="F45" s="542" t="str">
        <f>IF(CalcB!$L25,F6,"")</f>
        <v xml:space="preserve">   0        1 - 8</v>
      </c>
      <c r="G45" s="70" t="s">
        <v>1633</v>
      </c>
      <c r="H45" s="541" t="str">
        <f>IF(CalcC!$L25,H6,"")</f>
        <v>Haiti</v>
      </c>
      <c r="I45" s="542" t="str">
        <f>IF(CalcC!$L25,I6,"")</f>
        <v xml:space="preserve">   0        2 - 8</v>
      </c>
      <c r="J45" s="70" t="s">
        <v>1634</v>
      </c>
      <c r="K45" s="541" t="str">
        <f>IF(CalcD!$L25,K6,"")</f>
        <v>Paraguay</v>
      </c>
      <c r="L45" s="542" t="str">
        <f>IF(CalcD!$L25,L6,"")</f>
        <v xml:space="preserve">   0        0 - 7</v>
      </c>
      <c r="M45" s="70" t="s">
        <v>1635</v>
      </c>
      <c r="N45" s="541" t="str">
        <f>IF(CalcE!$L25,N6,"")</f>
        <v>Curaçao</v>
      </c>
      <c r="O45" s="542" t="str">
        <f>IF(CalcE!$L25,O6,"")</f>
        <v xml:space="preserve">   0        1 - 10</v>
      </c>
      <c r="P45" s="70" t="s">
        <v>1636</v>
      </c>
      <c r="Q45" s="541" t="str">
        <f>IF(CalcF!$L25,Q6,"")</f>
        <v>Tunisia</v>
      </c>
      <c r="R45" s="542" t="str">
        <f>IF(CalcF!$L25,R6,"")</f>
        <v xml:space="preserve">   0        0 - 7</v>
      </c>
      <c r="S45" s="70" t="s">
        <v>1637</v>
      </c>
      <c r="T45" s="541" t="str">
        <f>IF(CalcG!$L25,T6,"")</f>
        <v>IR Iran</v>
      </c>
      <c r="U45" s="542" t="str">
        <f>IF(CalcG!$L25,U6,"")</f>
        <v xml:space="preserve">   1        1 - 6</v>
      </c>
      <c r="V45" s="70" t="s">
        <v>1638</v>
      </c>
      <c r="W45" s="541" t="str">
        <f>IF(CalcH!$L25,W6,"")</f>
        <v>Cape Verde</v>
      </c>
      <c r="X45" s="542" t="str">
        <f>IF(CalcH!$L25,X6,"")</f>
        <v xml:space="preserve">   0        0 - 9</v>
      </c>
      <c r="Y45" s="70" t="s">
        <v>1639</v>
      </c>
      <c r="Z45" s="541" t="str">
        <f>IF(CalcI!$L25,Z6,"")</f>
        <v>Senegal</v>
      </c>
      <c r="AA45" s="542" t="str">
        <f>IF(CalcI!$L25,AA6,"")</f>
        <v xml:space="preserve">   1        1 - 7</v>
      </c>
      <c r="AB45" s="70" t="s">
        <v>1640</v>
      </c>
      <c r="AC45" s="541" t="str">
        <f>IF(CalcJ!$L25,AC6,"")</f>
        <v>Jordan</v>
      </c>
      <c r="AD45" s="542" t="str">
        <f>IF(CalcJ!$L25,AD6,"")</f>
        <v xml:space="preserve">   0        1 - 5</v>
      </c>
      <c r="AE45" s="70" t="s">
        <v>1641</v>
      </c>
      <c r="AF45" s="541" t="str">
        <f>IF(CalcK!$L25,AF6,"")</f>
        <v>Uzbekistan</v>
      </c>
      <c r="AG45" s="542" t="str">
        <f>IF(CalcK!$L25,AG6,"")</f>
        <v xml:space="preserve">   1        2 - 6</v>
      </c>
      <c r="AH45" s="70" t="s">
        <v>1642</v>
      </c>
      <c r="AI45" s="541" t="str">
        <f>IF(CalcL!$L25,AI6,"")</f>
        <v>Panama</v>
      </c>
      <c r="AJ45" s="542" t="str">
        <f>IF(CalcL!$L25,AJ6,"")</f>
        <v xml:space="preserve">   0        1 - 7</v>
      </c>
      <c r="AK45" s="70"/>
      <c r="AL45" s="796" t="str">
        <f>IF(Distinctness!$G$17&gt;0,ThirdPlaced!$I30,"")</f>
        <v>ABCDEFHK</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Brazil</v>
      </c>
      <c r="E50" s="34" t="str">
        <f>VLOOKUP(D48,Matches!$B$4:$K$113,8,0)</f>
        <v>France</v>
      </c>
      <c r="F50" s="35" t="str">
        <f>VLOOKUP(D48,Matches!$B$4:$K$113,9,0)</f>
        <v>Sweden</v>
      </c>
      <c r="H50" s="34" t="str">
        <f>VLOOKUP(G48,Matches!$B$4:$K$113,8,0)</f>
        <v>Rep. of Korea</v>
      </c>
      <c r="I50" s="35" t="str">
        <f>VLOOKUP(G48,Matches!$B$4:$K$113,9,0)</f>
        <v>Switzerland</v>
      </c>
      <c r="K50" s="34" t="str">
        <f>VLOOKUP(J48,Matches!$B$4:$K$113,8,0)</f>
        <v>Netherlands</v>
      </c>
      <c r="L50" s="35" t="str">
        <f>VLOOKUP(J48,Matches!$B$4:$K$113,9,0)</f>
        <v>Scotland</v>
      </c>
      <c r="N50" s="34" t="str">
        <f>VLOOKUP(M48,Matches!$B$4:$K$113,8,0)</f>
        <v>DR Congo</v>
      </c>
      <c r="O50" s="35" t="str">
        <f>VLOOKUP(M48,Matches!$B$4:$K$113,9,0)</f>
        <v>Croatia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Czech Rep.</v>
      </c>
      <c r="Z50" s="34" t="str">
        <f>VLOOKUP(Y48,Matches!$B$4:$K$113,8,0)</f>
        <v>Morocco</v>
      </c>
      <c r="AA50" s="35" t="str">
        <f>VLOOKUP(Y48,Matches!$B$4:$K$113,9,0)</f>
        <v>Japan</v>
      </c>
      <c r="AC50" s="34" t="str">
        <f>VLOOKUP(AB48,Matches!$B$4:$K$113,8,0)</f>
        <v>Ecuador</v>
      </c>
      <c r="AD50" s="35" t="str">
        <f>VLOOKUP(AB48,Matches!$B$4:$K$113,9,0)</f>
        <v>Norway</v>
      </c>
      <c r="AF50" s="34" t="str">
        <f>VLOOKUP(AE48,Matches!$B$4:$K$113,8,0)</f>
        <v>Mexico</v>
      </c>
      <c r="AG50" s="35" t="str">
        <f>VLOOKUP(AE48,Matches!$B$4:$K$113,9,0)</f>
        <v>Saudi Arabia</v>
      </c>
      <c r="AI50" s="34" t="str">
        <f>VLOOKUP(AH48,Matches!$B$4:$K$113,8,0)</f>
        <v>England</v>
      </c>
      <c r="AJ50" s="35" t="str">
        <f>VLOOKUP(AH48,Matches!$B$4:$K$113,9,0)</f>
        <v>Colombia</v>
      </c>
      <c r="AL50" s="34" t="str">
        <f>VLOOKUP(AK48,Matches!$B$4:$K$113,8,0)</f>
        <v>Argentina</v>
      </c>
      <c r="AM50" s="35" t="str">
        <f>VLOOKUP(AK48,Matches!$B$4:$K$113,9,0)</f>
        <v>Uruguay</v>
      </c>
      <c r="AO50" s="34" t="str">
        <f>VLOOKUP(AN48,Matches!$B$4:$K$113,8,0)</f>
        <v>USA</v>
      </c>
      <c r="AP50" s="35" t="str">
        <f>VLOOKUP(AN48,Matches!$B$4:$K$113,9,0)</f>
        <v>Egypt</v>
      </c>
      <c r="AR50" s="34" t="str">
        <f>VLOOKUP(AQ48,Matches!$B$4:$K$113,8,0)</f>
        <v>Canada</v>
      </c>
      <c r="AS50" s="35" t="str">
        <f>VLOOKUP(AQ48,Matches!$B$4:$K$113,9,0)</f>
        <v>Ivory Coast</v>
      </c>
      <c r="AU50" s="34" t="str">
        <f>VLOOKUP(AT48,Matches!$B$4:$K$113,8,0)</f>
        <v>Portugal</v>
      </c>
      <c r="AV50" s="35" t="str">
        <f>VLOOKUP(AT48,Matches!$B$4:$K$113,9,0)</f>
        <v>Australia</v>
      </c>
    </row>
    <row r="51" spans="1:49" ht="15" thickBot="1">
      <c r="B51" s="1">
        <v>3</v>
      </c>
      <c r="C51" s="2">
        <v>1</v>
      </c>
      <c r="D51" s="187"/>
      <c r="E51" s="1">
        <v>4</v>
      </c>
      <c r="F51" s="2">
        <v>2</v>
      </c>
      <c r="G51" s="187"/>
      <c r="H51" s="1">
        <v>2</v>
      </c>
      <c r="I51" s="2">
        <v>1</v>
      </c>
      <c r="J51" s="187"/>
      <c r="K51" s="1">
        <v>3</v>
      </c>
      <c r="L51" s="2">
        <v>0</v>
      </c>
      <c r="M51" s="187"/>
      <c r="N51" s="1">
        <v>0</v>
      </c>
      <c r="O51" s="2">
        <v>2</v>
      </c>
      <c r="P51" s="187"/>
      <c r="Q51" s="1">
        <v>5</v>
      </c>
      <c r="R51" s="2">
        <v>1</v>
      </c>
      <c r="S51" s="187"/>
      <c r="T51" s="1">
        <v>1</v>
      </c>
      <c r="U51" s="2">
        <v>0</v>
      </c>
      <c r="V51" s="187"/>
      <c r="W51" s="1">
        <v>2</v>
      </c>
      <c r="X51" s="2">
        <v>1</v>
      </c>
      <c r="Y51" s="187"/>
      <c r="Z51" s="1">
        <v>0</v>
      </c>
      <c r="AA51" s="2">
        <v>2</v>
      </c>
      <c r="AB51" s="187"/>
      <c r="AC51" s="1">
        <v>1</v>
      </c>
      <c r="AD51" s="2">
        <v>2</v>
      </c>
      <c r="AE51" s="187"/>
      <c r="AF51" s="1">
        <v>3</v>
      </c>
      <c r="AG51" s="2">
        <v>1</v>
      </c>
      <c r="AH51" s="187"/>
      <c r="AI51" s="1">
        <v>2</v>
      </c>
      <c r="AJ51" s="2">
        <v>0</v>
      </c>
      <c r="AK51" s="187"/>
      <c r="AL51" s="1">
        <v>1</v>
      </c>
      <c r="AM51" s="2">
        <v>1</v>
      </c>
      <c r="AN51" s="187"/>
      <c r="AO51" s="1">
        <v>2</v>
      </c>
      <c r="AP51" s="2">
        <v>0</v>
      </c>
      <c r="AQ51" s="187"/>
      <c r="AR51" s="1">
        <v>2</v>
      </c>
      <c r="AS51" s="2">
        <v>0</v>
      </c>
      <c r="AT51" s="187"/>
      <c r="AU51" s="1">
        <v>3</v>
      </c>
      <c r="AV51" s="2">
        <v>1</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v>7</v>
      </c>
      <c r="AM53" s="182">
        <v>6</v>
      </c>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Rep. of Korea</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Japan</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Canada</v>
      </c>
      <c r="X60" s="35" t="str">
        <f>IF(AND(AU51&lt;&gt;"",AV51&lt;&gt;""),IF(AU51&gt;AV51,AU50,IF(AU51&lt;AV51,AV50,IF(AND(AU53&lt;&gt;"",AV53&lt;&gt;""),IF(AU53&gt;AV53,AU50,IF(AU53&lt;AV53,AV50,"")),""))),"")</f>
        <v>Portugal</v>
      </c>
    </row>
    <row r="61" spans="1:49" ht="15" thickBot="1">
      <c r="B61" s="1">
        <v>3</v>
      </c>
      <c r="C61" s="2">
        <v>4</v>
      </c>
      <c r="D61" s="187"/>
      <c r="E61" s="1">
        <v>1</v>
      </c>
      <c r="F61" s="2">
        <v>2</v>
      </c>
      <c r="G61" s="187"/>
      <c r="H61" s="1">
        <v>0</v>
      </c>
      <c r="I61" s="2">
        <v>3</v>
      </c>
      <c r="J61" s="187"/>
      <c r="K61" s="1">
        <v>2</v>
      </c>
      <c r="L61" s="2">
        <v>1</v>
      </c>
      <c r="M61" s="187"/>
      <c r="N61" s="1">
        <v>2</v>
      </c>
      <c r="O61" s="2">
        <v>1</v>
      </c>
      <c r="P61" s="187"/>
      <c r="Q61" s="1">
        <v>2</v>
      </c>
      <c r="R61" s="2">
        <v>3</v>
      </c>
      <c r="S61" s="187"/>
      <c r="T61" s="1">
        <v>3</v>
      </c>
      <c r="U61" s="2">
        <v>1</v>
      </c>
      <c r="V61" s="187"/>
      <c r="W61" s="1">
        <v>2</v>
      </c>
      <c r="X61" s="2">
        <v>2</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c r="L63" s="182"/>
      <c r="N63" s="181"/>
      <c r="O63" s="182"/>
      <c r="Q63" s="181"/>
      <c r="R63" s="182"/>
      <c r="T63" s="181"/>
      <c r="U63" s="182"/>
      <c r="W63" s="181">
        <v>7</v>
      </c>
      <c r="X63" s="182">
        <v>8</v>
      </c>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Turkey</v>
      </c>
      <c r="O70" s="7" t="str">
        <f>IF(AND(N61&lt;&gt;"",O61&lt;&gt;""),IF(N61&gt;O61,N60,IF(N61&lt;O61,O60,IF(AND(N63&lt;&gt;"",O63&lt;&gt;""),IF(N63&gt;O63,N60,IF(N63&lt;O63,O60,"")),""))),"")</f>
        <v>Japan</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3</v>
      </c>
      <c r="D71" s="12"/>
      <c r="E71" s="3">
        <v>2</v>
      </c>
      <c r="F71" s="188"/>
      <c r="I71" s="1">
        <v>2</v>
      </c>
      <c r="J71" s="12"/>
      <c r="K71" s="3">
        <v>1</v>
      </c>
      <c r="L71" s="188"/>
      <c r="O71" s="1">
        <v>0</v>
      </c>
      <c r="P71" s="12"/>
      <c r="Q71" s="3">
        <v>3</v>
      </c>
      <c r="R71" s="188"/>
      <c r="U71" s="1">
        <v>2</v>
      </c>
      <c r="V71" s="12"/>
      <c r="W71" s="3">
        <v>3</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5" thickBot="1">
      <c r="F81" s="1">
        <v>2</v>
      </c>
      <c r="G81" s="12"/>
      <c r="H81" s="3">
        <v>1</v>
      </c>
      <c r="I81" s="188"/>
      <c r="L81" s="16"/>
      <c r="R81" s="1">
        <v>2</v>
      </c>
      <c r="S81" s="12"/>
      <c r="T81" s="3">
        <v>3</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England</v>
      </c>
    </row>
    <row r="89" spans="6:23" ht="15" thickBot="1">
      <c r="L89" s="1">
        <v>2</v>
      </c>
      <c r="M89" s="12"/>
      <c r="N89" s="3">
        <v>2</v>
      </c>
      <c r="O89" s="188"/>
    </row>
    <row r="90" spans="6:23" ht="9.9" customHeight="1">
      <c r="L90" s="809" t="str">
        <f>Language!$E$175</f>
        <v>Penalty shoot-out:</v>
      </c>
      <c r="M90" s="831"/>
      <c r="N90" s="810"/>
    </row>
    <row r="91" spans="6:23" ht="15" thickBot="1">
      <c r="L91" s="184">
        <v>9</v>
      </c>
      <c r="M91" s="186"/>
      <c r="N91" s="185">
        <v>8</v>
      </c>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Portugal</v>
      </c>
      <c r="R98" s="829" t="str">
        <f>IF(AND(L99&lt;&gt;"",N99&lt;&gt;""),IF(L99&gt;N99,L98,IF(L99&lt;N99,N98,IF(AND(L101&lt;&gt;"",N101&lt;&gt;""),IF(L101&gt;N101,L98,IF(L101&lt;N101,N98,"")),""))),"")</f>
        <v>France</v>
      </c>
      <c r="S98" s="829"/>
      <c r="T98" s="829"/>
      <c r="U98" s="829"/>
      <c r="V98" s="829"/>
      <c r="W98" s="829"/>
    </row>
    <row r="99" spans="2:24" ht="15" thickBot="1">
      <c r="B99" s="15"/>
      <c r="L99" s="1">
        <v>3</v>
      </c>
      <c r="M99" s="11"/>
      <c r="N99" s="3">
        <v>2</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topLeftCell="A37"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Switzerland</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Morocco</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Brazil</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Saudi Arabia</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Colombia</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Czech Rep.</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DR Congo</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Canada</v>
      </c>
      <c r="E110" s="484" t="str">
        <f>INDEX(Matches!$B$4:$J$113,MATCH($F110,Matches!$B$4:$B$113,0),9)</f>
        <v>Ivory Coast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Australia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Rep. of Korea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Japan</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Canada</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Turkey</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Japan</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England</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France</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Rep. of</v>
      </c>
      <c r="L5" s="744" t="str">
        <v>Czech R</v>
      </c>
      <c r="M5" s="745" t="str">
        <v>South A</v>
      </c>
      <c r="O5" s="743"/>
      <c r="P5" s="754" t="str">
        <f>Language!$E$131</f>
        <v>Pts.</v>
      </c>
      <c r="Q5" s="754" t="str">
        <f>Language!$E$132</f>
        <v>GD</v>
      </c>
      <c r="R5" s="847" t="str">
        <f>Language!$E$133</f>
        <v>Goals</v>
      </c>
      <c r="S5" s="848"/>
      <c r="T5" s="848"/>
      <c r="U5" s="746" t="str">
        <f t="array" ref="U5:X5">LEFT(CalcA!$BE$13:$BH$13,$D$4)</f>
        <v/>
      </c>
      <c r="V5" s="744" t="str">
        <v>Rep. of</v>
      </c>
      <c r="W5" s="744" t="str">
        <v>Czech R</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6</v>
      </c>
      <c r="G6" s="741">
        <f t="array" ref="G6:G9">CalcA!$F$22:$F$25</f>
        <v>8</v>
      </c>
      <c r="H6" s="753" t="str">
        <f>Language!$E$197</f>
        <v xml:space="preserve"> - </v>
      </c>
      <c r="I6" s="750">
        <f t="array" ref="I6:I9">CalcA!$G$22:$G$25</f>
        <v>2</v>
      </c>
      <c r="J6" s="747" t="str">
        <f t="array" ref="J6:M9">CalcA!$H$22:$K$25</f>
        <v/>
      </c>
      <c r="K6" s="355" t="str">
        <v>2 - 1</v>
      </c>
      <c r="L6" s="355" t="str">
        <v>3 - 1</v>
      </c>
      <c r="M6" s="742" t="str">
        <v>3 - 0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Rep. of Korea</v>
      </c>
      <c r="E7" s="198">
        <v>4</v>
      </c>
      <c r="F7" s="198">
        <f t="shared" ref="F7:F9" si="1">G7-I7</f>
        <v>2</v>
      </c>
      <c r="G7" s="737">
        <v>6</v>
      </c>
      <c r="H7" s="739" t="str">
        <f>Language!$E$197</f>
        <v xml:space="preserve"> - </v>
      </c>
      <c r="I7" s="751">
        <v>4</v>
      </c>
      <c r="J7" s="748" t="str">
        <v>1 - 2</v>
      </c>
      <c r="K7" s="733" t="str">
        <v/>
      </c>
      <c r="L7" s="198" t="str">
        <v>1 - 1</v>
      </c>
      <c r="M7" s="734" t="str">
        <v>4 - 1</v>
      </c>
      <c r="O7" s="757" t="str">
        <v>Rep. of Korea</v>
      </c>
      <c r="P7" s="198">
        <v>1</v>
      </c>
      <c r="Q7" s="198">
        <v>0</v>
      </c>
      <c r="R7" s="737">
        <v>1</v>
      </c>
      <c r="S7" s="739" t="str">
        <f>Language!$E$197</f>
        <v xml:space="preserve"> - </v>
      </c>
      <c r="T7" s="751">
        <f t="shared" ref="T7:T9" si="2">IF(O7="","",R7-Q7)</f>
        <v>1</v>
      </c>
      <c r="U7" s="748" t="str">
        <v/>
      </c>
      <c r="V7" s="733" t="str">
        <v/>
      </c>
      <c r="W7" s="198" t="str">
        <v>1 - 1</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Czech Rep.</v>
      </c>
      <c r="E8" s="198">
        <v>4</v>
      </c>
      <c r="F8" s="198">
        <f t="shared" si="1"/>
        <v>0</v>
      </c>
      <c r="G8" s="737">
        <v>4</v>
      </c>
      <c r="H8" s="739" t="str">
        <f>Language!$E$197</f>
        <v xml:space="preserve"> - </v>
      </c>
      <c r="I8" s="751">
        <v>4</v>
      </c>
      <c r="J8" s="748" t="str">
        <v>1 - 3</v>
      </c>
      <c r="K8" s="198" t="str">
        <v>1 - 1</v>
      </c>
      <c r="L8" s="733" t="str">
        <v/>
      </c>
      <c r="M8" s="734" t="str">
        <v>2 - 0</v>
      </c>
      <c r="O8" s="757" t="str">
        <v>Czech Rep.</v>
      </c>
      <c r="P8" s="198">
        <v>1</v>
      </c>
      <c r="Q8" s="198">
        <v>0</v>
      </c>
      <c r="R8" s="737">
        <v>1</v>
      </c>
      <c r="S8" s="739" t="str">
        <f>Language!$E$197</f>
        <v xml:space="preserve"> - </v>
      </c>
      <c r="T8" s="751">
        <f t="shared" si="2"/>
        <v>1</v>
      </c>
      <c r="U8" s="748" t="str">
        <v/>
      </c>
      <c r="V8" s="198" t="str">
        <v>1 - 1</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 thickBot="1">
      <c r="B9" s="761" t="str">
        <v/>
      </c>
      <c r="D9" s="758" t="str">
        <v>South Africa</v>
      </c>
      <c r="E9" s="735">
        <v>0</v>
      </c>
      <c r="F9" s="735">
        <f t="shared" si="1"/>
        <v>-8</v>
      </c>
      <c r="G9" s="738">
        <v>1</v>
      </c>
      <c r="H9" s="740" t="str">
        <f>Language!$E$197</f>
        <v xml:space="preserve"> - </v>
      </c>
      <c r="I9" s="752">
        <v>9</v>
      </c>
      <c r="J9" s="749" t="str">
        <v>0 - 3</v>
      </c>
      <c r="K9" s="735" t="str">
        <v>1 - 4</v>
      </c>
      <c r="L9" s="735" t="str">
        <v>0 - 2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Switzer</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7</v>
      </c>
      <c r="F14" s="355">
        <f>G14-I14</f>
        <v>4</v>
      </c>
      <c r="G14" s="741">
        <f t="array" ref="G14:G17">CalcB!$F$22:$F$25</f>
        <v>8</v>
      </c>
      <c r="H14" s="753" t="str">
        <f>Language!$E$197</f>
        <v xml:space="preserve"> - </v>
      </c>
      <c r="I14" s="750">
        <f t="array" ref="I14:I17">CalcB!$G$22:$G$25</f>
        <v>4</v>
      </c>
      <c r="J14" s="747" t="str">
        <f t="array" ref="J14:M17">CalcB!$H$22:$K$25</f>
        <v/>
      </c>
      <c r="K14" s="355" t="str">
        <v>2 - 2</v>
      </c>
      <c r="L14" s="355" t="str">
        <v>2 - 1</v>
      </c>
      <c r="M14" s="742" t="str">
        <v>4 - 1</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Switzerland</v>
      </c>
      <c r="E15" s="198">
        <v>5</v>
      </c>
      <c r="F15" s="198">
        <f t="shared" ref="F15:F17" si="7">G15-I15</f>
        <v>3</v>
      </c>
      <c r="G15" s="737">
        <v>6</v>
      </c>
      <c r="H15" s="739" t="str">
        <f>Language!$E$197</f>
        <v xml:space="preserve"> - </v>
      </c>
      <c r="I15" s="751">
        <v>3</v>
      </c>
      <c r="J15" s="748" t="str">
        <v>2 - 2</v>
      </c>
      <c r="K15" s="733" t="str">
        <v/>
      </c>
      <c r="L15" s="198" t="str">
        <v>1 - 1</v>
      </c>
      <c r="M15" s="734" t="str">
        <v>3 - 0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19</v>
      </c>
    </row>
    <row r="16" spans="2:49">
      <c r="B16" s="761" t="str">
        <v/>
      </c>
      <c r="D16" s="757" t="str">
        <v>Bosnia/Herzeg.</v>
      </c>
      <c r="E16" s="198">
        <v>4</v>
      </c>
      <c r="F16" s="198">
        <f t="shared" si="7"/>
        <v>0</v>
      </c>
      <c r="G16" s="737">
        <v>3</v>
      </c>
      <c r="H16" s="739" t="str">
        <f>Language!$E$197</f>
        <v xml:space="preserve"> - </v>
      </c>
      <c r="I16" s="751">
        <v>3</v>
      </c>
      <c r="J16" s="748" t="str">
        <v>1 - 2</v>
      </c>
      <c r="K16" s="198" t="str">
        <v>1 - 1</v>
      </c>
      <c r="L16" s="733" t="str">
        <v/>
      </c>
      <c r="M16" s="734" t="str">
        <v>1 - 0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0</v>
      </c>
      <c r="F17" s="735">
        <f t="shared" si="7"/>
        <v>-7</v>
      </c>
      <c r="G17" s="738">
        <v>1</v>
      </c>
      <c r="H17" s="740" t="str">
        <f>Language!$E$197</f>
        <v xml:space="preserve"> - </v>
      </c>
      <c r="I17" s="752">
        <v>8</v>
      </c>
      <c r="J17" s="749" t="str">
        <v>1 - 4</v>
      </c>
      <c r="K17" s="735" t="str">
        <v>0 - 3</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(repeated)</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Morocco</v>
      </c>
      <c r="K21" s="744" t="str">
        <v>Scotlan</v>
      </c>
      <c r="L21" s="744" t="str">
        <v>Brazil</v>
      </c>
      <c r="M21" s="745" t="str">
        <v>Haiti</v>
      </c>
      <c r="O21" s="743"/>
      <c r="P21" s="754" t="str">
        <f>Language!$E$131</f>
        <v>Pts.</v>
      </c>
      <c r="Q21" s="754" t="str">
        <f>Language!$E$132</f>
        <v>GD</v>
      </c>
      <c r="R21" s="847" t="str">
        <f>Language!$E$133</f>
        <v>Goals</v>
      </c>
      <c r="S21" s="848"/>
      <c r="T21" s="848"/>
      <c r="U21" s="746" t="str">
        <f t="array" ref="U21:X21">LEFT(CalcC!$BE$13:$BH$13,$D$4)</f>
        <v>Morocco</v>
      </c>
      <c r="V21" s="744" t="str">
        <v>Scotlan</v>
      </c>
      <c r="W21" s="744" t="str">
        <v>Brazil</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Scotlan</v>
      </c>
      <c r="AH21" s="744" t="str">
        <v>Brazil</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Morocco</v>
      </c>
      <c r="E22" s="355">
        <f t="array" ref="E22:E25">CalcC!$E$22:$E$25</f>
        <v>6</v>
      </c>
      <c r="F22" s="355">
        <f>G22-I22</f>
        <v>2</v>
      </c>
      <c r="G22" s="741">
        <f t="array" ref="G22:G25">CalcC!$F$22:$F$25</f>
        <v>6</v>
      </c>
      <c r="H22" s="753" t="str">
        <f>Language!$E$197</f>
        <v xml:space="preserve"> - </v>
      </c>
      <c r="I22" s="750">
        <f t="array" ref="I22:I25">CalcC!$G$22:$G$25</f>
        <v>4</v>
      </c>
      <c r="J22" s="747" t="str">
        <f t="array" ref="J22:M25">CalcC!$H$22:$K$25</f>
        <v/>
      </c>
      <c r="K22" s="355" t="str">
        <v>2 - 1</v>
      </c>
      <c r="L22" s="355" t="str">
        <v>1 - 2</v>
      </c>
      <c r="M22" s="742" t="str">
        <v>3 - 1</v>
      </c>
      <c r="O22" s="756" t="str">
        <f t="array" ref="O22:O25">CalcC!$AZ$14:$AZ$17</f>
        <v>Morocco</v>
      </c>
      <c r="P22" s="355">
        <f t="array" ref="P22:P25">CalcC!$BA$14:$BA$17</f>
        <v>3</v>
      </c>
      <c r="Q22" s="355">
        <f t="array" ref="Q22:Q25">CalcC!$BB$14:$BB$17</f>
        <v>0</v>
      </c>
      <c r="R22" s="741">
        <f t="array" ref="R22:R25">CalcC!$BC$14:$BC$17</f>
        <v>3</v>
      </c>
      <c r="S22" s="753" t="str">
        <f>Language!$E$197</f>
        <v xml:space="preserve"> - </v>
      </c>
      <c r="T22" s="750">
        <f t="shared" ref="T22:T25" si="8">IF(O22="","",R22-Q22)</f>
        <v>3</v>
      </c>
      <c r="U22" s="747" t="str">
        <f t="array" ref="U22:X25">CalcC!$BE$14:$BH$17</f>
        <v/>
      </c>
      <c r="V22" s="355" t="str">
        <v>2 - 1</v>
      </c>
      <c r="W22" s="355" t="str">
        <v>1 - 2</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8</v>
      </c>
    </row>
    <row r="23" spans="2:49">
      <c r="B23" s="761" t="str">
        <v/>
      </c>
      <c r="D23" s="757" t="str">
        <v>Scotland</v>
      </c>
      <c r="E23" s="198">
        <v>6</v>
      </c>
      <c r="F23" s="198">
        <f t="shared" ref="F23:F25" si="11">G23-I23</f>
        <v>2</v>
      </c>
      <c r="G23" s="737">
        <v>4</v>
      </c>
      <c r="H23" s="739" t="str">
        <f>Language!$E$197</f>
        <v xml:space="preserve"> - </v>
      </c>
      <c r="I23" s="751">
        <v>2</v>
      </c>
      <c r="J23" s="748" t="str">
        <v>1 - 2</v>
      </c>
      <c r="K23" s="733" t="str">
        <v/>
      </c>
      <c r="L23" s="198" t="str">
        <v>1 - 0</v>
      </c>
      <c r="M23" s="734" t="str">
        <v>2 - 0</v>
      </c>
      <c r="O23" s="757" t="str">
        <v>Scotland</v>
      </c>
      <c r="P23" s="198">
        <v>3</v>
      </c>
      <c r="Q23" s="198">
        <v>0</v>
      </c>
      <c r="R23" s="737">
        <v>2</v>
      </c>
      <c r="S23" s="739" t="str">
        <f>Language!$E$197</f>
        <v xml:space="preserve"> - </v>
      </c>
      <c r="T23" s="751">
        <f t="shared" si="8"/>
        <v>2</v>
      </c>
      <c r="U23" s="748" t="str">
        <v>1 - 2</v>
      </c>
      <c r="V23" s="733" t="str">
        <v/>
      </c>
      <c r="W23" s="198" t="str">
        <v>1 - 0</v>
      </c>
      <c r="X23" s="734" t="str">
        <v/>
      </c>
      <c r="Z23" s="757" t="str">
        <v>Scotland</v>
      </c>
      <c r="AA23" s="198">
        <v>3</v>
      </c>
      <c r="AB23" s="198">
        <v>1</v>
      </c>
      <c r="AC23" s="737">
        <v>1</v>
      </c>
      <c r="AD23" s="739" t="str">
        <f>Language!$E$197</f>
        <v xml:space="preserve"> - </v>
      </c>
      <c r="AE23" s="751">
        <f t="shared" si="9"/>
        <v>0</v>
      </c>
      <c r="AF23" s="748" t="str">
        <v/>
      </c>
      <c r="AG23" s="733" t="str">
        <v/>
      </c>
      <c r="AH23" s="198" t="str">
        <v>1 - 0</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Brazil</v>
      </c>
      <c r="E24" s="198">
        <v>6</v>
      </c>
      <c r="F24" s="198">
        <f t="shared" si="11"/>
        <v>2</v>
      </c>
      <c r="G24" s="737">
        <v>5</v>
      </c>
      <c r="H24" s="739" t="str">
        <f>Language!$E$197</f>
        <v xml:space="preserve"> - </v>
      </c>
      <c r="I24" s="751">
        <v>3</v>
      </c>
      <c r="J24" s="748" t="str">
        <v>2 - 1</v>
      </c>
      <c r="K24" s="198" t="str">
        <v>0 - 1</v>
      </c>
      <c r="L24" s="733" t="str">
        <v/>
      </c>
      <c r="M24" s="734" t="str">
        <v>3 - 1</v>
      </c>
      <c r="O24" s="757" t="str">
        <v>Brazil</v>
      </c>
      <c r="P24" s="198">
        <v>3</v>
      </c>
      <c r="Q24" s="198">
        <v>0</v>
      </c>
      <c r="R24" s="737">
        <v>2</v>
      </c>
      <c r="S24" s="739" t="str">
        <f>Language!$E$197</f>
        <v xml:space="preserve"> - </v>
      </c>
      <c r="T24" s="751">
        <f t="shared" si="8"/>
        <v>2</v>
      </c>
      <c r="U24" s="748" t="str">
        <v>2 - 1</v>
      </c>
      <c r="V24" s="198" t="str">
        <v>0 - 1</v>
      </c>
      <c r="W24" s="733" t="str">
        <v/>
      </c>
      <c r="X24" s="734" t="str">
        <v/>
      </c>
      <c r="Z24" s="757" t="str">
        <v>Brazil</v>
      </c>
      <c r="AA24" s="198">
        <v>0</v>
      </c>
      <c r="AB24" s="198">
        <v>-1</v>
      </c>
      <c r="AC24" s="737">
        <v>0</v>
      </c>
      <c r="AD24" s="739" t="str">
        <f>Language!$E$197</f>
        <v xml:space="preserve"> - </v>
      </c>
      <c r="AE24" s="751">
        <f t="shared" si="9"/>
        <v>1</v>
      </c>
      <c r="AF24" s="748" t="str">
        <v/>
      </c>
      <c r="AG24" s="198" t="str">
        <v>0 - 1</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6</v>
      </c>
    </row>
    <row r="25" spans="2:49" ht="15" thickBot="1">
      <c r="B25" s="761" t="str">
        <v/>
      </c>
      <c r="D25" s="758" t="str">
        <v>Haiti</v>
      </c>
      <c r="E25" s="735">
        <v>0</v>
      </c>
      <c r="F25" s="735">
        <f t="shared" si="11"/>
        <v>-6</v>
      </c>
      <c r="G25" s="738">
        <v>2</v>
      </c>
      <c r="H25" s="740" t="str">
        <f>Language!$E$197</f>
        <v xml:space="preserve"> - </v>
      </c>
      <c r="I25" s="752">
        <v>8</v>
      </c>
      <c r="J25" s="749" t="str">
        <v>1 - 3</v>
      </c>
      <c r="K25" s="735" t="str">
        <v>0 - 2</v>
      </c>
      <c r="L25" s="735" t="str">
        <v>1 - 3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7</v>
      </c>
      <c r="F30" s="355">
        <f>G30-I30</f>
        <v>4</v>
      </c>
      <c r="G30" s="741">
        <f t="array" ref="G30:G33">CalcD!$F$22:$F$25</f>
        <v>7</v>
      </c>
      <c r="H30" s="753" t="str">
        <f>Language!$E$197</f>
        <v xml:space="preserve"> - </v>
      </c>
      <c r="I30" s="750">
        <f t="array" ref="I30:I33">CalcD!$G$22:$G$25</f>
        <v>3</v>
      </c>
      <c r="J30" s="747" t="str">
        <f t="array" ref="J30:M33">CalcD!$H$22:$K$25</f>
        <v/>
      </c>
      <c r="K30" s="355" t="str">
        <v>3 - 2</v>
      </c>
      <c r="L30" s="355" t="str">
        <v>1 - 1</v>
      </c>
      <c r="M30" s="742" t="str">
        <v>3 - 0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2</v>
      </c>
      <c r="G31" s="737">
        <v>6</v>
      </c>
      <c r="H31" s="739" t="str">
        <f>Language!$E$197</f>
        <v xml:space="preserve"> - </v>
      </c>
      <c r="I31" s="751">
        <v>4</v>
      </c>
      <c r="J31" s="748" t="str">
        <v>2 - 3</v>
      </c>
      <c r="K31" s="733" t="str">
        <v/>
      </c>
      <c r="L31" s="198" t="str">
        <v>2 - 1</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4</v>
      </c>
      <c r="F32" s="198">
        <f t="shared" si="15"/>
        <v>1</v>
      </c>
      <c r="G32" s="737">
        <v>4</v>
      </c>
      <c r="H32" s="739" t="str">
        <f>Language!$E$197</f>
        <v xml:space="preserve"> - </v>
      </c>
      <c r="I32" s="751">
        <v>3</v>
      </c>
      <c r="J32" s="748" t="str">
        <v>1 - 1</v>
      </c>
      <c r="K32" s="198" t="str">
        <v>1 - 2</v>
      </c>
      <c r="L32" s="733" t="str">
        <v/>
      </c>
      <c r="M32" s="734" t="str">
        <v>2 - 0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0</v>
      </c>
      <c r="F33" s="735">
        <f t="shared" si="15"/>
        <v>-7</v>
      </c>
      <c r="G33" s="738">
        <v>0</v>
      </c>
      <c r="H33" s="740" t="str">
        <f>Language!$E$197</f>
        <v xml:space="preserve"> - </v>
      </c>
      <c r="I33" s="752">
        <v>7</v>
      </c>
      <c r="J33" s="749" t="str">
        <v>0 - 3</v>
      </c>
      <c r="K33" s="735" t="str">
        <v>0 - 2</v>
      </c>
      <c r="L33" s="735" t="str">
        <v>0 - 2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11</v>
      </c>
      <c r="G38" s="741">
        <f t="array" ref="G38:G41">CalcE!$F$22:$F$25</f>
        <v>13</v>
      </c>
      <c r="H38" s="753" t="str">
        <f>Language!$E$197</f>
        <v xml:space="preserve"> - </v>
      </c>
      <c r="I38" s="750">
        <f t="array" ref="I38:I41">CalcE!$G$22:$G$25</f>
        <v>2</v>
      </c>
      <c r="J38" s="747" t="str">
        <f t="array" ref="J38:M41">CalcE!$H$22:$K$25</f>
        <v/>
      </c>
      <c r="K38" s="355" t="str">
        <v>3 - 1</v>
      </c>
      <c r="L38" s="355" t="str">
        <v>4 - 1</v>
      </c>
      <c r="M38" s="742" t="str">
        <v>6 - 0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6</v>
      </c>
      <c r="F39" s="198">
        <f t="shared" ref="F39:F41" si="19">G39-I39</f>
        <v>1</v>
      </c>
      <c r="G39" s="737">
        <v>4</v>
      </c>
      <c r="H39" s="739" t="str">
        <f>Language!$E$197</f>
        <v xml:space="preserve"> - </v>
      </c>
      <c r="I39" s="751">
        <v>3</v>
      </c>
      <c r="J39" s="748" t="str">
        <v>1 - 3</v>
      </c>
      <c r="K39" s="733" t="str">
        <v/>
      </c>
      <c r="L39" s="198" t="str">
        <v>1 - 0</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3</v>
      </c>
      <c r="F40" s="198">
        <f t="shared" si="19"/>
        <v>-3</v>
      </c>
      <c r="G40" s="737">
        <v>3</v>
      </c>
      <c r="H40" s="739" t="str">
        <f>Language!$E$197</f>
        <v xml:space="preserve"> - </v>
      </c>
      <c r="I40" s="751">
        <v>6</v>
      </c>
      <c r="J40" s="748" t="str">
        <v>1 - 4</v>
      </c>
      <c r="K40" s="198" t="str">
        <v>0 - 1</v>
      </c>
      <c r="L40" s="733" t="str">
        <v/>
      </c>
      <c r="M40" s="734" t="str">
        <v>2 - 1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Curaçao</v>
      </c>
      <c r="E41" s="735">
        <v>0</v>
      </c>
      <c r="F41" s="735">
        <f t="shared" si="19"/>
        <v>-9</v>
      </c>
      <c r="G41" s="738">
        <v>1</v>
      </c>
      <c r="H41" s="740" t="str">
        <f>Language!$E$197</f>
        <v xml:space="preserve"> - </v>
      </c>
      <c r="I41" s="752">
        <v>10</v>
      </c>
      <c r="J41" s="749" t="str">
        <v>0 - 6</v>
      </c>
      <c r="K41" s="735" t="str">
        <v>0 - 2</v>
      </c>
      <c r="L41" s="735" t="str">
        <v>1 - 2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5</v>
      </c>
      <c r="G46" s="741">
        <f t="array" ref="G46:G49">CalcF!$F$22:$F$25</f>
        <v>7</v>
      </c>
      <c r="H46" s="753" t="str">
        <f>Language!$E$197</f>
        <v xml:space="preserve"> - </v>
      </c>
      <c r="I46" s="750">
        <f t="array" ref="I46:I49">CalcF!$G$22:$G$25</f>
        <v>2</v>
      </c>
      <c r="J46" s="747" t="str">
        <f t="array" ref="J46:M49">CalcF!$H$22:$K$25</f>
        <v/>
      </c>
      <c r="K46" s="355" t="str">
        <v>2 - 1</v>
      </c>
      <c r="L46" s="355" t="str">
        <v>2 - 1</v>
      </c>
      <c r="M46" s="742" t="str">
        <v>3 - 0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6</v>
      </c>
      <c r="F47" s="198">
        <f t="shared" ref="F47:F49" si="23">G47-I47</f>
        <v>3</v>
      </c>
      <c r="G47" s="737">
        <v>7</v>
      </c>
      <c r="H47" s="739" t="str">
        <f>Language!$E$197</f>
        <v xml:space="preserve"> - </v>
      </c>
      <c r="I47" s="751">
        <v>4</v>
      </c>
      <c r="J47" s="748" t="str">
        <v>1 - 2</v>
      </c>
      <c r="K47" s="733" t="str">
        <v/>
      </c>
      <c r="L47" s="198" t="str">
        <v>3 - 2</v>
      </c>
      <c r="M47" s="734" t="str">
        <v>3 - 0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Sweden</v>
      </c>
      <c r="E48" s="198">
        <v>3</v>
      </c>
      <c r="F48" s="198">
        <f t="shared" si="23"/>
        <v>-1</v>
      </c>
      <c r="G48" s="737">
        <v>4</v>
      </c>
      <c r="H48" s="739" t="str">
        <f>Language!$E$197</f>
        <v xml:space="preserve"> - </v>
      </c>
      <c r="I48" s="751">
        <v>5</v>
      </c>
      <c r="J48" s="748" t="str">
        <v>1 - 2</v>
      </c>
      <c r="K48" s="198" t="str">
        <v>2 - 3</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Tunisia</v>
      </c>
      <c r="E49" s="735">
        <v>0</v>
      </c>
      <c r="F49" s="735">
        <f t="shared" si="23"/>
        <v>-7</v>
      </c>
      <c r="G49" s="738">
        <v>0</v>
      </c>
      <c r="H49" s="740" t="str">
        <f>Language!$E$197</f>
        <v xml:space="preserve"> - </v>
      </c>
      <c r="I49" s="752">
        <v>7</v>
      </c>
      <c r="J49" s="749" t="str">
        <v>0 - 3</v>
      </c>
      <c r="K49" s="735" t="str">
        <v>0 - 3</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New Zea</v>
      </c>
      <c r="X53" s="745" t="str">
        <v>IR Iran</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6</v>
      </c>
      <c r="G54" s="741">
        <f t="array" ref="G54:G57">CalcG!$F$22:$F$25</f>
        <v>6</v>
      </c>
      <c r="H54" s="753" t="str">
        <f>Language!$E$197</f>
        <v xml:space="preserve"> - </v>
      </c>
      <c r="I54" s="750">
        <f t="array" ref="I54:I57">CalcG!$G$22:$G$25</f>
        <v>0</v>
      </c>
      <c r="J54" s="747" t="str">
        <f t="array" ref="J54:M57">CalcG!$H$22:$K$25</f>
        <v/>
      </c>
      <c r="K54" s="355" t="str">
        <v>1 - 0</v>
      </c>
      <c r="L54" s="355" t="str">
        <v>1 - 0</v>
      </c>
      <c r="M54" s="742" t="str">
        <v>4 - 0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3</v>
      </c>
      <c r="G55" s="737">
        <v>5</v>
      </c>
      <c r="H55" s="739" t="str">
        <f>Language!$E$197</f>
        <v xml:space="preserve"> - </v>
      </c>
      <c r="I55" s="751">
        <v>2</v>
      </c>
      <c r="J55" s="748" t="str">
        <v>0 - 1</v>
      </c>
      <c r="K55" s="733" t="str">
        <v/>
      </c>
      <c r="L55" s="198" t="str">
        <v>3 - 0</v>
      </c>
      <c r="M55" s="734" t="str">
        <v>2 - 1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1</v>
      </c>
      <c r="F56" s="198">
        <f t="shared" si="27"/>
        <v>-4</v>
      </c>
      <c r="G56" s="737">
        <v>0</v>
      </c>
      <c r="H56" s="739" t="str">
        <f>Language!$E$197</f>
        <v xml:space="preserve"> - </v>
      </c>
      <c r="I56" s="751">
        <v>4</v>
      </c>
      <c r="J56" s="748" t="str">
        <v>0 - 1</v>
      </c>
      <c r="K56" s="198" t="str">
        <v>0 - 3</v>
      </c>
      <c r="L56" s="733" t="str">
        <v/>
      </c>
      <c r="M56" s="734" t="str">
        <v>0 - 0</v>
      </c>
      <c r="O56" s="757" t="str">
        <v>New Zealand</v>
      </c>
      <c r="P56" s="198">
        <v>1</v>
      </c>
      <c r="Q56" s="198">
        <v>0</v>
      </c>
      <c r="R56" s="737">
        <v>0</v>
      </c>
      <c r="S56" s="739" t="str">
        <f>Language!$E$197</f>
        <v xml:space="preserve"> - </v>
      </c>
      <c r="T56" s="751">
        <f t="shared" si="24"/>
        <v>0</v>
      </c>
      <c r="U56" s="748" t="str">
        <v/>
      </c>
      <c r="V56" s="198" t="str">
        <v/>
      </c>
      <c r="W56" s="733" t="str">
        <v/>
      </c>
      <c r="X56" s="734" t="str">
        <v>0 - 0</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 thickBot="1">
      <c r="B57" s="761" t="str">
        <v/>
      </c>
      <c r="D57" s="758" t="str">
        <v>IR Iran</v>
      </c>
      <c r="E57" s="735">
        <v>1</v>
      </c>
      <c r="F57" s="735">
        <f t="shared" si="27"/>
        <v>-5</v>
      </c>
      <c r="G57" s="738">
        <v>1</v>
      </c>
      <c r="H57" s="740" t="str">
        <f>Language!$E$197</f>
        <v xml:space="preserve"> - </v>
      </c>
      <c r="I57" s="752">
        <v>6</v>
      </c>
      <c r="J57" s="749" t="str">
        <v>0 - 4</v>
      </c>
      <c r="K57" s="735" t="str">
        <v>1 - 2</v>
      </c>
      <c r="L57" s="735" t="str">
        <v>0 - 0</v>
      </c>
      <c r="M57" s="736" t="str">
        <v/>
      </c>
      <c r="O57" s="758" t="str">
        <v>IR Iran</v>
      </c>
      <c r="P57" s="735">
        <v>1</v>
      </c>
      <c r="Q57" s="735">
        <v>0</v>
      </c>
      <c r="R57" s="738">
        <v>0</v>
      </c>
      <c r="S57" s="740" t="str">
        <f>Language!$E$197</f>
        <v xml:space="preserve"> - </v>
      </c>
      <c r="T57" s="752">
        <f t="shared" si="24"/>
        <v>0</v>
      </c>
      <c r="U57" s="749" t="str">
        <v/>
      </c>
      <c r="V57" s="735" t="str">
        <v/>
      </c>
      <c r="W57" s="735" t="str">
        <v>0 - 0</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Uruguay</v>
      </c>
      <c r="W61" s="744" t="str">
        <v>Saudi A</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8</v>
      </c>
      <c r="G62" s="741">
        <f t="array" ref="G62:G65">CalcH!$F$22:$F$25</f>
        <v>10</v>
      </c>
      <c r="H62" s="753" t="str">
        <f>Language!$E$197</f>
        <v xml:space="preserve"> - </v>
      </c>
      <c r="I62" s="750">
        <f t="array" ref="I62:I65">CalcH!$G$22:$G$25</f>
        <v>2</v>
      </c>
      <c r="J62" s="747" t="str">
        <f t="array" ref="J62:M65">CalcH!$H$22:$K$25</f>
        <v/>
      </c>
      <c r="K62" s="355" t="str">
        <v>2 - 1</v>
      </c>
      <c r="L62" s="355" t="str">
        <v>3 - 1</v>
      </c>
      <c r="M62" s="742" t="str">
        <v>5 - 0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4</v>
      </c>
      <c r="F63" s="198">
        <f t="shared" ref="F63:F65" si="31">G63-I63</f>
        <v>1</v>
      </c>
      <c r="G63" s="737">
        <v>5</v>
      </c>
      <c r="H63" s="739" t="str">
        <f>Language!$E$197</f>
        <v xml:space="preserve"> - </v>
      </c>
      <c r="I63" s="751">
        <v>4</v>
      </c>
      <c r="J63" s="748" t="str">
        <v>1 - 2</v>
      </c>
      <c r="K63" s="733" t="str">
        <v/>
      </c>
      <c r="L63" s="198" t="str">
        <v>2 - 2</v>
      </c>
      <c r="M63" s="734" t="str">
        <v>2 - 0</v>
      </c>
      <c r="O63" s="757" t="str">
        <v>Uruguay</v>
      </c>
      <c r="P63" s="198">
        <v>1</v>
      </c>
      <c r="Q63" s="198">
        <v>0</v>
      </c>
      <c r="R63" s="737">
        <v>2</v>
      </c>
      <c r="S63" s="739" t="str">
        <f>Language!$E$197</f>
        <v xml:space="preserve"> - </v>
      </c>
      <c r="T63" s="751">
        <f t="shared" si="28"/>
        <v>2</v>
      </c>
      <c r="U63" s="748" t="str">
        <v/>
      </c>
      <c r="V63" s="733" t="str">
        <v/>
      </c>
      <c r="W63" s="198" t="str">
        <v>2 - 2</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4</v>
      </c>
      <c r="F64" s="198">
        <f t="shared" si="31"/>
        <v>0</v>
      </c>
      <c r="G64" s="737">
        <v>5</v>
      </c>
      <c r="H64" s="739" t="str">
        <f>Language!$E$197</f>
        <v xml:space="preserve"> - </v>
      </c>
      <c r="I64" s="751">
        <v>5</v>
      </c>
      <c r="J64" s="748" t="str">
        <v>1 - 3</v>
      </c>
      <c r="K64" s="198" t="str">
        <v>2 - 2</v>
      </c>
      <c r="L64" s="733" t="str">
        <v/>
      </c>
      <c r="M64" s="734" t="str">
        <v>2 - 0</v>
      </c>
      <c r="O64" s="757" t="str">
        <v>Saudi Arabia</v>
      </c>
      <c r="P64" s="198">
        <v>1</v>
      </c>
      <c r="Q64" s="198">
        <v>0</v>
      </c>
      <c r="R64" s="737">
        <v>2</v>
      </c>
      <c r="S64" s="739" t="str">
        <f>Language!$E$197</f>
        <v xml:space="preserve"> - </v>
      </c>
      <c r="T64" s="751">
        <f t="shared" si="28"/>
        <v>2</v>
      </c>
      <c r="U64" s="748" t="str">
        <v/>
      </c>
      <c r="V64" s="198" t="str">
        <v>2 - 2</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-9</v>
      </c>
      <c r="G65" s="738">
        <v>0</v>
      </c>
      <c r="H65" s="740" t="str">
        <f>Language!$E$197</f>
        <v xml:space="preserve"> - </v>
      </c>
      <c r="I65" s="752">
        <v>9</v>
      </c>
      <c r="J65" s="749" t="str">
        <v>0 - 5</v>
      </c>
      <c r="K65" s="735" t="str">
        <v>0 - 2</v>
      </c>
      <c r="L65" s="735" t="str">
        <v>0 - 2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Iraq</v>
      </c>
      <c r="M69" s="745" t="str">
        <v>Senegal</v>
      </c>
      <c r="O69" s="743"/>
      <c r="P69" s="754" t="str">
        <f>Language!$E$131</f>
        <v>Pts.</v>
      </c>
      <c r="Q69" s="754" t="str">
        <f>Language!$E$132</f>
        <v>GD</v>
      </c>
      <c r="R69" s="847" t="str">
        <f>Language!$E$133</f>
        <v>Goals</v>
      </c>
      <c r="S69" s="848"/>
      <c r="T69" s="848"/>
      <c r="U69" s="746" t="str">
        <f t="array" ref="U69:X69">LEFT(CalcI!$BE$13:$BH$13,$D$4)</f>
        <v/>
      </c>
      <c r="V69" s="744" t="str">
        <v/>
      </c>
      <c r="W69" s="744" t="str">
        <v>Iraq</v>
      </c>
      <c r="X69" s="745" t="str">
        <v>Senegal</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6</v>
      </c>
      <c r="G70" s="741">
        <f t="array" ref="G70:G73">CalcI!$F$22:$F$25</f>
        <v>8</v>
      </c>
      <c r="H70" s="753" t="str">
        <f>Language!$E$197</f>
        <v xml:space="preserve"> - </v>
      </c>
      <c r="I70" s="750">
        <f t="array" ref="I70:I73">CalcI!$G$22:$G$25</f>
        <v>2</v>
      </c>
      <c r="J70" s="747" t="str">
        <f t="array" ref="J70:M73">CalcI!$H$22:$K$25</f>
        <v/>
      </c>
      <c r="K70" s="355" t="str">
        <v>2 - 1</v>
      </c>
      <c r="L70" s="355" t="str">
        <v>2 - 0</v>
      </c>
      <c r="M70" s="742" t="str">
        <v>4 - 1</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3</v>
      </c>
      <c r="G71" s="737">
        <v>6</v>
      </c>
      <c r="H71" s="739" t="str">
        <f>Language!$E$197</f>
        <v xml:space="preserve"> - </v>
      </c>
      <c r="I71" s="751">
        <v>3</v>
      </c>
      <c r="J71" s="748" t="str">
        <v>1 - 2</v>
      </c>
      <c r="K71" s="733" t="str">
        <v/>
      </c>
      <c r="L71" s="198" t="str">
        <v>2 - 1</v>
      </c>
      <c r="M71" s="734" t="str">
        <v>3 - 0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Iraq</v>
      </c>
      <c r="E72" s="198">
        <v>1</v>
      </c>
      <c r="F72" s="198">
        <f t="shared" si="35"/>
        <v>-3</v>
      </c>
      <c r="G72" s="737">
        <v>1</v>
      </c>
      <c r="H72" s="739" t="str">
        <f>Language!$E$197</f>
        <v xml:space="preserve"> - </v>
      </c>
      <c r="I72" s="751">
        <v>4</v>
      </c>
      <c r="J72" s="748" t="str">
        <v>0 - 2</v>
      </c>
      <c r="K72" s="198" t="str">
        <v>1 - 2</v>
      </c>
      <c r="L72" s="733" t="str">
        <v/>
      </c>
      <c r="M72" s="734" t="str">
        <v>0 - 0</v>
      </c>
      <c r="O72" s="757" t="str">
        <v>Iraq</v>
      </c>
      <c r="P72" s="198">
        <v>1</v>
      </c>
      <c r="Q72" s="198">
        <v>0</v>
      </c>
      <c r="R72" s="737">
        <v>0</v>
      </c>
      <c r="S72" s="739" t="str">
        <f>Language!$E$197</f>
        <v xml:space="preserve"> - </v>
      </c>
      <c r="T72" s="751">
        <f t="shared" si="32"/>
        <v>0</v>
      </c>
      <c r="U72" s="748" t="str">
        <v/>
      </c>
      <c r="V72" s="198" t="str">
        <v/>
      </c>
      <c r="W72" s="733" t="str">
        <v/>
      </c>
      <c r="X72" s="734" t="str">
        <v>0 - 0</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57</v>
      </c>
    </row>
    <row r="73" spans="2:49" ht="15" thickBot="1">
      <c r="B73" s="761" t="str">
        <v/>
      </c>
      <c r="D73" s="758" t="str">
        <v>Senegal</v>
      </c>
      <c r="E73" s="735">
        <v>1</v>
      </c>
      <c r="F73" s="735">
        <f t="shared" si="35"/>
        <v>-6</v>
      </c>
      <c r="G73" s="738">
        <v>1</v>
      </c>
      <c r="H73" s="740" t="str">
        <f>Language!$E$197</f>
        <v xml:space="preserve"> - </v>
      </c>
      <c r="I73" s="752">
        <v>7</v>
      </c>
      <c r="J73" s="749" t="str">
        <v>1 - 4</v>
      </c>
      <c r="K73" s="735" t="str">
        <v>0 - 3</v>
      </c>
      <c r="L73" s="735" t="str">
        <v>0 - 0</v>
      </c>
      <c r="M73" s="736" t="str">
        <v/>
      </c>
      <c r="O73" s="758" t="str">
        <v>Senegal</v>
      </c>
      <c r="P73" s="735">
        <v>1</v>
      </c>
      <c r="Q73" s="735">
        <v>0</v>
      </c>
      <c r="R73" s="738">
        <v>0</v>
      </c>
      <c r="S73" s="740" t="str">
        <f>Language!$E$197</f>
        <v xml:space="preserve"> - </v>
      </c>
      <c r="T73" s="752">
        <f t="shared" si="32"/>
        <v>0</v>
      </c>
      <c r="U73" s="749" t="str">
        <v/>
      </c>
      <c r="V73" s="735" t="str">
        <v/>
      </c>
      <c r="W73" s="735" t="str">
        <v>0 - 0</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14</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Argenti</v>
      </c>
      <c r="V77" s="744" t="str">
        <v>Austria</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7</v>
      </c>
      <c r="F78" s="355">
        <f>G78-I78</f>
        <v>4</v>
      </c>
      <c r="G78" s="741">
        <f t="array" ref="G78:G81">CalcJ!$F$22:$F$25</f>
        <v>6</v>
      </c>
      <c r="H78" s="753" t="str">
        <f>Language!$E$197</f>
        <v xml:space="preserve"> - </v>
      </c>
      <c r="I78" s="750">
        <f t="array" ref="I78:I81">CalcJ!$G$22:$G$25</f>
        <v>2</v>
      </c>
      <c r="J78" s="747" t="str">
        <f t="array" ref="J78:M81">CalcJ!$H$22:$K$25</f>
        <v/>
      </c>
      <c r="K78" s="355" t="str">
        <v>1 - 1</v>
      </c>
      <c r="L78" s="355" t="str">
        <v>2 - 0</v>
      </c>
      <c r="M78" s="742" t="str">
        <v>3 - 1</v>
      </c>
      <c r="O78" s="756" t="str">
        <f t="array" ref="O78:O81">CalcJ!$AZ$14:$AZ$17</f>
        <v>Argentina</v>
      </c>
      <c r="P78" s="355">
        <f t="array" ref="P78:P81">CalcJ!$BA$14:$BA$17</f>
        <v>1</v>
      </c>
      <c r="Q78" s="355">
        <f t="array" ref="Q78:Q81">CalcJ!$BB$14:$BB$17</f>
        <v>0</v>
      </c>
      <c r="R78" s="741">
        <f t="array" ref="R78:R81">CalcJ!$BC$14:$BC$17</f>
        <v>1</v>
      </c>
      <c r="S78" s="753" t="str">
        <f>Language!$E$197</f>
        <v xml:space="preserve"> - </v>
      </c>
      <c r="T78" s="750">
        <f t="shared" ref="T78:T81" si="36">IF(O78="","",R78-Q78)</f>
        <v>1</v>
      </c>
      <c r="U78" s="747" t="str">
        <f t="array" ref="U78:X81">CalcJ!$BE$14:$BH$17</f>
        <v/>
      </c>
      <c r="V78" s="355" t="str">
        <v>1 - 1</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7</v>
      </c>
      <c r="F79" s="198">
        <f t="shared" ref="F79:F81" si="39">G79-I79</f>
        <v>4</v>
      </c>
      <c r="G79" s="737">
        <v>5</v>
      </c>
      <c r="H79" s="739" t="str">
        <f>Language!$E$197</f>
        <v xml:space="preserve"> - </v>
      </c>
      <c r="I79" s="751">
        <v>1</v>
      </c>
      <c r="J79" s="748" t="str">
        <v>1 - 1</v>
      </c>
      <c r="K79" s="733" t="str">
        <v/>
      </c>
      <c r="L79" s="198" t="str">
        <v>3 - 0</v>
      </c>
      <c r="M79" s="734" t="str">
        <v>1 - 0</v>
      </c>
      <c r="O79" s="757" t="str">
        <v>Austria</v>
      </c>
      <c r="P79" s="198">
        <v>1</v>
      </c>
      <c r="Q79" s="198">
        <v>0</v>
      </c>
      <c r="R79" s="737">
        <v>1</v>
      </c>
      <c r="S79" s="739" t="str">
        <f>Language!$E$197</f>
        <v xml:space="preserve"> - </v>
      </c>
      <c r="T79" s="751">
        <f t="shared" si="36"/>
        <v>1</v>
      </c>
      <c r="U79" s="748" t="str">
        <v>1 - 1</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-4</v>
      </c>
      <c r="G80" s="737">
        <v>1</v>
      </c>
      <c r="H80" s="739" t="str">
        <f>Language!$E$197</f>
        <v xml:space="preserve"> - </v>
      </c>
      <c r="I80" s="751">
        <v>5</v>
      </c>
      <c r="J80" s="748" t="str">
        <v>0 - 2</v>
      </c>
      <c r="K80" s="198" t="str">
        <v>0 - 3</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-4</v>
      </c>
      <c r="G81" s="738">
        <v>1</v>
      </c>
      <c r="H81" s="740" t="str">
        <f>Language!$E$197</f>
        <v xml:space="preserve"> - </v>
      </c>
      <c r="I81" s="752">
        <v>5</v>
      </c>
      <c r="J81" s="749" t="str">
        <v>1 - 3</v>
      </c>
      <c r="K81" s="735" t="str">
        <v>0 - 1</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DR Cong</v>
      </c>
      <c r="L85" s="744" t="str">
        <v>Colombi</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8</v>
      </c>
      <c r="G86" s="741">
        <f t="array" ref="G86:G89">CalcK!$F$22:$F$25</f>
        <v>10</v>
      </c>
      <c r="H86" s="753" t="str">
        <f>Language!$E$197</f>
        <v xml:space="preserve"> - </v>
      </c>
      <c r="I86" s="750">
        <f t="array" ref="I86:I89">CalcK!$G$22:$G$25</f>
        <v>2</v>
      </c>
      <c r="J86" s="747" t="str">
        <f t="array" ref="J86:M89">CalcK!$H$22:$K$25</f>
        <v/>
      </c>
      <c r="K86" s="355" t="str">
        <v>5 - 1</v>
      </c>
      <c r="L86" s="355" t="str">
        <v>2 - 1</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DR Congo</v>
      </c>
      <c r="E87" s="198">
        <v>4</v>
      </c>
      <c r="F87" s="198">
        <f t="shared" ref="F87:F89" si="43">G87-I87</f>
        <v>-3</v>
      </c>
      <c r="G87" s="737">
        <v>3</v>
      </c>
      <c r="H87" s="739" t="str">
        <f>Language!$E$197</f>
        <v xml:space="preserve"> - </v>
      </c>
      <c r="I87" s="751">
        <v>6</v>
      </c>
      <c r="J87" s="748" t="str">
        <v>1 - 5</v>
      </c>
      <c r="K87" s="733" t="str">
        <v/>
      </c>
      <c r="L87" s="198" t="str">
        <v>1 - 0</v>
      </c>
      <c r="M87" s="734" t="str">
        <v>1 - 1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46</v>
      </c>
    </row>
    <row r="88" spans="2:49">
      <c r="B88" s="761" t="str">
        <v/>
      </c>
      <c r="D88" s="757" t="str">
        <v>Colombia</v>
      </c>
      <c r="E88" s="198">
        <v>3</v>
      </c>
      <c r="F88" s="198">
        <f t="shared" si="43"/>
        <v>-1</v>
      </c>
      <c r="G88" s="737">
        <v>3</v>
      </c>
      <c r="H88" s="739" t="str">
        <f>Language!$E$197</f>
        <v xml:space="preserve"> - </v>
      </c>
      <c r="I88" s="751">
        <v>4</v>
      </c>
      <c r="J88" s="748" t="str">
        <v>1 - 2</v>
      </c>
      <c r="K88" s="198" t="str">
        <v>0 - 1</v>
      </c>
      <c r="L88" s="733" t="str">
        <v/>
      </c>
      <c r="M88" s="734" t="str">
        <v>2 - 1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13</v>
      </c>
    </row>
    <row r="89" spans="2:49" ht="15" thickBot="1">
      <c r="B89" s="761" t="str">
        <v/>
      </c>
      <c r="D89" s="758" t="str">
        <v>Uzbekistan</v>
      </c>
      <c r="E89" s="735">
        <v>1</v>
      </c>
      <c r="F89" s="735">
        <f t="shared" si="43"/>
        <v>-4</v>
      </c>
      <c r="G89" s="738">
        <v>2</v>
      </c>
      <c r="H89" s="740" t="str">
        <f>Language!$E$197</f>
        <v xml:space="preserve"> - </v>
      </c>
      <c r="I89" s="752">
        <v>6</v>
      </c>
      <c r="J89" s="749" t="str">
        <v>0 - 3</v>
      </c>
      <c r="K89" s="735" t="str">
        <v>1 - 1</v>
      </c>
      <c r="L89" s="735" t="str">
        <v>1 - 2</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7</v>
      </c>
      <c r="G94" s="741">
        <f t="array" ref="G94:G97">CalcL!$F$22:$F$25</f>
        <v>9</v>
      </c>
      <c r="H94" s="753" t="str">
        <f>Language!$E$197</f>
        <v xml:space="preserve"> - </v>
      </c>
      <c r="I94" s="750">
        <f t="array" ref="I94:I97">CalcL!$G$22:$G$25</f>
        <v>2</v>
      </c>
      <c r="J94" s="747" t="str">
        <f t="array" ref="J94:M97">CalcL!$H$22:$K$25</f>
        <v/>
      </c>
      <c r="K94" s="355" t="str">
        <v>2 - 1</v>
      </c>
      <c r="L94" s="355" t="str">
        <v>3 - 0</v>
      </c>
      <c r="M94" s="742" t="str">
        <v>4 - 1</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2</v>
      </c>
      <c r="G95" s="737">
        <v>5</v>
      </c>
      <c r="H95" s="739" t="str">
        <f>Language!$E$197</f>
        <v xml:space="preserve"> - </v>
      </c>
      <c r="I95" s="751">
        <v>3</v>
      </c>
      <c r="J95" s="748" t="str">
        <v>1 - 2</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-3</v>
      </c>
      <c r="G96" s="737">
        <v>2</v>
      </c>
      <c r="H96" s="739" t="str">
        <f>Language!$E$197</f>
        <v xml:space="preserve"> - </v>
      </c>
      <c r="I96" s="751">
        <v>5</v>
      </c>
      <c r="J96" s="748" t="str">
        <v>0 - 3</v>
      </c>
      <c r="K96" s="198" t="str">
        <v>1 - 2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-6</v>
      </c>
      <c r="G97" s="738">
        <v>1</v>
      </c>
      <c r="H97" s="740" t="str">
        <f>Language!$E$197</f>
        <v xml:space="preserve"> - </v>
      </c>
      <c r="I97" s="752">
        <v>7</v>
      </c>
      <c r="J97" s="749" t="str">
        <v>1 - 4</v>
      </c>
      <c r="K97" s="735" t="str">
        <v>0 - 2</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3</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4</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4</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0</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3</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4</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3</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3</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1</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4</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3</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1</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3</v>
      </c>
      <c r="G65" s="200">
        <f>CalcI!$S$25</f>
        <v>0</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0</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3</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5</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0</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4</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6</v>
      </c>
      <c r="E90" s="197" t="str">
        <f>'World Cup'!$C$50</f>
        <v>Brazil</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4</v>
      </c>
      <c r="G91" s="200">
        <f>IF(AND('World Cup'!$E$51&lt;&gt;"",'World Cup'!$F$51&lt;&gt;""),'World Cup'!$F$51+IF(AND('World Cup'!$E$53&lt;&gt;"",'World Cup'!$F$53&lt;&gt;"",'World Cup'!$E$51='World Cup'!$F$51),'World Cup'!$F$53,0),"")</f>
        <v>2</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19</v>
      </c>
      <c r="E92" s="197" t="str">
        <f>'World Cup'!$I$50</f>
        <v>Switzerland</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3</v>
      </c>
      <c r="G93" s="200">
        <f>IF(AND('World Cup'!$K$51&lt;&gt;"",'World Cup'!$L$51&lt;&gt;""),'World Cup'!$L$51+IF(AND('World Cup'!$K$53&lt;&gt;"",'World Cup'!$L$53&lt;&gt;"",'World Cup'!$K$51='World Cup'!$L$51),'World Cup'!$L$53,0),"")</f>
        <v>0</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46</v>
      </c>
      <c r="C94" s="197" t="str">
        <f>'World Cup'!$N$50</f>
        <v>DR Congo</v>
      </c>
      <c r="D94" s="198">
        <f>IF(E94="","",INDEX(Groups!$C$7:$C$65,MATCH(E94,Groups!$D$7:$D$65,0)))</f>
        <v>11</v>
      </c>
      <c r="E94" s="197" t="str">
        <f>'World Cup'!$O$50</f>
        <v>Croatia</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5</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41</v>
      </c>
      <c r="E97" s="197" t="str">
        <f>'World Cup'!$X$50</f>
        <v>Czech Rep.</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8</v>
      </c>
      <c r="C98" s="197" t="str">
        <f>'World Cup'!$Z$50</f>
        <v>Morocco</v>
      </c>
      <c r="D98" s="198">
        <f>IF(E98="","",INDEX(Groups!$C$7:$C$65,MATCH(E98,Groups!$D$7:$D$65,0)))</f>
        <v>18</v>
      </c>
      <c r="E98" s="197" t="str">
        <f>'World Cup'!$AA$50</f>
        <v>Japan</v>
      </c>
      <c r="F98" s="199">
        <f>IF(AND('World Cup'!$Z$51&lt;&gt;"",'World Cup'!$AA$51&lt;&gt;""),'World Cup'!$Z$51+IF(AND('World Cup'!$Z$53&lt;&gt;"",'World Cup'!$AA$53&lt;&gt;"",'World Cup'!$Z$51='World Cup'!$AA$51),'World Cup'!$Z$53,0),"")</f>
        <v>0</v>
      </c>
      <c r="G98" s="200">
        <f>IF(AND('World Cup'!$Z$51&lt;&gt;"",'World Cup'!$AA$51&lt;&gt;""),'World Cup'!$AA$51+IF(AND('World Cup'!$Z$53&lt;&gt;"",'World Cup'!$AA$53&lt;&gt;"",'World Cup'!$Z$51='World Cup'!$AA$51),'World Cup'!$AA$53,0),"")</f>
        <v>2</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Cup'!$AF$51+IF(AND('World Cup'!$AF$53&lt;&gt;"",'World Cup'!$AG$53&lt;&gt;"",'World Cup'!$AF$51='World Cup'!$AG$51),'World Cup'!$AF$53,0),"")</f>
        <v>3</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13</v>
      </c>
      <c r="E101" s="197" t="str">
        <f>'World Cup'!$AJ$50</f>
        <v>Colombia</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8</v>
      </c>
      <c r="G102" s="200">
        <f>IF(AND('World Cup'!$AL$51&lt;&gt;"",'World Cup'!$AM$51&lt;&gt;""),'World Cup'!$AM$51+IF(AND('World Cup'!$AL$53&lt;&gt;"",'World Cup'!$AM$53&lt;&gt;"",'World Cup'!$AL$51='World Cup'!$AM$51),'World Cup'!$AM$53,0),"")</f>
        <v>7</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30</v>
      </c>
      <c r="C104" s="197" t="str">
        <f>'World Cup'!$AR$50</f>
        <v>Canada</v>
      </c>
      <c r="D104" s="198">
        <f>IF(E104="","",INDEX(Groups!$C$7:$C$65,MATCH(E104,Groups!$D$7:$D$65,0)))</f>
        <v>34</v>
      </c>
      <c r="E104" s="197" t="str">
        <f>'World Cup'!$AS$50</f>
        <v>Ivory Coast</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27</v>
      </c>
      <c r="E105" s="197" t="str">
        <f>'World Cup'!$AV$50</f>
        <v>Australia</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3</v>
      </c>
      <c r="G107" s="200">
        <f>IF(AND('World Cup'!$B$61&lt;&gt;"",'World Cup'!$C$61&lt;&gt;""),'World Cup'!$C$61+IF(AND('World Cup'!$B$63&lt;&gt;"",'World Cup'!$C$63&lt;&gt;"",'World Cup'!$B$61='World Cup'!$C$61),'World Cup'!$C$63,0),"")</f>
        <v>4</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25</v>
      </c>
      <c r="C108" s="197" t="str">
        <f>'World Cup'!$E$60</f>
        <v>Rep. of Korea</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2</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18</v>
      </c>
      <c r="C111" s="197" t="str">
        <f>'World Cup'!$N$60</f>
        <v>Japan</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2</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Cup'!$W$61+IF(AND('World Cup'!$W$63&lt;&gt;"",'World Cup'!$X$63&lt;&gt;"",'World Cup'!$W$61='World Cup'!$X$61),'World Cup'!$W$63,0),"")</f>
        <v>9</v>
      </c>
      <c r="G114" s="200">
        <f>IF(AND('World Cup'!$W$61&lt;&gt;"",'World Cup'!$X$61&lt;&gt;""),'World Cup'!$X$61+IF(AND('World Cup'!$W$63&lt;&gt;"",'World Cup'!$X$63&lt;&gt;"",'World Cup'!$W$61='World Cup'!$X$61),'World Cup'!$X$63,0),"")</f>
        <v>10</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3</v>
      </c>
      <c r="G116" s="200">
        <f>IF(AND('World Cup'!$C$71&lt;&gt;"",'World Cup'!$E$71&lt;&gt;""),'World Cup'!$E$71+IF(AND('World Cup'!$C$73&lt;&gt;"",'World Cup'!$E$73&lt;&gt;"",'World Cup'!$C$71='World Cup'!$E$71),'World Cup'!$E$73,0),"")</f>
        <v>2</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18</v>
      </c>
      <c r="C118" s="197" t="str">
        <f>'World Cup'!$O$70</f>
        <v>Japan</v>
      </c>
      <c r="D118" s="198">
        <f>IF(E118="","",INDEX(Groups!$C$7:$C$65,MATCH(E118,Groups!$D$7:$D$65,0)))</f>
        <v>4</v>
      </c>
      <c r="E118" s="197" t="str">
        <f>'World Cup'!$Q$70</f>
        <v>England</v>
      </c>
      <c r="F118" s="199">
        <f>IF(AND('World Cup'!$O$71&lt;&gt;"",'World Cup'!$Q$71&lt;&gt;""),'World Cup'!$O$71+IF(AND('World Cup'!$O$73&lt;&gt;"",'World Cup'!$Q$73&lt;&gt;"",'World Cup'!$O$71='World Cup'!$Q$71),'World Cup'!$O$73,0),"")</f>
        <v>0</v>
      </c>
      <c r="G118" s="200">
        <f>IF(AND('World Cup'!$O$71&lt;&gt;"",'World Cup'!$Q$71&lt;&gt;""),'World Cup'!$Q$71+IF(AND('World Cup'!$O$73&lt;&gt;"",'World Cup'!$Q$73&lt;&gt;"",'World Cup'!$O$71='World Cup'!$Q$71),'World Cup'!$Q$73,0),"")</f>
        <v>3</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2</v>
      </c>
      <c r="G119" s="200">
        <f>IF(AND('World Cup'!$U$71&lt;&gt;"",'World Cup'!$W$71&lt;&gt;""),'World Cup'!$W$71+IF(AND('World Cup'!$U$73&lt;&gt;"",'World Cup'!$W$73&lt;&gt;"",'World Cup'!$U$71='World Cup'!$W$71),'World Cup'!$W$73,0),"")</f>
        <v>3</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3</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11</v>
      </c>
      <c r="G124" s="200">
        <f>IF(AND('World Cup'!$L$89&lt;&gt;"",'World Cup'!$N$89&lt;&gt;""),'World Cup'!$N$89+IF(AND('World Cup'!$L$91&lt;&gt;"",'World Cup'!$N$91&lt;&gt;"",'World Cup'!$L$89='World Cup'!$N$89),'World Cup'!$N$91,0),"")</f>
        <v>10</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3</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4</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4</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2</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1</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0</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3</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3</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2</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6</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4</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3</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3</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3</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1</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4</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3</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1</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5</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3</v>
      </c>
      <c r="G65" s="200">
        <f>CalcI!$S$25</f>
        <v>0</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0</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3</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1</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5</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0</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4</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6</v>
      </c>
      <c r="E90" s="197" t="str">
        <f>'World Cup'!$C$50</f>
        <v>Brazil</v>
      </c>
      <c r="F90" s="199">
        <f>IF(AND('World Cup'!$B$51&lt;&gt;"",'World Cup'!$C$51&lt;&gt;""),'World Cup'!$B$51,"")</f>
        <v>3</v>
      </c>
      <c r="G90" s="200">
        <f>IF(AND('World Cup'!$B$51&lt;&gt;"",'World Cup'!$C$51&lt;&gt;""),'World Cup'!$C$51,"")</f>
        <v>1</v>
      </c>
      <c r="I90" s="196">
        <f>$B90</f>
        <v>10</v>
      </c>
      <c r="J90" s="197" t="str">
        <f>$C90</f>
        <v>Germany</v>
      </c>
      <c r="K90" s="198">
        <f>$D90</f>
        <v>6</v>
      </c>
      <c r="L90" s="197" t="str">
        <f>$E90</f>
        <v>Brazil</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6</v>
      </c>
      <c r="Y90" s="197" t="str">
        <f>$E90</f>
        <v>Brazil</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6</v>
      </c>
      <c r="AL90" s="197" t="str">
        <f>$E90</f>
        <v>Brazil</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6</v>
      </c>
      <c r="AY90" s="197" t="str">
        <f>$E90</f>
        <v>Brazil</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6</v>
      </c>
      <c r="BL90" s="197" t="str">
        <f>$E90</f>
        <v>Brazil</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6</v>
      </c>
      <c r="BY90" s="197" t="str">
        <f>$E90</f>
        <v>Brazil</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6</v>
      </c>
      <c r="CL90" s="197" t="str">
        <f>$E90</f>
        <v>Brazil</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6</v>
      </c>
      <c r="CY90" s="197" t="str">
        <f>$E90</f>
        <v>Brazil</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6</v>
      </c>
      <c r="DL90" s="197" t="str">
        <f>$E90</f>
        <v>Brazil</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6</v>
      </c>
      <c r="DY90" s="197" t="str">
        <f>$E90</f>
        <v>Brazil</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6</v>
      </c>
      <c r="EL90" s="197" t="str">
        <f>$E90</f>
        <v>Brazil</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6</v>
      </c>
      <c r="EY90" s="197" t="str">
        <f>$E90</f>
        <v>Brazil</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6</v>
      </c>
      <c r="FL90" s="197" t="str">
        <f>$E90</f>
        <v>Brazil</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6</v>
      </c>
      <c r="FY90" s="197" t="str">
        <f>$E90</f>
        <v>Brazil</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6</v>
      </c>
      <c r="GL90" s="197" t="str">
        <f>$E90</f>
        <v>Brazil</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6</v>
      </c>
      <c r="GY90" s="197" t="str">
        <f>$E90</f>
        <v>Brazil</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6</v>
      </c>
      <c r="HL90" s="197" t="str">
        <f>$E90</f>
        <v>Brazil</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6</v>
      </c>
      <c r="HY90" s="197" t="str">
        <f>$E90</f>
        <v>Brazil</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6</v>
      </c>
      <c r="IL90" s="197" t="str">
        <f>$E90</f>
        <v>Brazil</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6</v>
      </c>
      <c r="IY90" s="197" t="str">
        <f>$E90</f>
        <v>Brazil</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6</v>
      </c>
      <c r="JL90" s="197" t="str">
        <f>$E90</f>
        <v>Brazil</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6</v>
      </c>
      <c r="JY90" s="197" t="str">
        <f>$E90</f>
        <v>Brazil</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6</v>
      </c>
      <c r="KL90" s="197" t="str">
        <f>$E90</f>
        <v>Brazil</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6</v>
      </c>
      <c r="KY90" s="197" t="str">
        <f>$E90</f>
        <v>Brazil</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6</v>
      </c>
      <c r="LL90" s="197" t="str">
        <f>$E90</f>
        <v>Brazil</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6</v>
      </c>
      <c r="LY90" s="197" t="str">
        <f>$E90</f>
        <v>Brazil</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4</v>
      </c>
      <c r="G91" s="200">
        <f>IF(AND('World Cup'!$E$51&lt;&gt;"",'World Cup'!$F$51&lt;&gt;""),'World Cup'!$F$51,"")</f>
        <v>2</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19</v>
      </c>
      <c r="E92" s="197" t="str">
        <f>'World Cup'!$I$50</f>
        <v>Switzerland</v>
      </c>
      <c r="F92" s="199">
        <f>IF(AND('World Cup'!$H$51&lt;&gt;"",'World Cup'!$I$51&lt;&gt;""),'World Cup'!$H$51,"")</f>
        <v>2</v>
      </c>
      <c r="G92" s="200">
        <f>IF(AND('World Cup'!$H$51&lt;&gt;"",'World Cup'!$I$51&lt;&gt;""),'World Cup'!$I$51,"")</f>
        <v>1</v>
      </c>
      <c r="I92" s="196">
        <f t="shared" si="1482"/>
        <v>25</v>
      </c>
      <c r="J92" s="197" t="str">
        <f t="shared" si="1483"/>
        <v>Rep. of Korea</v>
      </c>
      <c r="K92" s="198">
        <f t="shared" si="1484"/>
        <v>19</v>
      </c>
      <c r="L92" s="197" t="str">
        <f t="shared" si="1485"/>
        <v>Switzerland</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19</v>
      </c>
      <c r="Y92" s="197" t="str">
        <f t="shared" si="1490"/>
        <v>Switzerland</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19</v>
      </c>
      <c r="AL92" s="197" t="str">
        <f t="shared" si="1495"/>
        <v>Switzerland</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19</v>
      </c>
      <c r="AY92" s="197" t="str">
        <f t="shared" si="1500"/>
        <v>Switzerland</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19</v>
      </c>
      <c r="BL92" s="197" t="str">
        <f t="shared" si="1505"/>
        <v>Switzerland</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19</v>
      </c>
      <c r="BY92" s="197" t="str">
        <f t="shared" si="1510"/>
        <v>Switzerland</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19</v>
      </c>
      <c r="CL92" s="197" t="str">
        <f t="shared" si="1515"/>
        <v>Switzerland</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19</v>
      </c>
      <c r="CY92" s="197" t="str">
        <f t="shared" si="1520"/>
        <v>Switzerland</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19</v>
      </c>
      <c r="DL92" s="197" t="str">
        <f t="shared" si="1525"/>
        <v>Switzerland</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19</v>
      </c>
      <c r="DY92" s="197" t="str">
        <f t="shared" si="1530"/>
        <v>Switzerland</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19</v>
      </c>
      <c r="EL92" s="197" t="str">
        <f t="shared" si="1535"/>
        <v>Switzerland</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19</v>
      </c>
      <c r="EY92" s="197" t="str">
        <f t="shared" si="1540"/>
        <v>Switzerland</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19</v>
      </c>
      <c r="FL92" s="197" t="str">
        <f t="shared" si="1545"/>
        <v>Switzerland</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19</v>
      </c>
      <c r="FY92" s="197" t="str">
        <f t="shared" si="1550"/>
        <v>Switzerland</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19</v>
      </c>
      <c r="GL92" s="197" t="str">
        <f t="shared" si="1555"/>
        <v>Switzerland</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19</v>
      </c>
      <c r="GY92" s="197" t="str">
        <f t="shared" si="1560"/>
        <v>Switzerland</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19</v>
      </c>
      <c r="HL92" s="197" t="str">
        <f t="shared" si="1565"/>
        <v>Switzerland</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19</v>
      </c>
      <c r="HY92" s="197" t="str">
        <f t="shared" si="1570"/>
        <v>Switzerland</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19</v>
      </c>
      <c r="IL92" s="197" t="str">
        <f t="shared" si="1575"/>
        <v>Switzerland</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19</v>
      </c>
      <c r="IY92" s="197" t="str">
        <f t="shared" si="1580"/>
        <v>Switzerland</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19</v>
      </c>
      <c r="JL92" s="197" t="str">
        <f t="shared" si="1585"/>
        <v>Switzerland</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19</v>
      </c>
      <c r="JY92" s="197" t="str">
        <f t="shared" si="1590"/>
        <v>Switzerland</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19</v>
      </c>
      <c r="KL92" s="197" t="str">
        <f t="shared" si="1595"/>
        <v>Switzerland</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19</v>
      </c>
      <c r="KY92" s="197" t="str">
        <f t="shared" si="1600"/>
        <v>Switzerland</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19</v>
      </c>
      <c r="LL92" s="197" t="str">
        <f t="shared" si="1605"/>
        <v>Switzerland</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19</v>
      </c>
      <c r="LY92" s="197" t="str">
        <f t="shared" si="1610"/>
        <v>Switzerland</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3</v>
      </c>
      <c r="G93" s="200">
        <f>IF(AND('World Cup'!$K$51&lt;&gt;"",'World Cup'!$L$51&lt;&gt;""),'World Cup'!$L$51,"")</f>
        <v>0</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46</v>
      </c>
      <c r="C94" s="197" t="str">
        <f>'World Cup'!$N$50</f>
        <v>DR Congo</v>
      </c>
      <c r="D94" s="198">
        <f>IF(E94="","",INDEX(Groups!$C$7:$C$65,MATCH(E94,Groups!$D$7:$D$65,0)))</f>
        <v>11</v>
      </c>
      <c r="E94" s="197" t="str">
        <f>'World Cup'!$O$50</f>
        <v>Croatia</v>
      </c>
      <c r="F94" s="199">
        <f>IF(AND('World Cup'!$N$51&lt;&gt;"",'World Cup'!$O$51&lt;&gt;""),'World Cup'!$N$51,"")</f>
        <v>0</v>
      </c>
      <c r="G94" s="200">
        <f>IF(AND('World Cup'!$N$51&lt;&gt;"",'World Cup'!$O$51&lt;&gt;""),'World Cup'!$O$51,"")</f>
        <v>2</v>
      </c>
      <c r="I94" s="196">
        <f t="shared" si="1482"/>
        <v>46</v>
      </c>
      <c r="J94" s="197" t="str">
        <f t="shared" si="1483"/>
        <v>DR Congo</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46</v>
      </c>
      <c r="W94" s="197" t="str">
        <f t="shared" si="1488"/>
        <v>DR Congo</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46</v>
      </c>
      <c r="AJ94" s="197" t="str">
        <f t="shared" si="1493"/>
        <v>DR Congo</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46</v>
      </c>
      <c r="AW94" s="197" t="str">
        <f t="shared" si="1498"/>
        <v>DR Congo</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46</v>
      </c>
      <c r="BJ94" s="197" t="str">
        <f t="shared" si="1503"/>
        <v>DR Congo</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46</v>
      </c>
      <c r="BW94" s="197" t="str">
        <f t="shared" si="1508"/>
        <v>DR Congo</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46</v>
      </c>
      <c r="CJ94" s="197" t="str">
        <f t="shared" si="1513"/>
        <v>DR Congo</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46</v>
      </c>
      <c r="CW94" s="197" t="str">
        <f t="shared" si="1518"/>
        <v>DR Congo</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46</v>
      </c>
      <c r="DJ94" s="197" t="str">
        <f t="shared" si="1523"/>
        <v>DR Congo</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46</v>
      </c>
      <c r="DW94" s="197" t="str">
        <f t="shared" si="1528"/>
        <v>DR Congo</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46</v>
      </c>
      <c r="EJ94" s="197" t="str">
        <f t="shared" si="1533"/>
        <v>DR Congo</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46</v>
      </c>
      <c r="EW94" s="197" t="str">
        <f t="shared" si="1538"/>
        <v>DR Congo</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46</v>
      </c>
      <c r="FJ94" s="197" t="str">
        <f t="shared" si="1543"/>
        <v>DR Congo</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46</v>
      </c>
      <c r="FW94" s="197" t="str">
        <f t="shared" si="1548"/>
        <v>DR Congo</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46</v>
      </c>
      <c r="GJ94" s="197" t="str">
        <f t="shared" si="1553"/>
        <v>DR Congo</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46</v>
      </c>
      <c r="GW94" s="197" t="str">
        <f t="shared" si="1558"/>
        <v>DR Congo</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46</v>
      </c>
      <c r="HJ94" s="197" t="str">
        <f t="shared" si="1563"/>
        <v>DR Congo</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46</v>
      </c>
      <c r="HW94" s="197" t="str">
        <f t="shared" si="1568"/>
        <v>DR Congo</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46</v>
      </c>
      <c r="IJ94" s="197" t="str">
        <f t="shared" si="1573"/>
        <v>DR Congo</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46</v>
      </c>
      <c r="IW94" s="197" t="str">
        <f t="shared" si="1578"/>
        <v>DR Congo</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46</v>
      </c>
      <c r="JJ94" s="197" t="str">
        <f t="shared" si="1583"/>
        <v>DR Congo</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46</v>
      </c>
      <c r="JW94" s="197" t="str">
        <f t="shared" si="1588"/>
        <v>DR Congo</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46</v>
      </c>
      <c r="KJ94" s="197" t="str">
        <f t="shared" si="1593"/>
        <v>DR Congo</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46</v>
      </c>
      <c r="KW94" s="197" t="str">
        <f t="shared" si="1598"/>
        <v>DR Congo</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46</v>
      </c>
      <c r="LJ94" s="197" t="str">
        <f t="shared" si="1603"/>
        <v>DR Congo</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46</v>
      </c>
      <c r="LW94" s="197" t="str">
        <f t="shared" si="1608"/>
        <v>DR Congo</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5</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1</v>
      </c>
      <c r="G96" s="200">
        <f>IF(AND('World Cup'!$T$51&lt;&gt;"",'World Cup'!$U$51&lt;&gt;""),'World Cup'!$U$51,"")</f>
        <v>0</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41</v>
      </c>
      <c r="E97" s="197" t="str">
        <f>'World Cup'!$X$50</f>
        <v>Czech Rep.</v>
      </c>
      <c r="F97" s="199">
        <f>IF(AND('World Cup'!$W$51&lt;&gt;"",'World Cup'!$X$51&lt;&gt;""),'World Cup'!$W$51,"")</f>
        <v>2</v>
      </c>
      <c r="G97" s="200">
        <f>IF(AND('World Cup'!$W$51&lt;&gt;"",'World Cup'!$X$51&lt;&gt;""),'World Cup'!$X$51,"")</f>
        <v>1</v>
      </c>
      <c r="I97" s="196">
        <f t="shared" si="1482"/>
        <v>9</v>
      </c>
      <c r="J97" s="197" t="str">
        <f t="shared" si="1483"/>
        <v>Belgium</v>
      </c>
      <c r="K97" s="198">
        <f t="shared" si="1484"/>
        <v>41</v>
      </c>
      <c r="L97" s="197" t="str">
        <f t="shared" si="1485"/>
        <v>Czech Rep.</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41</v>
      </c>
      <c r="Y97" s="197" t="str">
        <f t="shared" si="1490"/>
        <v>Czech Rep.</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41</v>
      </c>
      <c r="AL97" s="197" t="str">
        <f t="shared" si="1495"/>
        <v>Czech Rep.</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41</v>
      </c>
      <c r="AY97" s="197" t="str">
        <f t="shared" si="1500"/>
        <v>Czech Rep.</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41</v>
      </c>
      <c r="BL97" s="197" t="str">
        <f t="shared" si="1505"/>
        <v>Czech Rep.</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41</v>
      </c>
      <c r="BY97" s="197" t="str">
        <f t="shared" si="1510"/>
        <v>Czech Rep.</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41</v>
      </c>
      <c r="CL97" s="197" t="str">
        <f t="shared" si="1515"/>
        <v>Czech Rep.</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41</v>
      </c>
      <c r="CY97" s="197" t="str">
        <f t="shared" si="1520"/>
        <v>Czech Rep.</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41</v>
      </c>
      <c r="DL97" s="197" t="str">
        <f t="shared" si="1525"/>
        <v>Czech Rep.</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41</v>
      </c>
      <c r="DY97" s="197" t="str">
        <f t="shared" si="1530"/>
        <v>Czech Rep.</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41</v>
      </c>
      <c r="EL97" s="197" t="str">
        <f t="shared" si="1535"/>
        <v>Czech Rep.</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41</v>
      </c>
      <c r="EY97" s="197" t="str">
        <f t="shared" si="1540"/>
        <v>Czech Rep.</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41</v>
      </c>
      <c r="FL97" s="197" t="str">
        <f t="shared" si="1545"/>
        <v>Czech Rep.</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41</v>
      </c>
      <c r="FY97" s="197" t="str">
        <f t="shared" si="1550"/>
        <v>Czech Rep.</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41</v>
      </c>
      <c r="GL97" s="197" t="str">
        <f t="shared" si="1555"/>
        <v>Czech Rep.</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41</v>
      </c>
      <c r="GY97" s="197" t="str">
        <f t="shared" si="1560"/>
        <v>Czech Rep.</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41</v>
      </c>
      <c r="HL97" s="197" t="str">
        <f t="shared" si="1565"/>
        <v>Czech Rep.</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41</v>
      </c>
      <c r="HY97" s="197" t="str">
        <f t="shared" si="1570"/>
        <v>Czech Rep.</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41</v>
      </c>
      <c r="IL97" s="197" t="str">
        <f t="shared" si="1575"/>
        <v>Czech Rep.</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41</v>
      </c>
      <c r="IY97" s="197" t="str">
        <f t="shared" si="1580"/>
        <v>Czech Rep.</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41</v>
      </c>
      <c r="JL97" s="197" t="str">
        <f t="shared" si="1585"/>
        <v>Czech Rep.</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41</v>
      </c>
      <c r="JY97" s="197" t="str">
        <f t="shared" si="1590"/>
        <v>Czech Rep.</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41</v>
      </c>
      <c r="KL97" s="197" t="str">
        <f t="shared" si="1595"/>
        <v>Czech Rep.</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41</v>
      </c>
      <c r="KY97" s="197" t="str">
        <f t="shared" si="1600"/>
        <v>Czech Rep.</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41</v>
      </c>
      <c r="LL97" s="197" t="str">
        <f t="shared" si="1605"/>
        <v>Czech Rep.</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41</v>
      </c>
      <c r="LY97" s="197" t="str">
        <f t="shared" si="1610"/>
        <v>Czech Rep.</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8</v>
      </c>
      <c r="C98" s="197" t="str">
        <f>'World Cup'!$Z$50</f>
        <v>Morocco</v>
      </c>
      <c r="D98" s="198">
        <f>IF(E98="","",INDEX(Groups!$C$7:$C$65,MATCH(E98,Groups!$D$7:$D$65,0)))</f>
        <v>18</v>
      </c>
      <c r="E98" s="197" t="str">
        <f>'World Cup'!$AA$50</f>
        <v>Japan</v>
      </c>
      <c r="F98" s="199">
        <f>IF(AND('World Cup'!$Z$51&lt;&gt;"",'World Cup'!$AA$51&lt;&gt;""),'World Cup'!$Z$51,"")</f>
        <v>0</v>
      </c>
      <c r="G98" s="200">
        <f>IF(AND('World Cup'!$Z$51&lt;&gt;"",'World Cup'!$AA$51&lt;&gt;""),'World Cup'!$AA$51,"")</f>
        <v>2</v>
      </c>
      <c r="I98" s="196">
        <f t="shared" si="1482"/>
        <v>8</v>
      </c>
      <c r="J98" s="197" t="str">
        <f t="shared" si="1483"/>
        <v>Morocco</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8</v>
      </c>
      <c r="W98" s="197" t="str">
        <f t="shared" si="1488"/>
        <v>Morocco</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8</v>
      </c>
      <c r="AJ98" s="197" t="str">
        <f t="shared" si="1493"/>
        <v>Morocco</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8</v>
      </c>
      <c r="AW98" s="197" t="str">
        <f t="shared" si="1498"/>
        <v>Morocco</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8</v>
      </c>
      <c r="BJ98" s="197" t="str">
        <f t="shared" si="1503"/>
        <v>Morocco</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8</v>
      </c>
      <c r="BW98" s="197" t="str">
        <f t="shared" si="1508"/>
        <v>Morocco</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8</v>
      </c>
      <c r="CJ98" s="197" t="str">
        <f t="shared" si="1513"/>
        <v>Morocco</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8</v>
      </c>
      <c r="CW98" s="197" t="str">
        <f t="shared" si="1518"/>
        <v>Morocco</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8</v>
      </c>
      <c r="DJ98" s="197" t="str">
        <f t="shared" si="1523"/>
        <v>Morocco</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8</v>
      </c>
      <c r="DW98" s="197" t="str">
        <f t="shared" si="1528"/>
        <v>Morocco</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8</v>
      </c>
      <c r="EJ98" s="197" t="str">
        <f t="shared" si="1533"/>
        <v>Morocco</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8</v>
      </c>
      <c r="EW98" s="197" t="str">
        <f t="shared" si="1538"/>
        <v>Morocco</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8</v>
      </c>
      <c r="FJ98" s="197" t="str">
        <f t="shared" si="1543"/>
        <v>Morocco</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8</v>
      </c>
      <c r="FW98" s="197" t="str">
        <f t="shared" si="1548"/>
        <v>Morocco</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8</v>
      </c>
      <c r="GJ98" s="197" t="str">
        <f t="shared" si="1553"/>
        <v>Morocco</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8</v>
      </c>
      <c r="GW98" s="197" t="str">
        <f t="shared" si="1558"/>
        <v>Morocco</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8</v>
      </c>
      <c r="HJ98" s="197" t="str">
        <f t="shared" si="1563"/>
        <v>Morocco</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8</v>
      </c>
      <c r="HW98" s="197" t="str">
        <f t="shared" si="1568"/>
        <v>Morocco</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8</v>
      </c>
      <c r="IJ98" s="197" t="str">
        <f t="shared" si="1573"/>
        <v>Morocco</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8</v>
      </c>
      <c r="IW98" s="197" t="str">
        <f t="shared" si="1578"/>
        <v>Morocco</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8</v>
      </c>
      <c r="JJ98" s="197" t="str">
        <f t="shared" si="1583"/>
        <v>Morocco</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8</v>
      </c>
      <c r="JW98" s="197" t="str">
        <f t="shared" si="1588"/>
        <v>Morocco</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8</v>
      </c>
      <c r="KJ98" s="197" t="str">
        <f t="shared" si="1593"/>
        <v>Morocco</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8</v>
      </c>
      <c r="KW98" s="197" t="str">
        <f t="shared" si="1598"/>
        <v>Morocco</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8</v>
      </c>
      <c r="LJ98" s="197" t="str">
        <f t="shared" si="1603"/>
        <v>Morocco</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8</v>
      </c>
      <c r="LW98" s="197" t="str">
        <f t="shared" si="1608"/>
        <v>Morocco</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f>
        <v>3</v>
      </c>
      <c r="G100" s="200">
        <f>IF(AND('World Cup'!$AF$51&lt;&gt;"",'World Cup'!$AG$51&lt;&gt;""),'World Cup'!$AG$51,"")</f>
        <v>1</v>
      </c>
      <c r="I100" s="196">
        <f t="shared" si="1482"/>
        <v>15</v>
      </c>
      <c r="J100" s="197" t="str">
        <f t="shared" si="1483"/>
        <v>Mexico</v>
      </c>
      <c r="K100" s="198">
        <f t="shared" si="1484"/>
        <v>61</v>
      </c>
      <c r="L100" s="197" t="str">
        <f t="shared" si="1485"/>
        <v>Saudi Arabia</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61</v>
      </c>
      <c r="Y100" s="197" t="str">
        <f t="shared" si="1490"/>
        <v>Saudi Arabia</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61</v>
      </c>
      <c r="AL100" s="197" t="str">
        <f t="shared" si="1495"/>
        <v>Saudi Arabia</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61</v>
      </c>
      <c r="AY100" s="197" t="str">
        <f t="shared" si="1500"/>
        <v>Saudi Arabia</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61</v>
      </c>
      <c r="BL100" s="197" t="str">
        <f t="shared" si="1505"/>
        <v>Saudi Arabia</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61</v>
      </c>
      <c r="BY100" s="197" t="str">
        <f t="shared" si="1510"/>
        <v>Saudi Arabia</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61</v>
      </c>
      <c r="CL100" s="197" t="str">
        <f t="shared" si="1515"/>
        <v>Saudi Arabia</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61</v>
      </c>
      <c r="CY100" s="197" t="str">
        <f t="shared" si="1520"/>
        <v>Saudi Arabia</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61</v>
      </c>
      <c r="DL100" s="197" t="str">
        <f t="shared" si="1525"/>
        <v>Saudi Arabia</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61</v>
      </c>
      <c r="DY100" s="197" t="str">
        <f t="shared" si="1530"/>
        <v>Saudi Arabia</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61</v>
      </c>
      <c r="EL100" s="197" t="str">
        <f t="shared" si="1535"/>
        <v>Saudi Arabia</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61</v>
      </c>
      <c r="EY100" s="197" t="str">
        <f t="shared" si="1540"/>
        <v>Saudi Arabia</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61</v>
      </c>
      <c r="FL100" s="197" t="str">
        <f t="shared" si="1545"/>
        <v>Saudi Arabia</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61</v>
      </c>
      <c r="FY100" s="197" t="str">
        <f t="shared" si="1550"/>
        <v>Saudi Arabia</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61</v>
      </c>
      <c r="GL100" s="197" t="str">
        <f t="shared" si="1555"/>
        <v>Saudi Arabia</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61</v>
      </c>
      <c r="GY100" s="197" t="str">
        <f t="shared" si="1560"/>
        <v>Saudi Arabia</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61</v>
      </c>
      <c r="HL100" s="197" t="str">
        <f t="shared" si="1565"/>
        <v>Saudi Arabia</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61</v>
      </c>
      <c r="HY100" s="197" t="str">
        <f t="shared" si="1570"/>
        <v>Saudi Arabia</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61</v>
      </c>
      <c r="IL100" s="197" t="str">
        <f t="shared" si="1575"/>
        <v>Saudi Arabia</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61</v>
      </c>
      <c r="IY100" s="197" t="str">
        <f t="shared" si="1580"/>
        <v>Saudi Arabia</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61</v>
      </c>
      <c r="JL100" s="197" t="str">
        <f t="shared" si="1585"/>
        <v>Saudi Arabia</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61</v>
      </c>
      <c r="JY100" s="197" t="str">
        <f t="shared" si="1590"/>
        <v>Saudi Arabia</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61</v>
      </c>
      <c r="KL100" s="197" t="str">
        <f t="shared" si="1595"/>
        <v>Saudi Arabia</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61</v>
      </c>
      <c r="KY100" s="197" t="str">
        <f t="shared" si="1600"/>
        <v>Saudi Arabia</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61</v>
      </c>
      <c r="LL100" s="197" t="str">
        <f t="shared" si="1605"/>
        <v>Saudi Arabia</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61</v>
      </c>
      <c r="LY100" s="197" t="str">
        <f t="shared" si="1610"/>
        <v>Saudi Arabia</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13</v>
      </c>
      <c r="E101" s="197" t="str">
        <f>'World Cup'!$AJ$50</f>
        <v>Colombia</v>
      </c>
      <c r="F101" s="199">
        <f>IF(AND('World Cup'!$AI$51&lt;&gt;"",'World Cup'!$AJ$51&lt;&gt;""),'World Cup'!$AI$51,"")</f>
        <v>2</v>
      </c>
      <c r="G101" s="200">
        <f>IF(AND('World Cup'!$AI$51&lt;&gt;"",'World Cup'!$AJ$51&lt;&gt;""),'World Cup'!$AJ$51,"")</f>
        <v>0</v>
      </c>
      <c r="I101" s="196">
        <f t="shared" si="1482"/>
        <v>4</v>
      </c>
      <c r="J101" s="197" t="str">
        <f t="shared" si="1483"/>
        <v>England</v>
      </c>
      <c r="K101" s="198">
        <f t="shared" si="1484"/>
        <v>13</v>
      </c>
      <c r="L101" s="197" t="str">
        <f t="shared" si="1485"/>
        <v>Colombia</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13</v>
      </c>
      <c r="Y101" s="197" t="str">
        <f t="shared" si="1490"/>
        <v>Colombia</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13</v>
      </c>
      <c r="AL101" s="197" t="str">
        <f t="shared" si="1495"/>
        <v>Colombia</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13</v>
      </c>
      <c r="AY101" s="197" t="str">
        <f t="shared" si="1500"/>
        <v>Colombia</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13</v>
      </c>
      <c r="BL101" s="197" t="str">
        <f t="shared" si="1505"/>
        <v>Colombia</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13</v>
      </c>
      <c r="BY101" s="197" t="str">
        <f t="shared" si="1510"/>
        <v>Colombia</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13</v>
      </c>
      <c r="CL101" s="197" t="str">
        <f t="shared" si="1515"/>
        <v>Colombia</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13</v>
      </c>
      <c r="CY101" s="197" t="str">
        <f t="shared" si="1520"/>
        <v>Colombia</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13</v>
      </c>
      <c r="DL101" s="197" t="str">
        <f t="shared" si="1525"/>
        <v>Colombia</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13</v>
      </c>
      <c r="DY101" s="197" t="str">
        <f t="shared" si="1530"/>
        <v>Colombia</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13</v>
      </c>
      <c r="EL101" s="197" t="str">
        <f t="shared" si="1535"/>
        <v>Colombia</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13</v>
      </c>
      <c r="EY101" s="197" t="str">
        <f t="shared" si="1540"/>
        <v>Colombia</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13</v>
      </c>
      <c r="FL101" s="197" t="str">
        <f t="shared" si="1545"/>
        <v>Colombia</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13</v>
      </c>
      <c r="FY101" s="197" t="str">
        <f t="shared" si="1550"/>
        <v>Colombia</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13</v>
      </c>
      <c r="GL101" s="197" t="str">
        <f t="shared" si="1555"/>
        <v>Colombia</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13</v>
      </c>
      <c r="GY101" s="197" t="str">
        <f t="shared" si="1560"/>
        <v>Colombia</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13</v>
      </c>
      <c r="HL101" s="197" t="str">
        <f t="shared" si="1565"/>
        <v>Colombia</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13</v>
      </c>
      <c r="HY101" s="197" t="str">
        <f t="shared" si="1570"/>
        <v>Colombia</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13</v>
      </c>
      <c r="IL101" s="197" t="str">
        <f t="shared" si="1575"/>
        <v>Colombia</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13</v>
      </c>
      <c r="IY101" s="197" t="str">
        <f t="shared" si="1580"/>
        <v>Colombia</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13</v>
      </c>
      <c r="JL101" s="197" t="str">
        <f t="shared" si="1585"/>
        <v>Colombia</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13</v>
      </c>
      <c r="JY101" s="197" t="str">
        <f t="shared" si="1590"/>
        <v>Colombia</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13</v>
      </c>
      <c r="KL101" s="197" t="str">
        <f t="shared" si="1595"/>
        <v>Colombia</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13</v>
      </c>
      <c r="KY101" s="197" t="str">
        <f t="shared" si="1600"/>
        <v>Colombia</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13</v>
      </c>
      <c r="LL101" s="197" t="str">
        <f t="shared" si="1605"/>
        <v>Colombia</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13</v>
      </c>
      <c r="LY101" s="197" t="str">
        <f t="shared" si="1610"/>
        <v>Colombia</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1</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2</v>
      </c>
      <c r="G103" s="200">
        <f>IF(AND('World Cup'!$AO$51&lt;&gt;"",'World Cup'!$AP$51&lt;&gt;""),'World Cup'!$AP$51,"")</f>
        <v>0</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30</v>
      </c>
      <c r="C104" s="197" t="str">
        <f>'World Cup'!$AR$50</f>
        <v>Canada</v>
      </c>
      <c r="D104" s="198">
        <f>IF(E104="","",INDEX(Groups!$C$7:$C$65,MATCH(E104,Groups!$D$7:$D$65,0)))</f>
        <v>34</v>
      </c>
      <c r="E104" s="197" t="str">
        <f>'World Cup'!$AS$50</f>
        <v>Ivory Coast</v>
      </c>
      <c r="F104" s="199">
        <f>IF(AND('World Cup'!$AR$51&lt;&gt;"",'World Cup'!$AS$51&lt;&gt;""),'World Cup'!$AR$51,"")</f>
        <v>2</v>
      </c>
      <c r="G104" s="200">
        <f>IF(AND('World Cup'!$AR$51&lt;&gt;"",'World Cup'!$AS$51&lt;&gt;""),'World Cup'!$AS$51,"")</f>
        <v>0</v>
      </c>
      <c r="I104" s="196">
        <f t="shared" si="1482"/>
        <v>30</v>
      </c>
      <c r="J104" s="197" t="str">
        <f t="shared" si="1483"/>
        <v>Canada</v>
      </c>
      <c r="K104" s="198">
        <f t="shared" si="1484"/>
        <v>34</v>
      </c>
      <c r="L104" s="197" t="str">
        <f t="shared" si="1485"/>
        <v>Ivory Coast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30</v>
      </c>
      <c r="W104" s="197" t="str">
        <f t="shared" si="1488"/>
        <v>Canada</v>
      </c>
      <c r="X104" s="198">
        <f t="shared" si="1489"/>
        <v>34</v>
      </c>
      <c r="Y104" s="197" t="str">
        <f t="shared" si="1490"/>
        <v>Ivory Coast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30</v>
      </c>
      <c r="AJ104" s="197" t="str">
        <f t="shared" si="1493"/>
        <v>Canada</v>
      </c>
      <c r="AK104" s="198">
        <f t="shared" si="1494"/>
        <v>34</v>
      </c>
      <c r="AL104" s="197" t="str">
        <f t="shared" si="1495"/>
        <v>Ivory Coast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30</v>
      </c>
      <c r="AW104" s="197" t="str">
        <f t="shared" si="1498"/>
        <v>Canada</v>
      </c>
      <c r="AX104" s="198">
        <f t="shared" si="1499"/>
        <v>34</v>
      </c>
      <c r="AY104" s="197" t="str">
        <f t="shared" si="1500"/>
        <v>Ivory Coast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30</v>
      </c>
      <c r="BJ104" s="197" t="str">
        <f t="shared" si="1503"/>
        <v>Canada</v>
      </c>
      <c r="BK104" s="198">
        <f t="shared" si="1504"/>
        <v>34</v>
      </c>
      <c r="BL104" s="197" t="str">
        <f t="shared" si="1505"/>
        <v>Ivory Coast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30</v>
      </c>
      <c r="BW104" s="197" t="str">
        <f t="shared" si="1508"/>
        <v>Canada</v>
      </c>
      <c r="BX104" s="198">
        <f t="shared" si="1509"/>
        <v>34</v>
      </c>
      <c r="BY104" s="197" t="str">
        <f t="shared" si="1510"/>
        <v>Ivory Coast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30</v>
      </c>
      <c r="CJ104" s="197" t="str">
        <f t="shared" si="1513"/>
        <v>Canada</v>
      </c>
      <c r="CK104" s="198">
        <f t="shared" si="1514"/>
        <v>34</v>
      </c>
      <c r="CL104" s="197" t="str">
        <f t="shared" si="1515"/>
        <v>Ivory Coast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30</v>
      </c>
      <c r="CW104" s="197" t="str">
        <f t="shared" si="1518"/>
        <v>Canada</v>
      </c>
      <c r="CX104" s="198">
        <f t="shared" si="1519"/>
        <v>34</v>
      </c>
      <c r="CY104" s="197" t="str">
        <f t="shared" si="1520"/>
        <v>Ivory Coast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30</v>
      </c>
      <c r="DJ104" s="197" t="str">
        <f t="shared" si="1523"/>
        <v>Canada</v>
      </c>
      <c r="DK104" s="198">
        <f t="shared" si="1524"/>
        <v>34</v>
      </c>
      <c r="DL104" s="197" t="str">
        <f t="shared" si="1525"/>
        <v>Ivory Coast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30</v>
      </c>
      <c r="DW104" s="197" t="str">
        <f t="shared" si="1528"/>
        <v>Canada</v>
      </c>
      <c r="DX104" s="198">
        <f t="shared" si="1529"/>
        <v>34</v>
      </c>
      <c r="DY104" s="197" t="str">
        <f t="shared" si="1530"/>
        <v>Ivory Coast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30</v>
      </c>
      <c r="EJ104" s="197" t="str">
        <f t="shared" si="1533"/>
        <v>Canada</v>
      </c>
      <c r="EK104" s="198">
        <f t="shared" si="1534"/>
        <v>34</v>
      </c>
      <c r="EL104" s="197" t="str">
        <f t="shared" si="1535"/>
        <v>Ivory Coast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30</v>
      </c>
      <c r="EW104" s="197" t="str">
        <f t="shared" si="1538"/>
        <v>Canada</v>
      </c>
      <c r="EX104" s="198">
        <f t="shared" si="1539"/>
        <v>34</v>
      </c>
      <c r="EY104" s="197" t="str">
        <f t="shared" si="1540"/>
        <v>Ivory Coast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30</v>
      </c>
      <c r="FJ104" s="197" t="str">
        <f t="shared" si="1543"/>
        <v>Canada</v>
      </c>
      <c r="FK104" s="198">
        <f t="shared" si="1544"/>
        <v>34</v>
      </c>
      <c r="FL104" s="197" t="str">
        <f t="shared" si="1545"/>
        <v>Ivory Coast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30</v>
      </c>
      <c r="FW104" s="197" t="str">
        <f t="shared" si="1548"/>
        <v>Canada</v>
      </c>
      <c r="FX104" s="198">
        <f t="shared" si="1549"/>
        <v>34</v>
      </c>
      <c r="FY104" s="197" t="str">
        <f t="shared" si="1550"/>
        <v>Ivory Coast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30</v>
      </c>
      <c r="GJ104" s="197" t="str">
        <f t="shared" si="1553"/>
        <v>Canada</v>
      </c>
      <c r="GK104" s="198">
        <f t="shared" si="1554"/>
        <v>34</v>
      </c>
      <c r="GL104" s="197" t="str">
        <f t="shared" si="1555"/>
        <v>Ivory Coast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30</v>
      </c>
      <c r="GW104" s="197" t="str">
        <f t="shared" si="1558"/>
        <v>Canada</v>
      </c>
      <c r="GX104" s="198">
        <f t="shared" si="1559"/>
        <v>34</v>
      </c>
      <c r="GY104" s="197" t="str">
        <f t="shared" si="1560"/>
        <v>Ivory Coast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30</v>
      </c>
      <c r="HJ104" s="197" t="str">
        <f t="shared" si="1563"/>
        <v>Canada</v>
      </c>
      <c r="HK104" s="198">
        <f t="shared" si="1564"/>
        <v>34</v>
      </c>
      <c r="HL104" s="197" t="str">
        <f t="shared" si="1565"/>
        <v>Ivory Coast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30</v>
      </c>
      <c r="HW104" s="197" t="str">
        <f t="shared" si="1568"/>
        <v>Canada</v>
      </c>
      <c r="HX104" s="198">
        <f t="shared" si="1569"/>
        <v>34</v>
      </c>
      <c r="HY104" s="197" t="str">
        <f t="shared" si="1570"/>
        <v>Ivory Coast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30</v>
      </c>
      <c r="IJ104" s="197" t="str">
        <f t="shared" si="1573"/>
        <v>Canada</v>
      </c>
      <c r="IK104" s="198">
        <f t="shared" si="1574"/>
        <v>34</v>
      </c>
      <c r="IL104" s="197" t="str">
        <f t="shared" si="1575"/>
        <v>Ivory Coast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30</v>
      </c>
      <c r="IW104" s="197" t="str">
        <f t="shared" si="1578"/>
        <v>Canada</v>
      </c>
      <c r="IX104" s="198">
        <f t="shared" si="1579"/>
        <v>34</v>
      </c>
      <c r="IY104" s="197" t="str">
        <f t="shared" si="1580"/>
        <v>Ivory Coast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30</v>
      </c>
      <c r="JJ104" s="197" t="str">
        <f t="shared" si="1583"/>
        <v>Canada</v>
      </c>
      <c r="JK104" s="198">
        <f t="shared" si="1584"/>
        <v>34</v>
      </c>
      <c r="JL104" s="197" t="str">
        <f t="shared" si="1585"/>
        <v>Ivory Coast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30</v>
      </c>
      <c r="JW104" s="197" t="str">
        <f t="shared" si="1588"/>
        <v>Canada</v>
      </c>
      <c r="JX104" s="198">
        <f t="shared" si="1589"/>
        <v>34</v>
      </c>
      <c r="JY104" s="197" t="str">
        <f t="shared" si="1590"/>
        <v>Ivory Coast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30</v>
      </c>
      <c r="KJ104" s="197" t="str">
        <f t="shared" si="1593"/>
        <v>Canada</v>
      </c>
      <c r="KK104" s="198">
        <f t="shared" si="1594"/>
        <v>34</v>
      </c>
      <c r="KL104" s="197" t="str">
        <f t="shared" si="1595"/>
        <v>Ivory Coast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30</v>
      </c>
      <c r="KW104" s="197" t="str">
        <f t="shared" si="1598"/>
        <v>Canada</v>
      </c>
      <c r="KX104" s="198">
        <f t="shared" si="1599"/>
        <v>34</v>
      </c>
      <c r="KY104" s="197" t="str">
        <f t="shared" si="1600"/>
        <v>Ivory Coast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30</v>
      </c>
      <c r="LJ104" s="197" t="str">
        <f t="shared" si="1603"/>
        <v>Canada</v>
      </c>
      <c r="LK104" s="198">
        <f t="shared" si="1604"/>
        <v>34</v>
      </c>
      <c r="LL104" s="197" t="str">
        <f t="shared" si="1605"/>
        <v>Ivory Coast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30</v>
      </c>
      <c r="LW104" s="197" t="str">
        <f t="shared" si="1608"/>
        <v>Canada</v>
      </c>
      <c r="LX104" s="198">
        <f t="shared" si="1609"/>
        <v>34</v>
      </c>
      <c r="LY104" s="197" t="str">
        <f t="shared" si="1610"/>
        <v>Ivory Coast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27</v>
      </c>
      <c r="E105" s="197" t="str">
        <f>'World Cup'!$AV$50</f>
        <v>Australia</v>
      </c>
      <c r="F105" s="199">
        <f>IF(AND('World Cup'!$AU$51&lt;&gt;"",'World Cup'!$AV$51&lt;&gt;""),'World Cup'!$AU$51,"")</f>
        <v>3</v>
      </c>
      <c r="G105" s="200">
        <f>IF(AND('World Cup'!$AU$51&lt;&gt;"",'World Cup'!$AV$51&lt;&gt;""),'World Cup'!$AV$51,"")</f>
        <v>1</v>
      </c>
      <c r="I105" s="196">
        <f t="shared" si="1482"/>
        <v>5</v>
      </c>
      <c r="J105" s="197" t="str">
        <f t="shared" si="1483"/>
        <v>Portugal</v>
      </c>
      <c r="K105" s="198">
        <f t="shared" si="1484"/>
        <v>27</v>
      </c>
      <c r="L105" s="197" t="str">
        <f t="shared" si="1485"/>
        <v>Australia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27</v>
      </c>
      <c r="Y105" s="197" t="str">
        <f t="shared" si="1490"/>
        <v>Australia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27</v>
      </c>
      <c r="AL105" s="197" t="str">
        <f t="shared" si="1495"/>
        <v>Australia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27</v>
      </c>
      <c r="AY105" s="197" t="str">
        <f t="shared" si="1500"/>
        <v>Australia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27</v>
      </c>
      <c r="BL105" s="197" t="str">
        <f t="shared" si="1505"/>
        <v>Australia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27</v>
      </c>
      <c r="BY105" s="197" t="str">
        <f t="shared" si="1510"/>
        <v>Australia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27</v>
      </c>
      <c r="CL105" s="197" t="str">
        <f t="shared" si="1515"/>
        <v>Australia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27</v>
      </c>
      <c r="CY105" s="197" t="str">
        <f t="shared" si="1520"/>
        <v>Australia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27</v>
      </c>
      <c r="DL105" s="197" t="str">
        <f t="shared" si="1525"/>
        <v>Australia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27</v>
      </c>
      <c r="DY105" s="197" t="str">
        <f t="shared" si="1530"/>
        <v>Australia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27</v>
      </c>
      <c r="EL105" s="197" t="str">
        <f t="shared" si="1535"/>
        <v>Australia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27</v>
      </c>
      <c r="EY105" s="197" t="str">
        <f t="shared" si="1540"/>
        <v>Australia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27</v>
      </c>
      <c r="FL105" s="197" t="str">
        <f t="shared" si="1545"/>
        <v>Australia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27</v>
      </c>
      <c r="FY105" s="197" t="str">
        <f t="shared" si="1550"/>
        <v>Australia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27</v>
      </c>
      <c r="GL105" s="197" t="str">
        <f t="shared" si="1555"/>
        <v>Australia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27</v>
      </c>
      <c r="GY105" s="197" t="str">
        <f t="shared" si="1560"/>
        <v>Australia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27</v>
      </c>
      <c r="HL105" s="197" t="str">
        <f t="shared" si="1565"/>
        <v>Australia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27</v>
      </c>
      <c r="HY105" s="197" t="str">
        <f t="shared" si="1570"/>
        <v>Australia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27</v>
      </c>
      <c r="IL105" s="197" t="str">
        <f t="shared" si="1575"/>
        <v>Australia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27</v>
      </c>
      <c r="IY105" s="197" t="str">
        <f t="shared" si="1580"/>
        <v>Australia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27</v>
      </c>
      <c r="JL105" s="197" t="str">
        <f t="shared" si="1585"/>
        <v>Australia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27</v>
      </c>
      <c r="JY105" s="197" t="str">
        <f t="shared" si="1590"/>
        <v>Australia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27</v>
      </c>
      <c r="KL105" s="197" t="str">
        <f t="shared" si="1595"/>
        <v>Australia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27</v>
      </c>
      <c r="KY105" s="197" t="str">
        <f t="shared" si="1600"/>
        <v>Australia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27</v>
      </c>
      <c r="LL105" s="197" t="str">
        <f t="shared" si="1605"/>
        <v>Australia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27</v>
      </c>
      <c r="LY105" s="197" t="str">
        <f t="shared" si="1610"/>
        <v>Australia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3</v>
      </c>
      <c r="G107" s="200">
        <f>IF(AND('World Cup'!$B$61&lt;&gt;"",'World Cup'!$C$61&lt;&gt;""),'World Cup'!$C$61,"")</f>
        <v>4</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25</v>
      </c>
      <c r="C108" s="197" t="str">
        <f>'World Cup'!$E$60</f>
        <v>Rep. of Korea</v>
      </c>
      <c r="D108" s="198">
        <f>IF(E108="","",INDEX(Groups!$C$7:$C$65,MATCH(E108,Groups!$D$7:$D$65,0)))</f>
        <v>7</v>
      </c>
      <c r="E108" s="197" t="str">
        <f>'World Cup'!$F$60</f>
        <v>Netherlands</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0</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2</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18</v>
      </c>
      <c r="C111" s="197" t="str">
        <f>'World Cup'!$N$60</f>
        <v>Japan</v>
      </c>
      <c r="D111" s="198">
        <f>IF(E111="","",INDEX(Groups!$C$7:$C$65,MATCH(E111,Groups!$D$7:$D$65,0)))</f>
        <v>31</v>
      </c>
      <c r="E111" s="197" t="str">
        <f>'World Cup'!$O$60</f>
        <v>Norway</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2</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3</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f>
        <v>2</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3</v>
      </c>
      <c r="G116" s="200">
        <f>IF(AND('World Cup'!$C$71&lt;&gt;"",'World Cup'!$E$71&lt;&gt;""),'World Cup'!$E$71,"")</f>
        <v>2</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18</v>
      </c>
      <c r="C118" s="197" t="str">
        <f>'World Cup'!$O$70</f>
        <v>Japan</v>
      </c>
      <c r="D118" s="198">
        <f>IF(E118="","",INDEX(Groups!$C$7:$C$65,MATCH(E118,Groups!$D$7:$D$65,0)))</f>
        <v>4</v>
      </c>
      <c r="E118" s="197" t="str">
        <f>'World Cup'!$Q$70</f>
        <v>England</v>
      </c>
      <c r="F118" s="199">
        <f>IF(AND('World Cup'!$O$71&lt;&gt;"",'World Cup'!$Q$71&lt;&gt;""),'World Cup'!$O$71,"")</f>
        <v>0</v>
      </c>
      <c r="G118" s="200">
        <f>IF(AND('World Cup'!$O$71&lt;&gt;"",'World Cup'!$Q$71&lt;&gt;""),'World Cup'!$Q$71,"")</f>
        <v>3</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3</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2</v>
      </c>
      <c r="G122" s="200">
        <f>IF(AND('World Cup'!$R$81&lt;&gt;"",'World Cup'!$T$81&lt;&gt;""),'World Cup'!$T$81,"")</f>
        <v>3</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11</v>
      </c>
      <c r="G124" s="200">
        <f>IF(AND('World Cup'!$L$89&lt;&gt;"",'World Cup'!$N$89&lt;&gt;""),'World Cup'!$N$89+IF(AND('World Cup'!$L$91&lt;&gt;"",'World Cup'!$N$91&lt;&gt;"",'World Cup'!$L$89='World Cup'!$N$89),'World Cup'!$N$91,0),"")</f>
        <v>10</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2</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topLeftCell="A15"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Saudi Arabia</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Ivory Coast</v>
      </c>
      <c r="O70" s="536" t="str">
        <f>IFERROR(VLOOKUP(ThirdPlaced!$I$30,AssignThird!$C$8:$K$502,3,0),"")</f>
        <v>E</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Brazil</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Czech Rep.</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Australia</v>
      </c>
      <c r="O75" s="536" t="str">
        <f>IFERROR(VLOOKUP(ThirdPlaced!$I$30,AssignThird!$C$8:$K$502,8,0),"")</f>
        <v>D</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Colombia</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Switzerland</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Brazil</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Canada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Morocco</v>
      </c>
      <c r="J80" s="86" t="str">
        <f t="shared" si="2"/>
        <v>Japan</v>
      </c>
      <c r="K80" s="168">
        <v>2</v>
      </c>
      <c r="M80" s="525" t="s">
        <v>9</v>
      </c>
      <c r="N80" s="526" t="str">
        <f>'World Cup'!$E$43</f>
        <v>Switzerland</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Morocco</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Saudi Arabia</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Colombia</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Czech Rep.</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DR Congo</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Canada</v>
      </c>
      <c r="J89" s="86" t="str">
        <f t="shared" si="2"/>
        <v>Ivory Coast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Australia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DR Congo</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Saudi Arabia</v>
      </c>
    </row>
    <row r="102" spans="2:25">
      <c r="B102" s="57" t="s">
        <v>133</v>
      </c>
      <c r="C102" s="71"/>
      <c r="D102" s="71"/>
      <c r="E102" s="42"/>
      <c r="F102" s="43"/>
      <c r="G102" s="153"/>
      <c r="H102" s="43"/>
      <c r="I102" s="43"/>
      <c r="J102" s="43"/>
      <c r="K102" s="81"/>
      <c r="M102" s="525" t="str">
        <f>AssignThird!$E$4</f>
        <v>3-EFGIJ</v>
      </c>
      <c r="N102" s="526" t="str">
        <f t="shared" ref="N102:N108" si="3">IF(L70,N70,"")</f>
        <v>Ivory Coast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Brazil</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Czech Rep.</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Australia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Colombia</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Czech Rep.</v>
      </c>
      <c r="D4" s="454">
        <f>CalcA!$E$24</f>
        <v>4</v>
      </c>
      <c r="E4" s="454">
        <f>F4-G4</f>
        <v>0</v>
      </c>
      <c r="F4" s="454">
        <f>CalcA!$F$24</f>
        <v>4</v>
      </c>
      <c r="G4" s="454">
        <f>CalcA!$G$24</f>
        <v>4</v>
      </c>
      <c r="H4" s="456">
        <f t="shared" ref="H4:H15" si="0">$D4*$S$4+($E4+$S$5/2)*$S$5+$F4*$S$6+$K4*$S$7+$L4*$S$8</f>
        <v>4500004.0000590002</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Bosnia/Herzeg.</v>
      </c>
      <c r="D5" s="22">
        <f>CalcB!$E$24</f>
        <v>4</v>
      </c>
      <c r="E5" s="22">
        <f t="shared" ref="E5:E15" si="1">F5-G5</f>
        <v>0</v>
      </c>
      <c r="F5" s="22">
        <f>CalcB!$F$24</f>
        <v>3</v>
      </c>
      <c r="G5" s="22">
        <f>CalcB!$G$24</f>
        <v>3</v>
      </c>
      <c r="H5" s="457">
        <f t="shared" si="0"/>
        <v>4500003.000035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Brazil</v>
      </c>
      <c r="D6" s="22">
        <f>CalcC!$E$24</f>
        <v>6</v>
      </c>
      <c r="E6" s="22">
        <f t="shared" si="1"/>
        <v>2</v>
      </c>
      <c r="F6" s="22">
        <f>CalcC!$F$24</f>
        <v>5</v>
      </c>
      <c r="G6" s="22">
        <f>CalcC!$G$24</f>
        <v>3</v>
      </c>
      <c r="H6" s="457">
        <f t="shared" si="0"/>
        <v>6502005.0000940003</v>
      </c>
      <c r="I6" s="22" t="s">
        <v>21</v>
      </c>
      <c r="J6" s="22"/>
      <c r="K6" s="22">
        <f>SUMIFS(FairPlay!$C$6:$C$27,FairPlay!$B$6:$B$27,$C6)+SUMIFS(FairPlay!$F$6:$F$27,FairPlay!$E$6:$E$27,$C6)+SUMIFS(FairPlay!$I$6:$I$27,FairPlay!$H$6:$H$27,$C6)</f>
        <v>0</v>
      </c>
      <c r="L6" s="22">
        <f>100-INDEX(Language!$D$5:$D$100,MATCH($C6,Language!$E$5:$E$100,0),1)</f>
        <v>94</v>
      </c>
      <c r="R6" s="725" t="s">
        <v>1796</v>
      </c>
      <c r="S6" s="726">
        <v>1</v>
      </c>
    </row>
    <row r="7" spans="1:19">
      <c r="A7" s="22"/>
      <c r="B7" s="22" t="s">
        <v>29</v>
      </c>
      <c r="C7" t="str">
        <f>CalcD!$D$24</f>
        <v>Australia</v>
      </c>
      <c r="D7" s="22">
        <f>CalcD!$E$24</f>
        <v>4</v>
      </c>
      <c r="E7" s="22">
        <f t="shared" si="1"/>
        <v>1</v>
      </c>
      <c r="F7" s="22">
        <f>CalcD!$F$24</f>
        <v>4</v>
      </c>
      <c r="G7" s="22">
        <f>CalcD!$G$24</f>
        <v>3</v>
      </c>
      <c r="H7" s="457">
        <f t="shared" si="0"/>
        <v>4501004.0000729999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3</v>
      </c>
      <c r="E8" s="22">
        <f t="shared" si="1"/>
        <v>-3</v>
      </c>
      <c r="F8" s="22">
        <f>CalcE!$F$24</f>
        <v>3</v>
      </c>
      <c r="G8" s="22">
        <f>CalcE!$G$24</f>
        <v>6</v>
      </c>
      <c r="H8" s="457">
        <f t="shared" si="0"/>
        <v>3497003.000066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Sweden</v>
      </c>
      <c r="D9" s="22">
        <f>CalcF!$E$24</f>
        <v>3</v>
      </c>
      <c r="E9" s="22">
        <f t="shared" si="1"/>
        <v>-1</v>
      </c>
      <c r="F9" s="22">
        <f>CalcF!$F$24</f>
        <v>4</v>
      </c>
      <c r="G9" s="22">
        <f>CalcF!$G$24</f>
        <v>5</v>
      </c>
      <c r="H9" s="457">
        <f t="shared" si="0"/>
        <v>3499004.000062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New Zealand</v>
      </c>
      <c r="D10" s="22">
        <f>CalcG!$E$24</f>
        <v>1</v>
      </c>
      <c r="E10" s="22">
        <f t="shared" si="1"/>
        <v>-4</v>
      </c>
      <c r="F10" s="22">
        <f>CalcG!$F$24</f>
        <v>0</v>
      </c>
      <c r="G10" s="22">
        <f>CalcG!$G$24</f>
        <v>4</v>
      </c>
      <c r="H10" s="457">
        <f t="shared" si="0"/>
        <v>1496000.0000150001</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Saudi Arabia</v>
      </c>
      <c r="D11" s="22">
        <f>CalcH!$E$24</f>
        <v>4</v>
      </c>
      <c r="E11" s="22">
        <f t="shared" si="1"/>
        <v>0</v>
      </c>
      <c r="F11" s="22">
        <f>CalcH!$F$24</f>
        <v>5</v>
      </c>
      <c r="G11" s="22">
        <f>CalcH!$G$24</f>
        <v>5</v>
      </c>
      <c r="H11" s="457">
        <f t="shared" si="0"/>
        <v>4500005.0000390001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Iraq</v>
      </c>
      <c r="D12" s="22">
        <f>CalcI!$E$24</f>
        <v>1</v>
      </c>
      <c r="E12" s="22">
        <f t="shared" si="1"/>
        <v>-3</v>
      </c>
      <c r="F12" s="22">
        <f>CalcI!$F$24</f>
        <v>1</v>
      </c>
      <c r="G12" s="22">
        <f>CalcI!$G$24</f>
        <v>4</v>
      </c>
      <c r="H12" s="457">
        <f t="shared" si="0"/>
        <v>1497001.0000430001</v>
      </c>
      <c r="I12" s="22" t="s">
        <v>32</v>
      </c>
      <c r="J12" s="22"/>
      <c r="K12" s="22">
        <f>SUMIFS(FairPlay!$C$6:$C$27,FairPlay!$B$6:$B$27,$C12)+SUMIFS(FairPlay!$F$6:$F$27,FairPlay!$E$6:$E$27,$C12)+SUMIFS(FairPlay!$I$6:$I$27,FairPlay!$H$6:$H$27,$C12)</f>
        <v>0</v>
      </c>
      <c r="L12" s="22">
        <f>100-INDEX(Language!$D$5:$D$100,MATCH($C12,Language!$E$5:$E$100,0),1)</f>
        <v>43</v>
      </c>
    </row>
    <row r="13" spans="1:19">
      <c r="A13" s="22"/>
      <c r="B13" s="22" t="s">
        <v>1118</v>
      </c>
      <c r="C13" t="str">
        <f>CalcJ!$D$24</f>
        <v>Algeria</v>
      </c>
      <c r="D13" s="22">
        <f>CalcJ!$E$24</f>
        <v>3</v>
      </c>
      <c r="E13" s="22">
        <f t="shared" si="1"/>
        <v>-4</v>
      </c>
      <c r="F13" s="22">
        <f>CalcJ!$F$24</f>
        <v>1</v>
      </c>
      <c r="G13" s="22">
        <f>CalcJ!$G$24</f>
        <v>5</v>
      </c>
      <c r="H13" s="457">
        <f t="shared" si="0"/>
        <v>3496001.0000720001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Colombia</v>
      </c>
      <c r="D14" s="22">
        <f>CalcK!$E$24</f>
        <v>3</v>
      </c>
      <c r="E14" s="22">
        <f t="shared" si="1"/>
        <v>-1</v>
      </c>
      <c r="F14" s="22">
        <f>CalcK!$F$24</f>
        <v>3</v>
      </c>
      <c r="G14" s="22">
        <f>CalcK!$G$24</f>
        <v>4</v>
      </c>
      <c r="H14" s="457">
        <f t="shared" si="0"/>
        <v>3499003.000087</v>
      </c>
      <c r="I14" s="22" t="s">
        <v>33</v>
      </c>
      <c r="J14" s="22"/>
      <c r="K14" s="22">
        <f>SUMIFS(FairPlay!$C$6:$C$27,FairPlay!$B$6:$B$27,$C14)+SUMIFS(FairPlay!$F$6:$F$27,FairPlay!$E$6:$E$27,$C14)+SUMIFS(FairPlay!$I$6:$I$27,FairPlay!$H$6:$H$27,$C14)</f>
        <v>0</v>
      </c>
      <c r="L14" s="22">
        <f>100-INDEX(Language!$D$5:$D$100,MATCH($C14,Language!$E$5:$E$100,0),1)</f>
        <v>87</v>
      </c>
    </row>
    <row r="15" spans="1:19">
      <c r="A15" s="22"/>
      <c r="B15" s="28" t="s">
        <v>1120</v>
      </c>
      <c r="C15" s="27" t="str">
        <f>CalcL!$D$24</f>
        <v>Ghana</v>
      </c>
      <c r="D15" s="28">
        <f>CalcL!$E$24</f>
        <v>3</v>
      </c>
      <c r="E15" s="28">
        <f t="shared" si="1"/>
        <v>-3</v>
      </c>
      <c r="F15" s="28">
        <f>CalcL!$F$24</f>
        <v>2</v>
      </c>
      <c r="G15" s="28">
        <f>CalcL!$G$24</f>
        <v>5</v>
      </c>
      <c r="H15" s="458">
        <f t="shared" si="0"/>
        <v>3497002.0000260002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Brazil</v>
      </c>
      <c r="D17" s="408">
        <f t="shared" si="2"/>
        <v>6</v>
      </c>
      <c r="E17" s="409">
        <f t="shared" si="2"/>
        <v>2</v>
      </c>
      <c r="F17" s="410">
        <f t="shared" si="2"/>
        <v>5</v>
      </c>
      <c r="G17" s="411">
        <f t="shared" si="2"/>
        <v>3</v>
      </c>
      <c r="H17" s="412">
        <f t="shared" ref="H17:H22" si="3">LARGE($H$4:$H$15,ROW(A1))</f>
        <v>6502005.0000940003</v>
      </c>
      <c r="I17" s="413" t="str">
        <f t="shared" ref="I17:I22" si="4">INDEX(I$4:I$15,MATCH($H17,$H$4:$H$15,0))</f>
        <v>C</v>
      </c>
      <c r="J17" s="451"/>
      <c r="K17" s="409">
        <f t="array" ref="K17">SUM(IF($I$17:$I$24 &lt; $I17,1))</f>
        <v>2</v>
      </c>
      <c r="L17" s="409" t="str">
        <f>INDEX($I$17:$I$24,MATCH(ROW(A1)-1,$K$17:$K$24,0))</f>
        <v>A</v>
      </c>
      <c r="M17" s="408">
        <f>D17</f>
        <v>6</v>
      </c>
      <c r="N17" s="414">
        <f>F17</f>
        <v>5</v>
      </c>
      <c r="O17" s="415" t="s">
        <v>1113</v>
      </c>
      <c r="P17" s="416">
        <f>G17</f>
        <v>3</v>
      </c>
    </row>
    <row r="18" spans="2:16">
      <c r="B18" s="417" t="s">
        <v>27</v>
      </c>
      <c r="C18" s="418" t="str">
        <f t="shared" si="2"/>
        <v>Australia</v>
      </c>
      <c r="D18" s="419">
        <f t="shared" si="2"/>
        <v>4</v>
      </c>
      <c r="E18" s="420">
        <f t="shared" si="2"/>
        <v>1</v>
      </c>
      <c r="F18" s="421">
        <f t="shared" si="2"/>
        <v>4</v>
      </c>
      <c r="G18" s="422">
        <f t="shared" si="2"/>
        <v>3</v>
      </c>
      <c r="H18" s="423">
        <f t="shared" si="3"/>
        <v>4501004.0000729999</v>
      </c>
      <c r="I18" s="424" t="str">
        <f t="shared" si="4"/>
        <v>D</v>
      </c>
      <c r="J18" s="452"/>
      <c r="K18" s="420">
        <f t="array" ref="K18">SUM(IF($I$17:$I$24 &lt; $I18,1))</f>
        <v>3</v>
      </c>
      <c r="L18" s="420" t="str">
        <f>INDEX($I$17:$I$24,MATCH(ROW(A2)-1,$K$17:$K$24,0))</f>
        <v>B</v>
      </c>
      <c r="M18" s="419">
        <f t="shared" ref="M18:M22" si="5">D18</f>
        <v>4</v>
      </c>
      <c r="N18" s="425">
        <f t="shared" ref="N18:N22" si="6">F18</f>
        <v>4</v>
      </c>
      <c r="O18" s="426" t="s">
        <v>1113</v>
      </c>
      <c r="P18" s="427">
        <f t="shared" ref="P18:P22" si="7">G18</f>
        <v>3</v>
      </c>
    </row>
    <row r="19" spans="2:16">
      <c r="B19" s="417" t="s">
        <v>28</v>
      </c>
      <c r="C19" s="418" t="str">
        <f t="shared" si="2"/>
        <v>Saudi Arabia</v>
      </c>
      <c r="D19" s="419">
        <f t="shared" si="2"/>
        <v>4</v>
      </c>
      <c r="E19" s="420">
        <f t="shared" si="2"/>
        <v>0</v>
      </c>
      <c r="F19" s="421">
        <f t="shared" si="2"/>
        <v>5</v>
      </c>
      <c r="G19" s="422">
        <f t="shared" si="2"/>
        <v>5</v>
      </c>
      <c r="H19" s="423">
        <f t="shared" si="3"/>
        <v>4500005.0000390001</v>
      </c>
      <c r="I19" s="424" t="str">
        <f t="shared" si="4"/>
        <v>H</v>
      </c>
      <c r="J19" s="452"/>
      <c r="K19" s="420">
        <f t="array" ref="K19">SUM(IF($I$17:$I$24 &lt; $I19,1))</f>
        <v>6</v>
      </c>
      <c r="L19" s="420" t="str">
        <f t="shared" ref="L19:L24" si="8">INDEX($I$17:$I$24,MATCH(ROW(A3)-1,$K$17:$K$24,0))</f>
        <v>C</v>
      </c>
      <c r="M19" s="419">
        <f t="shared" si="5"/>
        <v>4</v>
      </c>
      <c r="N19" s="425">
        <f t="shared" si="6"/>
        <v>5</v>
      </c>
      <c r="O19" s="426" t="s">
        <v>1113</v>
      </c>
      <c r="P19" s="427">
        <f t="shared" si="7"/>
        <v>5</v>
      </c>
    </row>
    <row r="20" spans="2:16">
      <c r="B20" s="417" t="s">
        <v>29</v>
      </c>
      <c r="C20" s="418" t="str">
        <f t="shared" si="2"/>
        <v>Czech Rep.</v>
      </c>
      <c r="D20" s="419">
        <f t="shared" si="2"/>
        <v>4</v>
      </c>
      <c r="E20" s="420">
        <f t="shared" si="2"/>
        <v>0</v>
      </c>
      <c r="F20" s="421">
        <f t="shared" si="2"/>
        <v>4</v>
      </c>
      <c r="G20" s="422">
        <f t="shared" si="2"/>
        <v>4</v>
      </c>
      <c r="H20" s="423">
        <f t="shared" si="3"/>
        <v>4500004.0000590002</v>
      </c>
      <c r="I20" s="424" t="str">
        <f t="shared" si="4"/>
        <v>A</v>
      </c>
      <c r="J20" s="452"/>
      <c r="K20" s="420">
        <f t="array" ref="K20">SUM(IF($I$17:$I$24 &lt; $I20,1))</f>
        <v>0</v>
      </c>
      <c r="L20" s="420" t="str">
        <f t="shared" si="8"/>
        <v>D</v>
      </c>
      <c r="M20" s="419">
        <f t="shared" si="5"/>
        <v>4</v>
      </c>
      <c r="N20" s="425">
        <f t="shared" si="6"/>
        <v>4</v>
      </c>
      <c r="O20" s="426" t="s">
        <v>1113</v>
      </c>
      <c r="P20" s="427">
        <f t="shared" si="7"/>
        <v>4</v>
      </c>
    </row>
    <row r="21" spans="2:16">
      <c r="B21" s="417" t="s">
        <v>1111</v>
      </c>
      <c r="C21" s="418" t="str">
        <f t="shared" si="2"/>
        <v>Bosnia/Herzeg.</v>
      </c>
      <c r="D21" s="419">
        <f t="shared" si="2"/>
        <v>4</v>
      </c>
      <c r="E21" s="420">
        <f t="shared" si="2"/>
        <v>0</v>
      </c>
      <c r="F21" s="421">
        <f t="shared" si="2"/>
        <v>3</v>
      </c>
      <c r="G21" s="422">
        <f t="shared" si="2"/>
        <v>3</v>
      </c>
      <c r="H21" s="423">
        <f t="shared" si="3"/>
        <v>4500003.000035</v>
      </c>
      <c r="I21" s="424" t="str">
        <f t="shared" si="4"/>
        <v>B</v>
      </c>
      <c r="J21" s="452"/>
      <c r="K21" s="420">
        <f t="array" ref="K21">SUM(IF($I$17:$I$24 &lt; $I21,1))</f>
        <v>1</v>
      </c>
      <c r="L21" s="420" t="str">
        <f t="shared" si="8"/>
        <v>E</v>
      </c>
      <c r="M21" s="419">
        <f t="shared" si="5"/>
        <v>4</v>
      </c>
      <c r="N21" s="425">
        <f t="shared" si="6"/>
        <v>3</v>
      </c>
      <c r="O21" s="426" t="s">
        <v>1113</v>
      </c>
      <c r="P21" s="427">
        <f t="shared" si="7"/>
        <v>3</v>
      </c>
    </row>
    <row r="22" spans="2:16">
      <c r="B22" s="440" t="s">
        <v>1112</v>
      </c>
      <c r="C22" s="441" t="str">
        <f t="shared" si="2"/>
        <v>Sweden</v>
      </c>
      <c r="D22" s="442">
        <f t="shared" si="2"/>
        <v>3</v>
      </c>
      <c r="E22" s="443">
        <f t="shared" si="2"/>
        <v>-1</v>
      </c>
      <c r="F22" s="444">
        <f t="shared" si="2"/>
        <v>4</v>
      </c>
      <c r="G22" s="445">
        <f t="shared" si="2"/>
        <v>5</v>
      </c>
      <c r="H22" s="446">
        <f t="shared" si="3"/>
        <v>3499004.000062</v>
      </c>
      <c r="I22" s="447" t="str">
        <f t="shared" si="4"/>
        <v>F</v>
      </c>
      <c r="J22" s="452"/>
      <c r="K22" s="420">
        <f t="array" ref="K22">SUM(IF($I$17:$I$24 &lt; $I22,1))</f>
        <v>5</v>
      </c>
      <c r="L22" s="420" t="str">
        <f t="shared" si="8"/>
        <v>F</v>
      </c>
      <c r="M22" s="442">
        <f t="shared" si="5"/>
        <v>3</v>
      </c>
      <c r="N22" s="448">
        <f t="shared" si="6"/>
        <v>4</v>
      </c>
      <c r="O22" s="449" t="s">
        <v>1113</v>
      </c>
      <c r="P22" s="450">
        <f t="shared" si="7"/>
        <v>5</v>
      </c>
    </row>
    <row r="23" spans="2:16">
      <c r="B23" s="440" t="s">
        <v>1115</v>
      </c>
      <c r="C23" s="441" t="str">
        <f t="shared" ref="C23:G28" si="9">INDEX(C$4:C$15,MATCH($H23,$H$4:$H$15,0))</f>
        <v>Colombia</v>
      </c>
      <c r="D23" s="442">
        <f t="shared" si="9"/>
        <v>3</v>
      </c>
      <c r="E23" s="443">
        <f t="shared" si="9"/>
        <v>-1</v>
      </c>
      <c r="F23" s="444">
        <f t="shared" si="9"/>
        <v>3</v>
      </c>
      <c r="G23" s="445">
        <f t="shared" si="9"/>
        <v>4</v>
      </c>
      <c r="H23" s="446">
        <f t="shared" ref="H23:H28" si="10">LARGE($H$4:$H$15,ROW(A7))</f>
        <v>3499003.000087</v>
      </c>
      <c r="I23" s="447" t="str">
        <f t="shared" ref="I23:I28" si="11">INDEX(I$4:I$15,MATCH($H23,$H$4:$H$15,0))</f>
        <v>K</v>
      </c>
      <c r="K23" s="420">
        <f t="array" ref="K23">SUM(IF($I$17:$I$24 &lt; $I23,1))</f>
        <v>7</v>
      </c>
      <c r="L23" s="420" t="str">
        <f t="shared" si="8"/>
        <v>H</v>
      </c>
      <c r="M23" s="442">
        <f t="shared" ref="M23:M28" si="12">D23</f>
        <v>3</v>
      </c>
      <c r="N23" s="448">
        <f t="shared" ref="N23:N28" si="13">F23</f>
        <v>3</v>
      </c>
      <c r="O23" s="449" t="s">
        <v>1113</v>
      </c>
      <c r="P23" s="450">
        <f t="shared" ref="P23:P28" si="14">G23</f>
        <v>4</v>
      </c>
    </row>
    <row r="24" spans="2:16">
      <c r="B24" s="440" t="s">
        <v>1116</v>
      </c>
      <c r="C24" s="441" t="str">
        <f t="shared" si="9"/>
        <v>Ivory Coast</v>
      </c>
      <c r="D24" s="442">
        <f t="shared" si="9"/>
        <v>3</v>
      </c>
      <c r="E24" s="443">
        <f t="shared" si="9"/>
        <v>-3</v>
      </c>
      <c r="F24" s="444">
        <f t="shared" si="9"/>
        <v>3</v>
      </c>
      <c r="G24" s="445">
        <f t="shared" si="9"/>
        <v>6</v>
      </c>
      <c r="H24" s="446">
        <f t="shared" si="10"/>
        <v>3497003.000066</v>
      </c>
      <c r="I24" s="447" t="str">
        <f t="shared" si="11"/>
        <v>E</v>
      </c>
      <c r="K24" s="420">
        <f t="array" ref="K24">SUM(IF($I$17:$I$24 &lt; $I24,1))</f>
        <v>4</v>
      </c>
      <c r="L24" s="420" t="str">
        <f t="shared" si="8"/>
        <v>K</v>
      </c>
      <c r="M24" s="442">
        <f t="shared" si="12"/>
        <v>3</v>
      </c>
      <c r="N24" s="448">
        <f t="shared" si="13"/>
        <v>3</v>
      </c>
      <c r="O24" s="449" t="s">
        <v>1113</v>
      </c>
      <c r="P24" s="450">
        <f t="shared" si="14"/>
        <v>6</v>
      </c>
    </row>
    <row r="25" spans="2:16">
      <c r="B25" s="440" t="s">
        <v>1117</v>
      </c>
      <c r="C25" s="441" t="str">
        <f t="shared" si="9"/>
        <v>Ghana</v>
      </c>
      <c r="D25" s="442">
        <f t="shared" si="9"/>
        <v>3</v>
      </c>
      <c r="E25" s="443">
        <f t="shared" si="9"/>
        <v>-3</v>
      </c>
      <c r="F25" s="444">
        <f t="shared" si="9"/>
        <v>2</v>
      </c>
      <c r="G25" s="445">
        <f t="shared" si="9"/>
        <v>5</v>
      </c>
      <c r="H25" s="446">
        <f t="shared" si="10"/>
        <v>3497002.0000260002</v>
      </c>
      <c r="I25" s="447" t="str">
        <f t="shared" si="11"/>
        <v>L</v>
      </c>
      <c r="L25" s="25"/>
      <c r="M25" s="442">
        <f t="shared" si="12"/>
        <v>3</v>
      </c>
      <c r="N25" s="448">
        <f t="shared" si="13"/>
        <v>2</v>
      </c>
      <c r="O25" s="449" t="s">
        <v>1113</v>
      </c>
      <c r="P25" s="450">
        <f t="shared" si="14"/>
        <v>5</v>
      </c>
    </row>
    <row r="26" spans="2:16">
      <c r="B26" s="440" t="s">
        <v>1118</v>
      </c>
      <c r="C26" s="441" t="str">
        <f t="shared" si="9"/>
        <v>Algeria</v>
      </c>
      <c r="D26" s="442">
        <f t="shared" si="9"/>
        <v>3</v>
      </c>
      <c r="E26" s="443">
        <f t="shared" si="9"/>
        <v>-4</v>
      </c>
      <c r="F26" s="444">
        <f t="shared" si="9"/>
        <v>1</v>
      </c>
      <c r="G26" s="445">
        <f t="shared" si="9"/>
        <v>5</v>
      </c>
      <c r="H26" s="446">
        <f t="shared" si="10"/>
        <v>3496001.0000720001</v>
      </c>
      <c r="I26" s="447" t="str">
        <f t="shared" si="11"/>
        <v>J</v>
      </c>
      <c r="L26" s="25"/>
      <c r="M26" s="442">
        <f t="shared" si="12"/>
        <v>3</v>
      </c>
      <c r="N26" s="448">
        <f t="shared" si="13"/>
        <v>1</v>
      </c>
      <c r="O26" s="449" t="s">
        <v>1113</v>
      </c>
      <c r="P26" s="450">
        <f t="shared" si="14"/>
        <v>5</v>
      </c>
    </row>
    <row r="27" spans="2:16">
      <c r="B27" s="440" t="s">
        <v>1119</v>
      </c>
      <c r="C27" s="441" t="str">
        <f t="shared" si="9"/>
        <v>Iraq</v>
      </c>
      <c r="D27" s="442">
        <f t="shared" si="9"/>
        <v>1</v>
      </c>
      <c r="E27" s="443">
        <f t="shared" si="9"/>
        <v>-3</v>
      </c>
      <c r="F27" s="444">
        <f t="shared" si="9"/>
        <v>1</v>
      </c>
      <c r="G27" s="445">
        <f t="shared" si="9"/>
        <v>4</v>
      </c>
      <c r="H27" s="446">
        <f t="shared" si="10"/>
        <v>1497001.0000430001</v>
      </c>
      <c r="I27" s="447" t="str">
        <f t="shared" si="11"/>
        <v>I</v>
      </c>
      <c r="L27" s="25"/>
      <c r="M27" s="442">
        <f t="shared" si="12"/>
        <v>1</v>
      </c>
      <c r="N27" s="448">
        <f t="shared" si="13"/>
        <v>1</v>
      </c>
      <c r="O27" s="449" t="s">
        <v>1113</v>
      </c>
      <c r="P27" s="450">
        <f t="shared" si="14"/>
        <v>4</v>
      </c>
    </row>
    <row r="28" spans="2:16" ht="15" thickBot="1">
      <c r="B28" s="428" t="s">
        <v>1120</v>
      </c>
      <c r="C28" s="429" t="str">
        <f t="shared" si="9"/>
        <v>New Zealand</v>
      </c>
      <c r="D28" s="430">
        <f t="shared" si="9"/>
        <v>1</v>
      </c>
      <c r="E28" s="431">
        <f t="shared" si="9"/>
        <v>-4</v>
      </c>
      <c r="F28" s="432">
        <f t="shared" si="9"/>
        <v>0</v>
      </c>
      <c r="G28" s="433">
        <f t="shared" si="9"/>
        <v>4</v>
      </c>
      <c r="H28" s="434">
        <f t="shared" si="10"/>
        <v>1496000.0000150001</v>
      </c>
      <c r="I28" s="435" t="str">
        <f t="shared" si="11"/>
        <v>G</v>
      </c>
      <c r="J28" s="403"/>
      <c r="K28" s="403"/>
      <c r="L28" s="453"/>
      <c r="M28" s="430">
        <f t="shared" si="12"/>
        <v>1</v>
      </c>
      <c r="N28" s="436">
        <f t="shared" si="13"/>
        <v>0</v>
      </c>
      <c r="O28" s="437" t="s">
        <v>1113</v>
      </c>
      <c r="P28" s="438">
        <f t="shared" si="14"/>
        <v>4</v>
      </c>
    </row>
    <row r="29" spans="2:16" ht="15" thickTop="1">
      <c r="L29" s="25"/>
    </row>
    <row r="30" spans="2:16">
      <c r="D30" s="22"/>
      <c r="E30" s="22"/>
      <c r="F30" s="22"/>
      <c r="G30" s="956" t="s">
        <v>1083</v>
      </c>
      <c r="H30" s="956"/>
      <c r="I30" s="420" t="str">
        <f>IF(Distinctness!$G$17&gt;0,L17&amp;L18&amp;L19&amp;L20&amp;L21&amp;L22&amp;L23&amp;L24,"")</f>
        <v>ABCDEFHK</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1</v>
      </c>
      <c r="I6" s="586">
        <f>SUMIFS($S$22:$S$27,$P$22:$P$27,$D6)+SUMIFS($R$22:$R$27,$Q$22:$Q$27,$D6)</f>
        <v>9</v>
      </c>
      <c r="J6" s="586">
        <f t="shared" si="0"/>
        <v>-8</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Rep. of Korea</v>
      </c>
      <c r="E7" s="774"/>
      <c r="F7" s="594"/>
      <c r="G7" s="605"/>
      <c r="H7" s="586">
        <f>SUMIFS($R$22:$R$27,$P$22:$P$27,$D7)+SUMIFS($S$22:$S$27,$Q$22:$Q$27,$D7)</f>
        <v>6</v>
      </c>
      <c r="I7" s="586">
        <f>SUMIFS($S$22:$S$27,$P$22:$P$27,$D7)+SUMIFS($R$22:$R$27,$Q$22:$Q$27,$D7)</f>
        <v>4</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Czech Rep.</v>
      </c>
      <c r="E8" s="774"/>
      <c r="F8" s="594"/>
      <c r="G8" s="605"/>
      <c r="H8" s="586">
        <f>SUMIFS($R$22:$R$27,$P$22:$P$27,$D8)+SUMIFS($S$22:$S$27,$Q$22:$Q$27,$D8)</f>
        <v>4</v>
      </c>
      <c r="I8" s="586">
        <f>SUMIFS($S$22:$S$27,$P$22:$P$27,$D8)+SUMIFS($R$22:$R$27,$Q$22:$Q$27,$D8)</f>
        <v>4</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Rep. of Korea</v>
      </c>
      <c r="BG13" s="609" t="str">
        <v>Czech Rep.</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Rep. of Korea</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Czech Rep.</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Rep. of Korea</v>
      </c>
      <c r="J21" s="637" t="str">
        <v>Czech Rep.</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8</v>
      </c>
      <c r="G22" s="710">
        <f>VLOOKUP($D22,$D$5:$K$8,6,0)</f>
        <v>2</v>
      </c>
      <c r="H22" s="641" t="str">
        <f t="array" ref="H22:K25">IFERROR(VLOOKUP($D$22:$D$25&amp;$H$21:$K$21,$Z$22:$AA$33,2,0),"")</f>
        <v/>
      </c>
      <c r="I22" s="642" t="str">
        <v>2 - 1</v>
      </c>
      <c r="J22" s="642" t="str">
        <v>3 - 1</v>
      </c>
      <c r="K22" s="706" t="str">
        <v>3 - 0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3</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3</v>
      </c>
      <c r="X22" s="653">
        <f t="shared" ref="X22:X27" si="32">IF(OR(R22="",S22=""),0,R22)</f>
        <v>3</v>
      </c>
      <c r="Y22" s="654">
        <f t="shared" ref="Y22:Y27" si="33">IF(OR(R22="",S22=""),0,S22)</f>
        <v>0</v>
      </c>
      <c r="Z22" s="655" t="str">
        <f t="shared" ref="Z22:Z27" si="34">P22&amp;Q22</f>
        <v>MexicoSouth Africa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4</v>
      </c>
      <c r="F23" s="586">
        <f t="shared" ref="F23:F25" si="37">VLOOKUP($D23,$D$5:$K$8,5,0)</f>
        <v>6</v>
      </c>
      <c r="G23" s="711">
        <f t="shared" ref="G23:G25" si="38">VLOOKUP($D23,$D$5:$K$8,6,0)</f>
        <v>4</v>
      </c>
      <c r="H23" s="643" t="str">
        <v>1 - 2</v>
      </c>
      <c r="I23" s="644" t="str">
        <v/>
      </c>
      <c r="J23" s="586" t="str">
        <v>1 - 1</v>
      </c>
      <c r="K23" s="707" t="str">
        <v>4 - 1</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Czech Rep.</v>
      </c>
      <c r="E24" s="704">
        <f t="shared" si="36"/>
        <v>4</v>
      </c>
      <c r="F24" s="586">
        <f t="shared" si="37"/>
        <v>4</v>
      </c>
      <c r="G24" s="711">
        <f t="shared" si="38"/>
        <v>4</v>
      </c>
      <c r="H24" s="643" t="str">
        <v>1 - 3</v>
      </c>
      <c r="I24" s="586" t="str">
        <v>1 - 1</v>
      </c>
      <c r="J24" s="644" t="str">
        <v/>
      </c>
      <c r="K24" s="707" t="str">
        <v>2 - 0</v>
      </c>
      <c r="L24" s="695" t="b">
        <f t="shared" si="39"/>
        <v>1</v>
      </c>
      <c r="M24" s="695" t="b">
        <v>0</v>
      </c>
      <c r="N24" s="586">
        <f t="shared" si="40"/>
        <v>41</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Czech Rep.South Africa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0</v>
      </c>
      <c r="F25" s="646">
        <f t="shared" si="37"/>
        <v>1</v>
      </c>
      <c r="G25" s="713">
        <f t="shared" si="38"/>
        <v>9</v>
      </c>
      <c r="H25" s="645" t="str">
        <v>0 - 3</v>
      </c>
      <c r="I25" s="646" t="str">
        <v>1 - 4</v>
      </c>
      <c r="J25" s="646" t="str">
        <v>0 - 2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3</v>
      </c>
      <c r="T26" s="586">
        <f t="shared" si="28"/>
        <v>1</v>
      </c>
      <c r="U26" s="661">
        <f t="shared" si="29"/>
        <v>0</v>
      </c>
      <c r="V26" s="586">
        <f t="shared" si="30"/>
        <v>3</v>
      </c>
      <c r="W26" s="662">
        <f t="shared" si="31"/>
        <v>-2</v>
      </c>
      <c r="X26" s="663">
        <f t="shared" si="32"/>
        <v>1</v>
      </c>
      <c r="Y26" s="664">
        <f t="shared" si="33"/>
        <v>3</v>
      </c>
      <c r="Z26" s="665" t="str">
        <f t="shared" si="34"/>
        <v>Czech Rep.Mexico</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4</v>
      </c>
      <c r="T27" s="671">
        <f t="shared" si="28"/>
        <v>1</v>
      </c>
      <c r="U27" s="672">
        <f t="shared" si="29"/>
        <v>0</v>
      </c>
      <c r="V27" s="671">
        <f t="shared" si="30"/>
        <v>3</v>
      </c>
      <c r="W27" s="673">
        <f t="shared" si="31"/>
        <v>-3</v>
      </c>
      <c r="X27" s="674">
        <f t="shared" si="32"/>
        <v>1</v>
      </c>
      <c r="Y27" s="675">
        <f t="shared" si="33"/>
        <v>4</v>
      </c>
      <c r="Z27" s="676" t="str">
        <f t="shared" si="34"/>
        <v>South AfricaRep. of Korea</v>
      </c>
      <c r="AA27" s="677" t="str">
        <f>IF($T27,$X27&amp;Language!$E$197&amp;$Y27,"")</f>
        <v>1 - 4</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0 - 3</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4 - 1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8</v>
      </c>
      <c r="I5" s="586">
        <f>SUMIFS($S$22:$S$27,$P$22:$P$27,$D5)+SUMIFS($R$22:$R$27,$Q$22:$Q$27,$D5)</f>
        <v>4</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Qatar</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6</v>
      </c>
      <c r="I8" s="586">
        <f>SUMIFS($S$22:$S$27,$P$22:$P$27,$D8)+SUMIFS($R$22:$R$27,$Q$22:$Q$27,$D8)</f>
        <v>3</v>
      </c>
      <c r="J8" s="586">
        <f t="shared" si="0"/>
        <v>3</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Switzerland</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Canada</v>
      </c>
      <c r="E22" s="709">
        <f>VLOOKUP($D22,$D$5:$K$8,8,0)</f>
        <v>7</v>
      </c>
      <c r="F22" s="642">
        <f>VLOOKUP($D22,$D$5:$K$8,5,0)</f>
        <v>8</v>
      </c>
      <c r="G22" s="710">
        <f>VLOOKUP($D22,$D$5:$K$8,6,0)</f>
        <v>4</v>
      </c>
      <c r="H22" s="641" t="str">
        <f t="array" ref="H22:K25">IFERROR(VLOOKUP($D$22:$D$25&amp;$H$21:$K$21,$Z$22:$AA$33,2,0),"")</f>
        <v/>
      </c>
      <c r="I22" s="642" t="str">
        <v>2 - 2</v>
      </c>
      <c r="J22" s="642" t="str">
        <v>2 - 1</v>
      </c>
      <c r="K22" s="706" t="str">
        <v>4 - 1</v>
      </c>
      <c r="L22" s="695" t="b">
        <f>OR($E22&gt;0,$G22&gt;0)</f>
        <v>1</v>
      </c>
      <c r="M22" s="695" t="b">
        <f t="array" ref="M22:M25">VLOOKUP($D$22:$D$25,$D$14:$AV$17,45,0)</f>
        <v>0</v>
      </c>
      <c r="N22" s="586">
        <f>VLOOKUP($D22,$D$5:$Q$8,14,0)</f>
        <v>30</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CanadaBosnia/Herzeg.</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Switzerland</v>
      </c>
      <c r="E23" s="704">
        <f t="shared" ref="E23:E25" si="36">VLOOKUP($D23,$D$5:$K$8,8,0)</f>
        <v>5</v>
      </c>
      <c r="F23" s="586">
        <f t="shared" ref="F23:F25" si="37">VLOOKUP($D23,$D$5:$K$8,5,0)</f>
        <v>6</v>
      </c>
      <c r="G23" s="711">
        <f t="shared" ref="G23:G25" si="38">VLOOKUP($D23,$D$5:$K$8,6,0)</f>
        <v>3</v>
      </c>
      <c r="H23" s="643" t="str">
        <v>2 - 2</v>
      </c>
      <c r="I23" s="644" t="str">
        <v/>
      </c>
      <c r="J23" s="586" t="str">
        <v>1 - 1</v>
      </c>
      <c r="K23" s="707" t="str">
        <v>3 - 0</v>
      </c>
      <c r="L23" s="695" t="b">
        <f t="shared" ref="L23:L25" si="39">OR($E23&gt;0,$G23&gt;0)</f>
        <v>1</v>
      </c>
      <c r="M23" s="695" t="b">
        <v>0</v>
      </c>
      <c r="N23" s="586">
        <f t="shared" ref="N23:N25" si="40">VLOOKUP($D23,$D$5:$Q$8,14,0)</f>
        <v>19</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QatarSwitzerland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4</v>
      </c>
      <c r="F24" s="586">
        <f t="shared" si="37"/>
        <v>3</v>
      </c>
      <c r="G24" s="711">
        <f t="shared" si="38"/>
        <v>3</v>
      </c>
      <c r="H24" s="643" t="str">
        <v>1 - 2</v>
      </c>
      <c r="I24" s="586" t="str">
        <v>1 - 1</v>
      </c>
      <c r="J24" s="644" t="str">
        <v/>
      </c>
      <c r="K24" s="707" t="str">
        <v>1 - 0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SwitzerlandBosnia/Herzeg.</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8</v>
      </c>
      <c r="H25" s="645" t="str">
        <v>1 - 4</v>
      </c>
      <c r="I25" s="646" t="str">
        <v>0 - 3</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4</v>
      </c>
      <c r="S25" s="687">
        <f>IF(OR(INDEX('World Cup'!$B$14:$AJ$39,16,1+(CODE($B$1)-65)*3)="",INDEX('World Cup'!$B$14:$AJ$39,16,2+(CODE($B$1)-65)*3)=""),"",INDEX('World Cup'!$B$14:$AJ$39,16,2+(CODE($B$1)-65)*3))</f>
        <v>1</v>
      </c>
      <c r="T25" s="586">
        <f t="shared" si="28"/>
        <v>1</v>
      </c>
      <c r="U25" s="661">
        <f t="shared" si="29"/>
        <v>3</v>
      </c>
      <c r="V25" s="586">
        <f t="shared" si="30"/>
        <v>0</v>
      </c>
      <c r="W25" s="662">
        <f t="shared" si="31"/>
        <v>3</v>
      </c>
      <c r="X25" s="663">
        <f t="shared" si="32"/>
        <v>4</v>
      </c>
      <c r="Y25" s="664">
        <f t="shared" si="33"/>
        <v>1</v>
      </c>
      <c r="Z25" s="665" t="str">
        <f t="shared" si="34"/>
        <v>CanadaQatar</v>
      </c>
      <c r="AA25" s="666" t="str">
        <f>IF($T25,$X25&amp;Language!$E$197&amp;$Y25,"")</f>
        <v>4 - 1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SwitzerlandCanada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Bosnia/Herzeg.Qatar</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2 - 2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5</v>
      </c>
      <c r="I5" s="586">
        <f>SUMIFS($S$22:$S$27,$P$22:$P$27,$D5)+SUMIFS($R$22:$R$27,$Q$22:$Q$27,$D5)</f>
        <v>3</v>
      </c>
      <c r="J5" s="586">
        <f t="shared" ref="J5:J8" si="0">H5-I5</f>
        <v>2</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2</v>
      </c>
      <c r="BB5" s="776">
        <f>IFERROR(MATCH($C14,$AY$22:$AY$25,0),99)</f>
        <v>99</v>
      </c>
      <c r="BN5" s="775">
        <f>IF($U14=$BL$14,$C14,"")</f>
        <v>1</v>
      </c>
      <c r="BO5" s="776" t="str">
        <f>INDEX($BN$5:$BN$8,MATCH($C14,$AY$14:$AY$17,0))</f>
        <v/>
      </c>
      <c r="BZ5" s="775" t="str">
        <f>IF($U14=$BX$14,$C14,"")</f>
        <v/>
      </c>
      <c r="CA5" s="776" t="str">
        <f>INDEX($BZ$5:$BZ$8,MATCH($C14,$AY$14:$AY$17,0))</f>
        <v/>
      </c>
    </row>
    <row r="6" spans="2:86" s="584" customFormat="1" ht="12">
      <c r="B6" s="586"/>
      <c r="C6" s="586">
        <v>2</v>
      </c>
      <c r="D6" s="692" t="str">
        <f>VLOOKUP($B$1&amp;ROW($A2),Groups!$B$7:$D$65,3,0)</f>
        <v>Morocco</v>
      </c>
      <c r="E6" s="774"/>
      <c r="F6" s="594"/>
      <c r="G6" s="605"/>
      <c r="H6" s="586">
        <f>SUMIFS($R$22:$R$27,$P$22:$P$27,$D6)+SUMIFS($S$22:$S$27,$Q$22:$Q$27,$D6)</f>
        <v>6</v>
      </c>
      <c r="I6" s="586">
        <f>SUMIFS($S$22:$S$27,$P$22:$P$27,$D6)+SUMIFS($R$22:$R$27,$Q$22:$Q$27,$D6)</f>
        <v>4</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f t="shared" ref="BO6:BO8" si="7">INDEX($BN$5:$BN$8,MATCH($C15,$AY$14:$AY$17,0))</f>
        <v>4</v>
      </c>
      <c r="BZ6" s="777" t="str">
        <f t="shared" ref="BZ6:BZ8" si="8">IF($U15=$BX$14,$C15,"")</f>
        <v/>
      </c>
      <c r="CA6" s="778" t="str">
        <f t="shared" ref="CA6:CA8" si="9">INDEX($BZ$5:$BZ$8,MATCH($C15,$AY$14:$AY$17,0))</f>
        <v/>
      </c>
    </row>
    <row r="7" spans="2:86" s="584" customFormat="1" ht="12">
      <c r="B7" s="586"/>
      <c r="C7" s="586">
        <v>3</v>
      </c>
      <c r="D7" s="692" t="str">
        <f>VLOOKUP($B$1&amp;ROW($A3),Groups!$B$7:$D$65,3,0)</f>
        <v>Haiti</v>
      </c>
      <c r="E7" s="774"/>
      <c r="F7" s="594"/>
      <c r="G7" s="605"/>
      <c r="H7" s="586">
        <f>SUMIFS($R$22:$R$27,$P$22:$P$27,$D7)+SUMIFS($S$22:$S$27,$Q$22:$Q$27,$D7)</f>
        <v>2</v>
      </c>
      <c r="I7" s="586">
        <f>SUMIFS($S$22:$S$27,$P$22:$P$27,$D7)+SUMIFS($R$22:$R$27,$Q$22:$Q$27,$D7)</f>
        <v>8</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f t="shared" si="7"/>
        <v>1</v>
      </c>
      <c r="BZ7" s="777" t="str">
        <f t="shared" si="8"/>
        <v/>
      </c>
      <c r="CA7" s="778" t="str">
        <f t="shared" si="9"/>
        <v/>
      </c>
    </row>
    <row r="8" spans="2:86" s="584" customFormat="1" ht="12">
      <c r="B8" s="586"/>
      <c r="C8" s="586">
        <v>4</v>
      </c>
      <c r="D8" s="693" t="str">
        <f>VLOOKUP($B$1&amp;ROW($A4),Groups!$B$7:$D$65,3,0)</f>
        <v>Scotland</v>
      </c>
      <c r="E8" s="774"/>
      <c r="F8" s="594"/>
      <c r="G8" s="605"/>
      <c r="H8" s="586">
        <f>SUMIFS($R$22:$R$27,$P$22:$P$27,$D8)+SUMIFS($S$22:$S$27,$Q$22:$Q$27,$D8)</f>
        <v>4</v>
      </c>
      <c r="I8" s="586">
        <f>SUMIFS($S$22:$S$27,$P$22:$P$27,$D8)+SUMIFS($R$22:$R$27,$Q$22:$Q$27,$D8)</f>
        <v>2</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f t="shared" si="6"/>
        <v>4</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Morocco</v>
      </c>
      <c r="BF13" s="609" t="str">
        <v>Scotland</v>
      </c>
      <c r="BG13" s="609" t="str">
        <v>Brazil</v>
      </c>
      <c r="BH13" s="610" t="str">
        <v/>
      </c>
      <c r="BJ13" s="699" t="s">
        <v>1785</v>
      </c>
      <c r="BL13" s="699" t="s">
        <v>1790</v>
      </c>
      <c r="BS13" s="608" t="str">
        <f t="array" ref="BS13:BV13">TRANSPOSE($BN$14:$BN$17)</f>
        <v/>
      </c>
      <c r="BT13" s="609" t="str">
        <v>Scotland</v>
      </c>
      <c r="BU13" s="609" t="str">
        <v>Brazil</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3</v>
      </c>
      <c r="F14" s="594">
        <f>G14+ROW()/1000+(D14="")*10</f>
        <v>3.0139999999999998</v>
      </c>
      <c r="G14" s="722">
        <f>AS14</f>
        <v>3</v>
      </c>
      <c r="H14" s="598"/>
      <c r="I14" s="597">
        <f>RANK($K5,$K$5:$K$8)</f>
        <v>1</v>
      </c>
      <c r="J14" s="703"/>
      <c r="K14" s="611">
        <f t="array" ref="K14">SUMPRODUCT($U$22:$U$27*($P$22:$P$27=$D14)*ISNUMBER(MATCH($Q$22:$Q$27,IF($I$14:$I$17=$I14,$D$14:$D$17,""),0)))+SUMPRODUCT($V$22:$V$27*($Q$22:$Q$27=$D14)*ISNUMBER(MATCH($P$22:$P$27,IF($I$14:$I$17=$I14,$D$14:$D$17,""),0)))</f>
        <v>3</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1</v>
      </c>
      <c r="U14" s="600">
        <f t="shared" ref="U14:U17" si="12">Q14+T14</f>
        <v>2</v>
      </c>
      <c r="V14" s="703"/>
      <c r="W14" s="611">
        <f t="array" ref="W14">SUMPRODUCT($U$22:$U$27*($P$22:$P$27=$D14)*ISNUMBER(MATCH($Q$22:$Q$27,IF($U$14:$U$17=$U14,$D$14:$D$17,""),0)))+SUMPRODUCT($V$22:$V$27*($Q$22:$Q$27=$D14)*ISNUMBER(MATCH($P$22:$P$27,IF($U$14:$U$17=$U14,$D$14:$D$17,""),0)))</f>
        <v>0</v>
      </c>
      <c r="X14" s="612">
        <f>COUNTIFS($W$14:$W$17,"&gt;"&amp;$W14,$U$14:$U$17,"="&amp;$U14)</f>
        <v>1</v>
      </c>
      <c r="Y14" s="600">
        <f t="shared" ref="Y14:Y17" si="13">U14+X14</f>
        <v>3</v>
      </c>
      <c r="Z14" s="598"/>
      <c r="AA14" s="611">
        <f t="array" ref="AA14">SUMPRODUCT($W$22:$W$27*($P$22:$P$27=$D14)*ISNUMBER(MATCH($Q$22:$Q$27,IF($U$14:$U$17=$U14,$D$14:$D$17,""),0)))+SUMPRODUCT(-$W$22:$W$27*($Q$22:$Q$27=$D14)*ISNUMBER(MATCH($P$22:$P$27,IF($U$14:$U$17=$U14,$D$14:$D$17,""),0)))</f>
        <v>-1</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3</v>
      </c>
      <c r="AZ14" s="615" t="str">
        <f t="array" ref="AZ14:AZ17">IFERROR(VLOOKUP($BA$5:$BA$8,$C$14:$D$17,2,0),"")</f>
        <v>Morocco</v>
      </c>
      <c r="BA14" s="618">
        <f t="array" ref="BA14:BA17">IFERROR(VLOOKUP($BA$5:$BA$8,$C$14:$K$17,9,0),"")</f>
        <v>3</v>
      </c>
      <c r="BB14" s="618">
        <f t="array" ref="BB14:BB17">IFERROR(VLOOKUP($BA$5:$BA$8,$C$14:$O$17,13,0),"")</f>
        <v>0</v>
      </c>
      <c r="BC14" s="620">
        <f t="array" ref="BC14:BC17">IFERROR(VLOOKUP($BA$5:$BA$8,$C$14:$S$17,17,0),"")</f>
        <v>3</v>
      </c>
      <c r="BE14" s="623" t="str">
        <f t="array" ref="BE14:BH17">IFERROR(VLOOKUP($AZ$14:$AZ$17&amp;$BE$13:$BH$13,$Z$22:$AA$33,2,0),"")</f>
        <v/>
      </c>
      <c r="BF14" s="624" t="str">
        <v>2 - 1</v>
      </c>
      <c r="BG14" s="624" t="str">
        <v>1 - 2</v>
      </c>
      <c r="BH14" s="625" t="str">
        <v/>
      </c>
      <c r="BI14" s="628"/>
      <c r="BJ14" s="698" t="b">
        <f>COUNTIF($I$14:$I$17,$BL$15)&lt;&gt;COUNTIF($U$14:$U$17,$BL$15)</f>
        <v>1</v>
      </c>
      <c r="BK14" s="596">
        <f t="array" ref="BK14:BK17">IF($I$14:$I$17=$AX$14,$U$14:$U$17,0)</f>
        <v>2</v>
      </c>
      <c r="BL14" s="702">
        <f>IF($BJ$14,$BL$15,"")</f>
        <v>2</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3</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3</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1</v>
      </c>
      <c r="AZ15" s="616" t="str">
        <v>Scotland</v>
      </c>
      <c r="BA15" s="605">
        <v>3</v>
      </c>
      <c r="BB15" s="605">
        <v>0</v>
      </c>
      <c r="BC15" s="621">
        <v>2</v>
      </c>
      <c r="BE15" s="626" t="str">
        <v>1 - 2</v>
      </c>
      <c r="BF15" s="627" t="str">
        <v/>
      </c>
      <c r="BG15" s="628" t="str">
        <v>1 - 0</v>
      </c>
      <c r="BH15" s="629" t="str">
        <v/>
      </c>
      <c r="BI15" s="628"/>
      <c r="BK15" s="602">
        <v>1</v>
      </c>
      <c r="BL15" s="705">
        <f t="array" ref="BL15">IFERROR(SMALL(IF(COUNTIF($BK$14:$BK$17,$C$14:$C$17)&gt;1,$C$14:$C$17,""),1),"")</f>
        <v>2</v>
      </c>
      <c r="BN15" s="616" t="str">
        <v>Scotland</v>
      </c>
      <c r="BO15" s="605">
        <v>3</v>
      </c>
      <c r="BP15" s="605">
        <v>1</v>
      </c>
      <c r="BQ15" s="621">
        <v>1</v>
      </c>
      <c r="BS15" s="626" t="str">
        <v/>
      </c>
      <c r="BT15" s="627" t="str">
        <v/>
      </c>
      <c r="BU15" s="628" t="str">
        <v>1 - 0</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Brazil</v>
      </c>
      <c r="BA16" s="605">
        <v>3</v>
      </c>
      <c r="BB16" s="605">
        <v>0</v>
      </c>
      <c r="BC16" s="621">
        <v>2</v>
      </c>
      <c r="BE16" s="626" t="str">
        <v>2 - 1</v>
      </c>
      <c r="BF16" s="628" t="str">
        <v>0 - 1</v>
      </c>
      <c r="BG16" s="627" t="str">
        <v/>
      </c>
      <c r="BH16" s="629" t="str">
        <v/>
      </c>
      <c r="BI16" s="628"/>
      <c r="BJ16" s="628"/>
      <c r="BK16" s="602">
        <v>0</v>
      </c>
      <c r="BL16" s="605"/>
      <c r="BN16" s="616" t="str">
        <v>Brazil</v>
      </c>
      <c r="BO16" s="605">
        <v>0</v>
      </c>
      <c r="BP16" s="605">
        <v>-1</v>
      </c>
      <c r="BQ16" s="621">
        <v>0</v>
      </c>
      <c r="BS16" s="626" t="str">
        <v/>
      </c>
      <c r="BT16" s="628" t="str">
        <v>0 - 1</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3</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2</v>
      </c>
      <c r="T17" s="586">
        <f>COUNTIFS($S$14:$S$17,"&gt;"&amp;$S17,$Q$14:$Q$17,"="&amp;$Q17)</f>
        <v>1</v>
      </c>
      <c r="U17" s="599">
        <f t="shared" si="12"/>
        <v>2</v>
      </c>
      <c r="V17" s="703"/>
      <c r="W17" s="586">
        <f t="array" ref="W17">SUMPRODUCT($U$22:$U$27*($P$22:$P$27=$D17)*ISNUMBER(MATCH($Q$22:$Q$27,IF($U$14:$U$17=$U17,$D$14:$D$17,""),0)))+SUMPRODUCT($V$22:$V$27*($Q$22:$Q$27=$D17)*ISNUMBER(MATCH($P$22:$P$27,IF($U$14:$U$17=$U17,$D$14:$D$17,""),0)))</f>
        <v>3</v>
      </c>
      <c r="X17" s="586">
        <f>COUNTIFS($W$14:$W$17,"&gt;"&amp;$W17,$U$14:$U$17,"="&amp;$U17)</f>
        <v>0</v>
      </c>
      <c r="Y17" s="599">
        <f t="shared" si="13"/>
        <v>2</v>
      </c>
      <c r="Z17" s="598"/>
      <c r="AA17" s="586">
        <f t="array" ref="AA17">SUMPRODUCT($W$22:$W$27*($P$22:$P$27=$D17)*ISNUMBER(MATCH($Q$22:$Q$27,IF($U$14:$U$17=$U17,$D$14:$D$17,""),0)))+SUMPRODUCT(-$W$22:$W$27*($Q$22:$Q$27=$D17)*ISNUMBER(MATCH($P$22:$P$27,IF($U$14:$U$17=$U17,$D$14:$D$17,""),0)))</f>
        <v>1</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Morocco</v>
      </c>
      <c r="I21" s="637" t="str">
        <v>Scotland</v>
      </c>
      <c r="J21" s="637" t="str">
        <v>Brazil</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Morocco</v>
      </c>
      <c r="E22" s="709">
        <f>VLOOKUP($D22,$D$5:$K$8,8,0)</f>
        <v>6</v>
      </c>
      <c r="F22" s="642">
        <f>VLOOKUP($D22,$D$5:$K$8,5,0)</f>
        <v>6</v>
      </c>
      <c r="G22" s="710">
        <f>VLOOKUP($D22,$D$5:$K$8,6,0)</f>
        <v>4</v>
      </c>
      <c r="H22" s="641" t="str">
        <f t="array" ref="H22:K25">IFERROR(VLOOKUP($D$22:$D$25&amp;$H$21:$K$21,$Z$22:$AA$33,2,0),"")</f>
        <v/>
      </c>
      <c r="I22" s="642" t="str">
        <v>2 - 1</v>
      </c>
      <c r="J22" s="642" t="str">
        <v>1 - 2</v>
      </c>
      <c r="K22" s="706" t="str">
        <v>3 - 1</v>
      </c>
      <c r="L22" s="695" t="b">
        <f>OR($E22&gt;0,$G22&gt;0)</f>
        <v>1</v>
      </c>
      <c r="M22" s="695" t="b">
        <f t="array" ref="M22:M25">VLOOKUP($D$22:$D$25,$D$14:$AV$17,45,0)</f>
        <v>0</v>
      </c>
      <c r="N22" s="586">
        <f>VLOOKUP($D22,$D$5:$Q$8,14,0)</f>
        <v>8</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Brazil</v>
      </c>
      <c r="E24" s="704">
        <f t="shared" si="36"/>
        <v>6</v>
      </c>
      <c r="F24" s="586">
        <f t="shared" si="37"/>
        <v>5</v>
      </c>
      <c r="G24" s="711">
        <f t="shared" si="38"/>
        <v>3</v>
      </c>
      <c r="H24" s="643" t="str">
        <v>2 - 1</v>
      </c>
      <c r="I24" s="586" t="str">
        <v>0 - 1</v>
      </c>
      <c r="J24" s="644" t="str">
        <v/>
      </c>
      <c r="K24" s="707" t="str">
        <v>3 - 1</v>
      </c>
      <c r="L24" s="695" t="b">
        <f t="shared" si="39"/>
        <v>1</v>
      </c>
      <c r="M24" s="695" t="b">
        <v>0</v>
      </c>
      <c r="N24" s="586">
        <f t="shared" si="40"/>
        <v>6</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2</v>
      </c>
      <c r="G25" s="713">
        <f t="shared" si="38"/>
        <v>8</v>
      </c>
      <c r="H25" s="645" t="str">
        <v>1 - 3</v>
      </c>
      <c r="I25" s="646" t="str">
        <v>0 - 2</v>
      </c>
      <c r="J25" s="646" t="str">
        <v>1 - 3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BrazilHaiti</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ScotlandBrazil</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1</v>
      </c>
      <c r="T27" s="671">
        <f t="shared" si="42"/>
        <v>1</v>
      </c>
      <c r="U27" s="672">
        <f t="shared" si="43"/>
        <v>3</v>
      </c>
      <c r="V27" s="671">
        <f t="shared" si="44"/>
        <v>0</v>
      </c>
      <c r="W27" s="673">
        <f t="shared" si="45"/>
        <v>2</v>
      </c>
      <c r="X27" s="674">
        <f t="shared" si="46"/>
        <v>3</v>
      </c>
      <c r="Y27" s="675">
        <f t="shared" si="47"/>
        <v>1</v>
      </c>
      <c r="Z27" s="676" t="str">
        <f t="shared" si="48"/>
        <v>MoroccoHaiti</v>
      </c>
      <c r="AA27" s="677" t="str">
        <f>IF($T27,$X27&amp;Language!$E$197&amp;$Y27,"")</f>
        <v>3 - 1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6</v>
      </c>
      <c r="I5" s="586">
        <f>SUMIFS($S$22:$S$27,$P$22:$P$27,$D5)+SUMIFS($R$22:$R$27,$Q$22:$Q$27,$D5)</f>
        <v>4</v>
      </c>
      <c r="J5" s="586">
        <f t="shared" ref="J5:J8" si="0">H5-I5</f>
        <v>2</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4</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7</v>
      </c>
      <c r="I8" s="586">
        <f>SUMIFS($S$22:$S$27,$P$22:$P$27,$D8)+SUMIFS($R$22:$R$27,$Q$22:$Q$27,$D8)</f>
        <v>3</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7</v>
      </c>
      <c r="F22" s="642">
        <f>VLOOKUP($D22,$D$5:$K$8,5,0)</f>
        <v>7</v>
      </c>
      <c r="G22" s="710">
        <f>VLOOKUP($D22,$D$5:$K$8,6,0)</f>
        <v>3</v>
      </c>
      <c r="H22" s="641" t="str">
        <f t="array" ref="H22:K25">IFERROR(VLOOKUP($D$22:$D$25&amp;$H$21:$K$21,$Z$22:$AA$33,2,0),"")</f>
        <v/>
      </c>
      <c r="I22" s="642" t="str">
        <v>3 - 2</v>
      </c>
      <c r="J22" s="642" t="str">
        <v>1 - 1</v>
      </c>
      <c r="K22" s="706" t="str">
        <v>3 - 0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USAParaguay</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6</v>
      </c>
      <c r="G23" s="711">
        <f t="shared" ref="G23:G25" si="38">VLOOKUP($D23,$D$5:$K$8,6,0)</f>
        <v>4</v>
      </c>
      <c r="H23" s="643" t="str">
        <v>2 - 3</v>
      </c>
      <c r="I23" s="644" t="str">
        <v/>
      </c>
      <c r="J23" s="586" t="str">
        <v>2 - 1</v>
      </c>
      <c r="K23" s="707" t="str">
        <v>2 - 0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AustraliaTurkey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4</v>
      </c>
      <c r="F24" s="586">
        <f t="shared" si="37"/>
        <v>4</v>
      </c>
      <c r="G24" s="711">
        <f t="shared" si="38"/>
        <v>3</v>
      </c>
      <c r="H24" s="643" t="str">
        <v>1 - 1</v>
      </c>
      <c r="I24" s="586" t="str">
        <v>1 - 2</v>
      </c>
      <c r="J24" s="644" t="str">
        <v/>
      </c>
      <c r="K24" s="707" t="str">
        <v>2 - 0</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TurkeyParaguay</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TurkeyUSA</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ParaguayAustralia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13</v>
      </c>
      <c r="I5" s="586">
        <f>SUMIFS($S$22:$S$27,$P$22:$P$27,$D5)+SUMIFS($R$22:$R$27,$Q$22:$Q$27,$D5)</f>
        <v>2</v>
      </c>
      <c r="J5" s="586">
        <f t="shared" ref="J5:J8" si="0">H5-I5</f>
        <v>11</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1</v>
      </c>
      <c r="I6" s="586">
        <f>SUMIFS($S$22:$S$27,$P$22:$P$27,$D6)+SUMIFS($R$22:$R$27,$Q$22:$Q$27,$D6)</f>
        <v>10</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3</v>
      </c>
      <c r="I7" s="586">
        <f>SUMIFS($S$22:$S$27,$P$22:$P$27,$D7)+SUMIFS($R$22:$R$27,$Q$22:$Q$27,$D7)</f>
        <v>6</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13</v>
      </c>
      <c r="G22" s="710">
        <f>VLOOKUP($D22,$D$5:$K$8,6,0)</f>
        <v>2</v>
      </c>
      <c r="H22" s="641" t="str">
        <f t="array" ref="H22:K25">IFERROR(VLOOKUP($D$22:$D$25&amp;$H$21:$K$21,$Z$22:$AA$33,2,0),"")</f>
        <v/>
      </c>
      <c r="I22" s="642" t="str">
        <v>3 - 1</v>
      </c>
      <c r="J22" s="642" t="str">
        <v>4 - 1</v>
      </c>
      <c r="K22" s="706" t="str">
        <v>6 - 0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6</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6</v>
      </c>
      <c r="X22" s="653">
        <f t="shared" ref="X22:X25" si="32">IF(OR(R22="",S22=""),0,R22)</f>
        <v>6</v>
      </c>
      <c r="Y22" s="654">
        <f t="shared" ref="Y22:Y25" si="33">IF(OR(R22="",S22=""),0,S22)</f>
        <v>0</v>
      </c>
      <c r="Z22" s="655" t="str">
        <f t="shared" ref="Z22:Z25" si="34">P22&amp;Q22</f>
        <v>GermanyCuraçao</v>
      </c>
      <c r="AA22" s="656" t="str">
        <f>IF($T22,$X22&amp;Language!$E$197&amp;$Y22,"")</f>
        <v>6 - 0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6</v>
      </c>
      <c r="F23" s="586">
        <f t="shared" ref="F23:F25" si="37">VLOOKUP($D23,$D$5:$K$8,5,0)</f>
        <v>4</v>
      </c>
      <c r="G23" s="711">
        <f t="shared" ref="G23:G25" si="38">VLOOKUP($D23,$D$5:$K$8,6,0)</f>
        <v>3</v>
      </c>
      <c r="H23" s="643" t="str">
        <v>1 - 3</v>
      </c>
      <c r="I23" s="644" t="str">
        <v/>
      </c>
      <c r="J23" s="586" t="str">
        <v>1 - 0</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Ivory CoastEcuador</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3</v>
      </c>
      <c r="G24" s="711">
        <f t="shared" si="38"/>
        <v>6</v>
      </c>
      <c r="H24" s="643" t="str">
        <v>1 - 4</v>
      </c>
      <c r="I24" s="586" t="str">
        <v>0 - 1</v>
      </c>
      <c r="J24" s="644" t="str">
        <v/>
      </c>
      <c r="K24" s="707" t="str">
        <v>2 - 1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4</v>
      </c>
      <c r="S24" s="687">
        <f>IF(OR(INDEX('World Cup'!$B$14:$AJ$39,11,1+(CODE($B$1)-65)*3)="",INDEX('World Cup'!$B$14:$AJ$39,11,2+(CODE($B$1)-65)*3)=""),"",INDEX('World Cup'!$B$14:$AJ$39,11,2+(CODE($B$1)-65)*3))</f>
        <v>1</v>
      </c>
      <c r="T24" s="586">
        <f t="shared" si="28"/>
        <v>1</v>
      </c>
      <c r="U24" s="661">
        <f t="shared" si="29"/>
        <v>3</v>
      </c>
      <c r="V24" s="586">
        <f t="shared" si="30"/>
        <v>0</v>
      </c>
      <c r="W24" s="662">
        <f t="shared" si="31"/>
        <v>3</v>
      </c>
      <c r="X24" s="663">
        <f t="shared" si="32"/>
        <v>4</v>
      </c>
      <c r="Y24" s="664">
        <f t="shared" si="33"/>
        <v>1</v>
      </c>
      <c r="Z24" s="665" t="str">
        <f t="shared" si="34"/>
        <v>GermanyIvory Coast</v>
      </c>
      <c r="AA24" s="666" t="str">
        <f>IF($T24,$X24&amp;Language!$E$197&amp;$Y24,"")</f>
        <v>4 - 1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10</v>
      </c>
      <c r="H25" s="645" t="str">
        <v>0 - 6</v>
      </c>
      <c r="I25" s="646" t="str">
        <v>0 - 2</v>
      </c>
      <c r="J25" s="646" t="str">
        <v>1 - 2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CuraçaoIvory Coast</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EcuadorGermany</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0 - 6</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7</v>
      </c>
      <c r="I6" s="586">
        <f>SUMIFS($S$22:$S$27,$P$22:$P$27,$D6)+SUMIFS($R$22:$R$27,$Q$22:$Q$27,$D6)</f>
        <v>4</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Sweden</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6</v>
      </c>
      <c r="F23" s="586">
        <f t="shared" ref="F23:F25" si="37">VLOOKUP($D23,$D$5:$K$8,5,0)</f>
        <v>7</v>
      </c>
      <c r="G23" s="711">
        <f t="shared" ref="G23:G25" si="38">VLOOKUP($D23,$D$5:$K$8,6,0)</f>
        <v>4</v>
      </c>
      <c r="H23" s="643" t="str">
        <v>1 - 2</v>
      </c>
      <c r="I23" s="644" t="str">
        <v/>
      </c>
      <c r="J23" s="586" t="str">
        <v>3 - 2</v>
      </c>
      <c r="K23" s="707" t="str">
        <v>3 - 0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3</v>
      </c>
      <c r="F24" s="586">
        <f t="shared" si="37"/>
        <v>4</v>
      </c>
      <c r="G24" s="711">
        <f t="shared" si="38"/>
        <v>5</v>
      </c>
      <c r="H24" s="643" t="str">
        <v>1 - 2</v>
      </c>
      <c r="I24" s="586" t="str">
        <v>2 - 3</v>
      </c>
      <c r="J24" s="644" t="str">
        <v/>
      </c>
      <c r="K24" s="707" t="str">
        <v>1 - 0</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7</v>
      </c>
      <c r="H25" s="645" t="str">
        <v>0 - 3</v>
      </c>
      <c r="I25" s="646" t="str">
        <v>0 - 3</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TunisiaJapan</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JapanSweden</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TunisiaNetherlands</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6</v>
      </c>
      <c r="I5" s="586">
        <f>SUMIFS($S$22:$S$27,$P$22:$P$27,$D5)+SUMIFS($R$22:$R$27,$Q$22:$Q$27,$D5)</f>
        <v>0</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5</v>
      </c>
      <c r="I6" s="586">
        <f>SUMIFS($S$22:$S$27,$P$22:$P$27,$D6)+SUMIFS($R$22:$R$27,$Q$22:$Q$27,$D6)</f>
        <v>2</v>
      </c>
      <c r="J6" s="586">
        <f t="shared" si="0"/>
        <v>3</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New Zealand</v>
      </c>
      <c r="E8" s="774"/>
      <c r="F8" s="594"/>
      <c r="G8" s="605"/>
      <c r="H8" s="586">
        <f>SUMIFS($R$22:$R$27,$P$22:$P$27,$D8)+SUMIFS($S$22:$S$27,$Q$22:$Q$27,$D8)</f>
        <v>0</v>
      </c>
      <c r="I8" s="586">
        <f>SUMIFS($S$22:$S$27,$P$22:$P$27,$D8)+SUMIFS($R$22:$R$27,$Q$22:$Q$27,$D8)</f>
        <v>4</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New Zealand</v>
      </c>
      <c r="BH13" s="610" t="str">
        <v>IR Iran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New Zealand</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IR Iran</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6</v>
      </c>
      <c r="G22" s="710">
        <f>VLOOKUP($D22,$D$5:$K$8,6,0)</f>
        <v>0</v>
      </c>
      <c r="H22" s="641" t="str">
        <f t="array" ref="H22:K25">IFERROR(VLOOKUP($D$22:$D$25&amp;$H$21:$K$21,$Z$22:$AA$33,2,0),"")</f>
        <v/>
      </c>
      <c r="I22" s="642" t="str">
        <v>1 - 0</v>
      </c>
      <c r="J22" s="642" t="str">
        <v>1 - 0</v>
      </c>
      <c r="K22" s="706" t="str">
        <v>4 - 0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BelgiumEgypt</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5</v>
      </c>
      <c r="G23" s="711">
        <f t="shared" ref="G23:G25" si="38">VLOOKUP($D23,$D$5:$K$8,6,0)</f>
        <v>2</v>
      </c>
      <c r="H23" s="643" t="str">
        <v>0 - 1</v>
      </c>
      <c r="I23" s="644" t="str">
        <v/>
      </c>
      <c r="J23" s="586" t="str">
        <v>3 - 0</v>
      </c>
      <c r="K23" s="707" t="str">
        <v>2 - 1</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IR IranNew Zealand</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1</v>
      </c>
      <c r="F24" s="586">
        <f t="shared" si="37"/>
        <v>0</v>
      </c>
      <c r="G24" s="711">
        <f t="shared" si="38"/>
        <v>4</v>
      </c>
      <c r="H24" s="643" t="str">
        <v>0 - 1</v>
      </c>
      <c r="I24" s="586" t="str">
        <v>0 - 3</v>
      </c>
      <c r="J24" s="644" t="str">
        <v/>
      </c>
      <c r="K24" s="707" t="str">
        <v>0 - 0</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BelgiumIR Iran</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1</v>
      </c>
      <c r="F25" s="646">
        <f t="shared" si="37"/>
        <v>1</v>
      </c>
      <c r="G25" s="713">
        <f t="shared" si="38"/>
        <v>6</v>
      </c>
      <c r="H25" s="645" t="str">
        <v>0 - 4</v>
      </c>
      <c r="I25" s="646" t="str">
        <v>1 - 2</v>
      </c>
      <c r="J25" s="646" t="str">
        <v>0 - 0</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3</v>
      </c>
      <c r="T25" s="586">
        <f t="shared" si="28"/>
        <v>1</v>
      </c>
      <c r="U25" s="661">
        <f t="shared" si="29"/>
        <v>0</v>
      </c>
      <c r="V25" s="586">
        <f t="shared" si="30"/>
        <v>3</v>
      </c>
      <c r="W25" s="662">
        <f t="shared" si="31"/>
        <v>-3</v>
      </c>
      <c r="X25" s="663">
        <f t="shared" si="32"/>
        <v>0</v>
      </c>
      <c r="Y25" s="664">
        <f t="shared" si="33"/>
        <v>3</v>
      </c>
      <c r="Z25" s="665" t="str">
        <f t="shared" si="34"/>
        <v>New ZealandEgypt</v>
      </c>
      <c r="AA25" s="666" t="str">
        <f>IF($T25,$X25&amp;Language!$E$197&amp;$Y25,"")</f>
        <v>0 - 3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New ZealandBelgium</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3 - 0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10</v>
      </c>
      <c r="I5" s="586">
        <f>SUMIFS($S$22:$S$27,$P$22:$P$27,$D5)+SUMIFS($R$22:$R$27,$Q$22:$Q$27,$D5)</f>
        <v>2</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0</v>
      </c>
      <c r="I6" s="586">
        <f>SUMIFS($S$22:$S$27,$P$22:$P$27,$D6)+SUMIFS($R$22:$R$27,$Q$22:$Q$27,$D6)</f>
        <v>9</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Saudi Arabia</v>
      </c>
      <c r="E7" s="774"/>
      <c r="F7" s="594"/>
      <c r="G7" s="605"/>
      <c r="H7" s="586">
        <f>SUMIFS($R$22:$R$27,$P$22:$P$27,$D7)+SUMIFS($S$22:$S$27,$Q$22:$Q$27,$D7)</f>
        <v>5</v>
      </c>
      <c r="I7" s="586">
        <f>SUMIFS($S$22:$S$27,$P$22:$P$27,$D7)+SUMIFS($R$22:$R$27,$Q$22:$Q$27,$D7)</f>
        <v>5</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4</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Uruguay</v>
      </c>
      <c r="BG13" s="609" t="str">
        <v>Saudi Arabia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Uruguay</v>
      </c>
      <c r="BA15" s="605">
        <v>1</v>
      </c>
      <c r="BB15" s="605">
        <v>0</v>
      </c>
      <c r="BC15" s="621">
        <v>2</v>
      </c>
      <c r="BE15" s="626" t="str">
        <v/>
      </c>
      <c r="BF15" s="627" t="str">
        <v/>
      </c>
      <c r="BG15" s="628" t="str">
        <v>2 - 2</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Saudi Arabia</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2</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2</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10</v>
      </c>
      <c r="G22" s="710">
        <f>VLOOKUP($D22,$D$5:$K$8,6,0)</f>
        <v>2</v>
      </c>
      <c r="H22" s="641" t="str">
        <f t="array" ref="H22:K25">IFERROR(VLOOKUP($D$22:$D$25&amp;$H$21:$K$21,$Z$22:$AA$33,2,0),"")</f>
        <v/>
      </c>
      <c r="I22" s="642" t="str">
        <v>2 - 1</v>
      </c>
      <c r="J22" s="642" t="str">
        <v>3 - 1</v>
      </c>
      <c r="K22" s="706" t="str">
        <v>5 - 0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SpainCape Verde</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4</v>
      </c>
      <c r="F23" s="586">
        <f t="shared" ref="F23:F25" si="37">VLOOKUP($D23,$D$5:$K$8,5,0)</f>
        <v>5</v>
      </c>
      <c r="G23" s="711">
        <f t="shared" ref="G23:G25" si="38">VLOOKUP($D23,$D$5:$K$8,6,0)</f>
        <v>4</v>
      </c>
      <c r="H23" s="643" t="str">
        <v>1 - 2</v>
      </c>
      <c r="I23" s="644" t="str">
        <v/>
      </c>
      <c r="J23" s="586" t="str">
        <v>2 - 2</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Saudi ArabiaUruguay</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4</v>
      </c>
      <c r="F24" s="586">
        <f t="shared" si="37"/>
        <v>5</v>
      </c>
      <c r="G24" s="711">
        <f t="shared" si="38"/>
        <v>5</v>
      </c>
      <c r="H24" s="643" t="str">
        <v>1 - 3</v>
      </c>
      <c r="I24" s="586" t="str">
        <v>2 - 2</v>
      </c>
      <c r="J24" s="644" t="str">
        <v/>
      </c>
      <c r="K24" s="707" t="str">
        <v>2 - 0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SpainSaudi Arabia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9</v>
      </c>
      <c r="H25" s="645" t="str">
        <v>0 - 5</v>
      </c>
      <c r="I25" s="646" t="str">
        <v>0 - 2</v>
      </c>
      <c r="J25" s="646" t="str">
        <v>0 - 2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Cape VerdeSaudi Arabia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1</v>
      </c>
      <c r="I6" s="586">
        <f>SUMIFS($S$22:$S$27,$P$22:$P$27,$D6)+SUMIFS($R$22:$R$27,$Q$22:$Q$27,$D6)</f>
        <v>7</v>
      </c>
      <c r="J6" s="586">
        <f t="shared" si="0"/>
        <v>-6</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1</v>
      </c>
      <c r="I7" s="586">
        <f>SUMIFS($S$22:$S$27,$P$22:$P$27,$D7)+SUMIFS($R$22:$R$27,$Q$22:$Q$27,$D7)</f>
        <v>4</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Norway</v>
      </c>
      <c r="E8" s="774"/>
      <c r="F8" s="594"/>
      <c r="G8" s="605"/>
      <c r="H8" s="586">
        <f>SUMIFS($R$22:$R$27,$P$22:$P$27,$D8)+SUMIFS($S$22:$S$27,$Q$22:$Q$27,$D8)</f>
        <v>6</v>
      </c>
      <c r="I8" s="586">
        <f>SUMIFS($S$22:$S$27,$P$22:$P$27,$D8)+SUMIFS($R$22:$R$27,$Q$22:$Q$27,$D8)</f>
        <v>3</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Iraq</v>
      </c>
      <c r="BH13" s="610" t="str">
        <v>Senegal</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Iraq</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Senegal</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Iraq</v>
      </c>
      <c r="K21" s="638" t="str">
        <v>Senegal</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8</v>
      </c>
      <c r="G22" s="710">
        <f>VLOOKUP($D22,$D$5:$K$8,6,0)</f>
        <v>2</v>
      </c>
      <c r="H22" s="641" t="str">
        <f t="array" ref="H22:K25">IFERROR(VLOOKUP($D$22:$D$25&amp;$H$21:$K$21,$Z$22:$AA$33,2,0),"")</f>
        <v/>
      </c>
      <c r="I22" s="642" t="str">
        <v>2 - 1</v>
      </c>
      <c r="J22" s="642" t="str">
        <v>2 - 0</v>
      </c>
      <c r="K22" s="706" t="str">
        <v>4 - 1</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4</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4</v>
      </c>
      <c r="Y22" s="654">
        <f t="shared" ref="Y22:Y25" si="33">IF(OR(R22="",S22=""),0,S22)</f>
        <v>1</v>
      </c>
      <c r="Z22" s="655" t="str">
        <f t="shared" ref="Z22:Z25" si="34">P22&amp;Q22</f>
        <v>FranceSenegal</v>
      </c>
      <c r="AA22" s="656" t="str">
        <f>IF($T22,$X22&amp;Language!$E$197&amp;$Y22,"")</f>
        <v>4 - 1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6</v>
      </c>
      <c r="G23" s="711">
        <f t="shared" ref="G23:G25" si="38">VLOOKUP($D23,$D$5:$K$8,6,0)</f>
        <v>3</v>
      </c>
      <c r="H23" s="643" t="str">
        <v>1 - 2</v>
      </c>
      <c r="I23" s="644" t="str">
        <v/>
      </c>
      <c r="J23" s="586" t="str">
        <v>2 - 1</v>
      </c>
      <c r="K23" s="707" t="str">
        <v>3 - 0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IraqNorway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Iraq</v>
      </c>
      <c r="E24" s="704">
        <f t="shared" si="36"/>
        <v>1</v>
      </c>
      <c r="F24" s="586">
        <f t="shared" si="37"/>
        <v>1</v>
      </c>
      <c r="G24" s="711">
        <f t="shared" si="38"/>
        <v>4</v>
      </c>
      <c r="H24" s="643" t="str">
        <v>0 - 2</v>
      </c>
      <c r="I24" s="586" t="str">
        <v>1 - 2</v>
      </c>
      <c r="J24" s="644" t="str">
        <v/>
      </c>
      <c r="K24" s="707" t="str">
        <v>0 - 0</v>
      </c>
      <c r="L24" s="695" t="b">
        <f t="shared" si="39"/>
        <v>1</v>
      </c>
      <c r="M24" s="695" t="b">
        <v>0</v>
      </c>
      <c r="N24" s="586">
        <f t="shared" si="40"/>
        <v>57</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Senegal</v>
      </c>
      <c r="E25" s="712">
        <f t="shared" si="36"/>
        <v>1</v>
      </c>
      <c r="F25" s="646">
        <f t="shared" si="37"/>
        <v>1</v>
      </c>
      <c r="G25" s="713">
        <f t="shared" si="38"/>
        <v>7</v>
      </c>
      <c r="H25" s="645" t="str">
        <v>1 - 4</v>
      </c>
      <c r="I25" s="646" t="str">
        <v>0 - 3</v>
      </c>
      <c r="J25" s="646" t="str">
        <v>0 - 0</v>
      </c>
      <c r="K25" s="708" t="str">
        <v/>
      </c>
      <c r="L25" s="695" t="b">
        <f t="shared" si="39"/>
        <v>1</v>
      </c>
      <c r="M25" s="695" t="b">
        <v>0</v>
      </c>
      <c r="N25" s="586">
        <f t="shared" si="40"/>
        <v>14</v>
      </c>
      <c r="O25" s="659" t="s">
        <v>29</v>
      </c>
      <c r="P25" s="685" t="str">
        <f>INDEX('World Cup'!$B$13:$AJ$38,16,1+(CODE($B$1)-65)*3)</f>
        <v>Norway</v>
      </c>
      <c r="Q25" s="686" t="str">
        <f>INDEX('World Cup'!$B$13:$AJ$38,16,2+(CODE($B$1)-65)*3)</f>
        <v>Senegal</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NorwaySenegal</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SenegalIraq</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6</v>
      </c>
      <c r="I5" s="586">
        <f>SUMIFS($S$22:$S$27,$P$22:$P$27,$D5)+SUMIFS($R$22:$R$27,$Q$22:$Q$27,$D5)</f>
        <v>2</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Algeria</v>
      </c>
      <c r="E6" s="774"/>
      <c r="F6" s="594"/>
      <c r="G6" s="605"/>
      <c r="H6" s="586">
        <f>SUMIFS($R$22:$R$27,$P$22:$P$27,$D6)+SUMIFS($S$22:$S$27,$Q$22:$Q$27,$D6)</f>
        <v>1</v>
      </c>
      <c r="I6" s="586">
        <f>SUMIFS($S$22:$S$27,$P$22:$P$27,$D6)+SUMIFS($R$22:$R$27,$Q$22:$Q$27,$D6)</f>
        <v>5</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Austria</v>
      </c>
      <c r="E7" s="774"/>
      <c r="F7" s="594"/>
      <c r="G7" s="605"/>
      <c r="H7" s="586">
        <f>SUMIFS($R$22:$R$27,$P$22:$P$27,$D7)+SUMIFS($S$22:$S$27,$Q$22:$Q$27,$D7)</f>
        <v>5</v>
      </c>
      <c r="I7" s="586">
        <f>SUMIFS($S$22:$S$27,$P$22:$P$27,$D7)+SUMIFS($R$22:$R$27,$Q$22:$Q$27,$D7)</f>
        <v>1</v>
      </c>
      <c r="J7" s="586">
        <f t="shared" si="0"/>
        <v>4</v>
      </c>
      <c r="K7" s="595">
        <f t="shared" si="1"/>
        <v>7</v>
      </c>
      <c r="L7" s="586">
        <f t="shared" si="2"/>
        <v>3</v>
      </c>
      <c r="M7" s="586">
        <f>SUMPRODUCT(($P$22:$P$27=D7)*($R$22:$R$27&gt;$S$22:$S$27))+SUMPRODUCT(($Q$22:$Q$27=D7)*($R$22:$R$27&lt;$S$22:$S$27))</f>
        <v>2</v>
      </c>
      <c r="N7" s="586">
        <f>SUMPRODUCT(($P$22:$Q$27=D7)*($R$22:$R$27=$S$22:$S$27)*($R$22:$R$27&lt;&gt;"")*($S$22:$S$27&lt;&gt;""))</f>
        <v>1</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Jordan</v>
      </c>
      <c r="E8" s="774"/>
      <c r="F8" s="594"/>
      <c r="G8" s="605"/>
      <c r="H8" s="586">
        <f>SUMIFS($R$22:$R$27,$P$22:$P$27,$D8)+SUMIFS($S$22:$S$27,$Q$22:$Q$27,$D8)</f>
        <v>1</v>
      </c>
      <c r="I8" s="586">
        <f>SUMIFS($S$22:$S$27,$P$22:$P$27,$D8)+SUMIFS($R$22:$R$27,$Q$22:$Q$27,$D8)</f>
        <v>5</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Austria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Austria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1</v>
      </c>
      <c r="J16" s="703"/>
      <c r="K16" s="586">
        <f t="array" ref="K16">SUMPRODUCT($U$22:$U$27*($P$22:$P$27=$D16)*ISNUMBER(MATCH($Q$22:$Q$27,IF($I$14:$I$17=$I16,$D$14:$D$17,""),0)))+SUMPRODUCT($V$22:$V$27*($Q$22:$Q$27=$D16)*ISNUMBER(MATCH($P$22:$P$27,IF($I$14:$I$17=$I16,$D$14:$D$17,""),0)))</f>
        <v>1</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1</v>
      </c>
      <c r="T16" s="586">
        <f>COUNTIFS($S$14:$S$17,"&gt;"&amp;$S16,$Q$14:$Q$17,"="&amp;$Q16)</f>
        <v>0</v>
      </c>
      <c r="U16" s="599">
        <f t="shared" si="12"/>
        <v>1</v>
      </c>
      <c r="V16" s="703"/>
      <c r="W16" s="586">
        <f t="array" ref="W16">SUMPRODUCT($U$22:$U$27*($P$22:$P$27=$D16)*ISNUMBER(MATCH($Q$22:$Q$27,IF($U$14:$U$17=$U16,$D$14:$D$17,""),0)))+SUMPRODUCT($V$22:$V$27*($Q$22:$Q$27=$D16)*ISNUMBER(MATCH($P$22:$P$27,IF($U$14:$U$17=$U16,$D$14:$D$17,""),0)))</f>
        <v>1</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1</v>
      </c>
      <c r="AF16" s="586">
        <f>COUNTIFS($AE$14:$AE$17,"&gt;"&amp;$AE16,$AC$14:$AC$17,"="&amp;$AC16)</f>
        <v>0</v>
      </c>
      <c r="AG16" s="599">
        <f t="shared" si="15"/>
        <v>1</v>
      </c>
      <c r="AH16" s="703"/>
      <c r="AI16" s="605">
        <f>COUNTIFS($J$5:$J$8,"&gt;"&amp;$J7,$AG$14:$AG$17,"="&amp;$AG16)</f>
        <v>0</v>
      </c>
      <c r="AJ16" s="599">
        <f t="shared" si="23"/>
        <v>1</v>
      </c>
      <c r="AK16" s="598"/>
      <c r="AL16" s="605">
        <f>COUNTIFS($H$5:$H$8,"&gt;"&amp;$H7,$AJ$14:$AJ$17,"="&amp;$AJ16)</f>
        <v>1</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
      </c>
      <c r="BA16" s="605" t="str">
        <v/>
      </c>
      <c r="BB16" s="605" t="str">
        <v/>
      </c>
      <c r="BC16" s="621" t="str">
        <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7</v>
      </c>
      <c r="F22" s="642">
        <f>VLOOKUP($D22,$D$5:$K$8,5,0)</f>
        <v>6</v>
      </c>
      <c r="G22" s="710">
        <f>VLOOKUP($D22,$D$5:$K$8,6,0)</f>
        <v>2</v>
      </c>
      <c r="H22" s="641" t="str">
        <f t="array" ref="H22:K25">IFERROR(VLOOKUP($D$22:$D$25&amp;$H$21:$K$21,$Z$22:$AA$33,2,0),"")</f>
        <v/>
      </c>
      <c r="I22" s="642" t="str">
        <v>1 - 1</v>
      </c>
      <c r="J22" s="642" t="str">
        <v>2 - 0</v>
      </c>
      <c r="K22" s="706" t="str">
        <v>3 - 1</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7</v>
      </c>
      <c r="F23" s="586">
        <f t="shared" ref="F23:F25" si="37">VLOOKUP($D23,$D$5:$K$8,5,0)</f>
        <v>5</v>
      </c>
      <c r="G23" s="711">
        <f t="shared" ref="G23:G25" si="38">VLOOKUP($D23,$D$5:$K$8,6,0)</f>
        <v>1</v>
      </c>
      <c r="H23" s="643" t="str">
        <v>1 - 1</v>
      </c>
      <c r="I23" s="644" t="str">
        <v/>
      </c>
      <c r="J23" s="586" t="str">
        <v>3 - 0</v>
      </c>
      <c r="K23" s="707" t="str">
        <v>1 - 0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AustriaJordan</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1</v>
      </c>
      <c r="G24" s="711">
        <f t="shared" si="38"/>
        <v>5</v>
      </c>
      <c r="H24" s="643" t="str">
        <v>0 - 2</v>
      </c>
      <c r="I24" s="586" t="str">
        <v>0 - 3</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ArgentinaAustria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1</v>
      </c>
      <c r="G25" s="713">
        <f t="shared" si="38"/>
        <v>5</v>
      </c>
      <c r="H25" s="645" t="str">
        <v>1 - 3</v>
      </c>
      <c r="I25" s="646" t="str">
        <v>0 - 1</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AlgeriaAustria</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JordanArgentina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10</v>
      </c>
      <c r="I5" s="586">
        <f>SUMIFS($S$22:$S$27,$P$22:$P$27,$D5)+SUMIFS($R$22:$R$27,$Q$22:$Q$27,$D5)</f>
        <v>2</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3</v>
      </c>
      <c r="I6" s="586">
        <f>SUMIFS($S$22:$S$27,$P$22:$P$27,$D6)+SUMIFS($R$22:$R$27,$Q$22:$Q$27,$D6)</f>
        <v>6</v>
      </c>
      <c r="J6" s="586">
        <f t="shared" si="0"/>
        <v>-3</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Colombia</v>
      </c>
      <c r="E8" s="774"/>
      <c r="F8" s="594"/>
      <c r="G8" s="605"/>
      <c r="H8" s="586">
        <f>SUMIFS($R$22:$R$27,$P$22:$P$27,$D8)+SUMIFS($S$22:$S$27,$Q$22:$Q$27,$D8)</f>
        <v>3</v>
      </c>
      <c r="I8" s="586">
        <f>SUMIFS($S$22:$S$27,$P$22:$P$27,$D8)+SUMIFS($R$22:$R$27,$Q$22:$Q$27,$D8)</f>
        <v>4</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DR Congo</v>
      </c>
      <c r="J21" s="637" t="str">
        <v>Colombia</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10</v>
      </c>
      <c r="G22" s="710">
        <f>VLOOKUP($D22,$D$5:$K$8,6,0)</f>
        <v>2</v>
      </c>
      <c r="H22" s="641" t="str">
        <f t="array" ref="H22:K25">IFERROR(VLOOKUP($D$22:$D$25&amp;$H$21:$K$21,$Z$22:$AA$33,2,0),"")</f>
        <v/>
      </c>
      <c r="I22" s="642" t="str">
        <v>5 - 1</v>
      </c>
      <c r="J22" s="642" t="str">
        <v>2 - 1</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5</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5</v>
      </c>
      <c r="Y22" s="654">
        <f t="shared" ref="Y22:Y25" si="33">IF(OR(R22="",S22=""),0,S22)</f>
        <v>1</v>
      </c>
      <c r="Z22" s="655" t="str">
        <f t="shared" ref="Z22:Z25" si="34">P22&amp;Q22</f>
        <v>PortugalDR Congo</v>
      </c>
      <c r="AA22" s="656" t="str">
        <f>IF($T22,$X22&amp;Language!$E$197&amp;$Y22,"")</f>
        <v>5 - 1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DR Congo</v>
      </c>
      <c r="E23" s="704">
        <f t="shared" ref="E23:E25" si="36">VLOOKUP($D23,$D$5:$K$8,8,0)</f>
        <v>4</v>
      </c>
      <c r="F23" s="586">
        <f t="shared" ref="F23:F25" si="37">VLOOKUP($D23,$D$5:$K$8,5,0)</f>
        <v>3</v>
      </c>
      <c r="G23" s="711">
        <f t="shared" ref="G23:G25" si="38">VLOOKUP($D23,$D$5:$K$8,6,0)</f>
        <v>6</v>
      </c>
      <c r="H23" s="643" t="str">
        <v>1 - 5</v>
      </c>
      <c r="I23" s="644" t="str">
        <v/>
      </c>
      <c r="J23" s="586" t="str">
        <v>1 - 0</v>
      </c>
      <c r="K23" s="707" t="str">
        <v>1 - 1</v>
      </c>
      <c r="L23" s="695" t="b">
        <f t="shared" ref="L23:L25" si="39">OR($E23&gt;0,$G23&gt;0)</f>
        <v>1</v>
      </c>
      <c r="M23" s="695" t="b">
        <v>0</v>
      </c>
      <c r="N23" s="586">
        <f t="shared" ref="N23:N25" si="40">VLOOKUP($D23,$D$5:$Q$8,14,0)</f>
        <v>46</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Colombia</v>
      </c>
      <c r="E24" s="704">
        <f t="shared" si="36"/>
        <v>3</v>
      </c>
      <c r="F24" s="586">
        <f t="shared" si="37"/>
        <v>3</v>
      </c>
      <c r="G24" s="711">
        <f t="shared" si="38"/>
        <v>4</v>
      </c>
      <c r="H24" s="643" t="str">
        <v>1 - 2</v>
      </c>
      <c r="I24" s="586" t="str">
        <v>0 - 1</v>
      </c>
      <c r="J24" s="644" t="str">
        <v/>
      </c>
      <c r="K24" s="707" t="str">
        <v>2 - 1</v>
      </c>
      <c r="L24" s="695" t="b">
        <f t="shared" si="39"/>
        <v>1</v>
      </c>
      <c r="M24" s="695" t="b">
        <v>0</v>
      </c>
      <c r="N24" s="586">
        <f t="shared" si="40"/>
        <v>13</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2</v>
      </c>
      <c r="G25" s="713">
        <f t="shared" si="38"/>
        <v>6</v>
      </c>
      <c r="H25" s="645" t="str">
        <v>0 - 3</v>
      </c>
      <c r="I25" s="646" t="str">
        <v>1 - 1</v>
      </c>
      <c r="J25" s="646" t="str">
        <v>1 - 2</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ColombiaDR Congo</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Panama</v>
      </c>
      <c r="E8" s="774"/>
      <c r="F8" s="594"/>
      <c r="G8" s="605"/>
      <c r="H8" s="586">
        <f>SUMIFS($R$22:$R$27,$P$22:$P$27,$D8)+SUMIFS($S$22:$S$27,$Q$22:$Q$27,$D8)</f>
        <v>1</v>
      </c>
      <c r="I8" s="586">
        <f>SUMIFS($S$22:$S$27,$P$22:$P$27,$D8)+SUMIFS($R$22:$R$27,$Q$22:$Q$27,$D8)</f>
        <v>7</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9</v>
      </c>
      <c r="G22" s="710">
        <f>VLOOKUP($D22,$D$5:$K$8,6,0)</f>
        <v>2</v>
      </c>
      <c r="H22" s="641" t="str">
        <f t="array" ref="H22:K25">IFERROR(VLOOKUP($D$22:$D$25&amp;$H$21:$K$21,$Z$22:$AA$33,2,0),"")</f>
        <v/>
      </c>
      <c r="I22" s="642" t="str">
        <v>2 - 1</v>
      </c>
      <c r="J22" s="642" t="str">
        <v>3 - 0</v>
      </c>
      <c r="K22" s="706" t="str">
        <v>4 - 1</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GhanaPanama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2</v>
      </c>
      <c r="G24" s="711">
        <f t="shared" si="38"/>
        <v>5</v>
      </c>
      <c r="H24" s="643" t="str">
        <v>0 - 3</v>
      </c>
      <c r="I24" s="586" t="str">
        <v>1 - 2</v>
      </c>
      <c r="J24" s="644" t="str">
        <v/>
      </c>
      <c r="K24" s="707" t="str">
        <v>1 - 0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7</v>
      </c>
      <c r="H25" s="645" t="str">
        <v>1 - 4</v>
      </c>
      <c r="I25" s="646" t="str">
        <v>0 - 2</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1</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1</v>
      </c>
      <c r="Y26" s="664">
        <f t="shared" ref="Y26:Y27" si="47">IF(OR(R26="",S26=""),0,S26)</f>
        <v>4</v>
      </c>
      <c r="Z26" s="665" t="str">
        <f t="shared" ref="Z26:Z27" si="48">P26&amp;Q26</f>
        <v>PanamaEngland</v>
      </c>
      <c r="AA26" s="666" t="str">
        <f>IF($T26,$X26&amp;Language!$E$197&amp;$Y26,"")</f>
        <v>1 - 4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4 - 1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Saarniit, Jaagup</cp:lastModifiedBy>
  <cp:lastPrinted>2024-08-12T08:42:52Z</cp:lastPrinted>
  <dcterms:created xsi:type="dcterms:W3CDTF">2018-06-13T10:24:55Z</dcterms:created>
  <dcterms:modified xsi:type="dcterms:W3CDTF">2026-06-07T08:09:23Z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e46f04-1151-4928-a464-2b4d83efefbb_Enabled">
    <vt:lpwstr>true</vt:lpwstr>
  </property>
  <property fmtid="{D5CDD505-2E9C-101B-9397-08002B2CF9AE}" pid="3" name="MSIP_Label_55e46f04-1151-4928-a464-2b4d83efefbb_SetDate">
    <vt:lpwstr>2026-06-07T08:09:22Z</vt:lpwstr>
  </property>
  <property fmtid="{D5CDD505-2E9C-101B-9397-08002B2CF9AE}" pid="4" name="MSIP_Label_55e46f04-1151-4928-a464-2b4d83efefbb_Method">
    <vt:lpwstr>Standard</vt:lpwstr>
  </property>
  <property fmtid="{D5CDD505-2E9C-101B-9397-08002B2CF9AE}" pid="5" name="MSIP_Label_55e46f04-1151-4928-a464-2b4d83efefbb_Name">
    <vt:lpwstr>General Information</vt:lpwstr>
  </property>
  <property fmtid="{D5CDD505-2E9C-101B-9397-08002B2CF9AE}" pid="6" name="MSIP_Label_55e46f04-1151-4928-a464-2b4d83efefbb_SiteId">
    <vt:lpwstr>52d58be5-69b4-421b-836e-b92dbe0b067d</vt:lpwstr>
  </property>
  <property fmtid="{D5CDD505-2E9C-101B-9397-08002B2CF9AE}" pid="7" name="MSIP_Label_55e46f04-1151-4928-a464-2b4d83efefbb_ActionId">
    <vt:lpwstr>7128a49f-255c-42ae-8372-01fcdf11e016</vt:lpwstr>
  </property>
  <property fmtid="{D5CDD505-2E9C-101B-9397-08002B2CF9AE}" pid="8" name="MSIP_Label_55e46f04-1151-4928-a464-2b4d83efefbb_ContentBits">
    <vt:lpwstr>0</vt:lpwstr>
  </property>
  <property fmtid="{D5CDD505-2E9C-101B-9397-08002B2CF9AE}" pid="9" name="MSIP_Label_55e46f04-1151-4928-a464-2b4d83efefbb_Tag">
    <vt:lpwstr>10, 3, 0, 1</vt:lpwstr>
  </property>
</Properties>
</file>