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viv\Desktop\"/>
    </mc:Choice>
  </mc:AlternateContent>
  <xr:revisionPtr revIDLastSave="0" documentId="8_{D27CF911-8153-457A-924A-83B5501A6DD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P44" i="3" l="1"/>
  <c r="B44" i="2"/>
  <c r="B36" i="2"/>
  <c r="B28" i="2"/>
  <c r="B20" i="2"/>
  <c r="AB41" i="3"/>
  <c r="AB27" i="3"/>
  <c r="AB17" i="3"/>
  <c r="B43" i="2"/>
  <c r="B27" i="2"/>
  <c r="B47" i="2"/>
  <c r="B31" i="2"/>
  <c r="B45" i="2"/>
  <c r="AB51" i="3"/>
  <c r="AB46" i="3"/>
  <c r="AB32" i="3"/>
  <c r="AB22" i="3"/>
  <c r="AB8" i="3"/>
  <c r="B35" i="2"/>
  <c r="B19" i="2"/>
  <c r="B38" i="2"/>
  <c r="B21" i="2"/>
  <c r="B42" i="2"/>
  <c r="B34" i="2"/>
  <c r="B26" i="2"/>
  <c r="B18" i="2"/>
  <c r="AB35" i="3"/>
  <c r="AB26" i="3"/>
  <c r="AB16" i="3"/>
  <c r="B33" i="2"/>
  <c r="B17" i="2"/>
  <c r="B39" i="2"/>
  <c r="B22" i="2"/>
  <c r="AB50" i="3"/>
  <c r="AB45" i="3"/>
  <c r="AB40" i="3"/>
  <c r="AB21" i="3"/>
  <c r="AB11" i="3"/>
  <c r="B41" i="2"/>
  <c r="B25" i="2"/>
  <c r="AB15" i="3"/>
  <c r="B30" i="2"/>
  <c r="B48" i="2"/>
  <c r="B40" i="2"/>
  <c r="B32" i="2"/>
  <c r="B24" i="2"/>
  <c r="AB44" i="3"/>
  <c r="AB39" i="3"/>
  <c r="AB34" i="3"/>
  <c r="AB29" i="3"/>
  <c r="AB20" i="3"/>
  <c r="AB10" i="3"/>
  <c r="B23" i="2"/>
  <c r="B37" i="2"/>
  <c r="AB53" i="3"/>
  <c r="B46" i="2"/>
  <c r="AB52" i="3"/>
  <c r="AB47" i="3"/>
  <c r="AB38" i="3"/>
  <c r="AB33" i="3"/>
  <c r="AB28" i="3"/>
  <c r="AB23" i="3"/>
  <c r="AB14" i="3"/>
  <c r="AB9" i="3"/>
  <c r="B29" i="2"/>
  <c r="P50" i="3"/>
  <c r="A1" i="3"/>
  <c r="M8" i="3"/>
  <c r="N32" i="3"/>
  <c r="O44" i="3"/>
  <c r="BF6" i="3"/>
  <c r="L8" i="3"/>
  <c r="L32" i="3"/>
  <c r="N44" i="3"/>
  <c r="M50" i="3"/>
  <c r="A5" i="3"/>
  <c r="O20" i="3"/>
  <c r="J26" i="3"/>
  <c r="J32" i="3"/>
  <c r="N38" i="3"/>
  <c r="M44" i="3"/>
  <c r="L44" i="3"/>
  <c r="K50" i="3"/>
  <c r="K8" i="3"/>
  <c r="BT6" i="3"/>
  <c r="P26" i="3"/>
  <c r="BT31" i="3"/>
  <c r="M38" i="3"/>
  <c r="L38" i="3"/>
  <c r="N20" i="3"/>
  <c r="J44" i="3"/>
  <c r="K20" i="3"/>
  <c r="O26" i="3"/>
  <c r="P32" i="3"/>
  <c r="O32" i="3"/>
  <c r="L50" i="3"/>
  <c r="M32" i="3"/>
  <c r="R37" i="3"/>
  <c r="R17" i="3"/>
  <c r="R36" i="3"/>
  <c r="R16" i="3"/>
  <c r="R33" i="3"/>
  <c r="R13" i="3"/>
  <c r="R32" i="3"/>
  <c r="R12" i="3"/>
  <c r="R29" i="3"/>
  <c r="R28" i="3"/>
  <c r="R21" i="3"/>
  <c r="R20" i="3"/>
  <c r="O8" i="3"/>
  <c r="J20" i="3"/>
  <c r="N26" i="3"/>
  <c r="M26" i="3"/>
  <c r="K44" i="3"/>
  <c r="K26" i="3"/>
  <c r="N8" i="3"/>
  <c r="N14" i="3"/>
  <c r="BL41" i="3"/>
  <c r="O50" i="3"/>
  <c r="AY6" i="3"/>
  <c r="L26" i="3"/>
  <c r="O38" i="3"/>
  <c r="N50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0" i="3" l="1"/>
  <c r="AM9" i="3"/>
  <c r="E24" i="3"/>
  <c r="E7" i="3"/>
  <c r="H18" i="3"/>
  <c r="H33" i="3"/>
  <c r="E48" i="3"/>
  <c r="X48" i="3" s="1"/>
  <c r="AM39" i="3"/>
  <c r="E34" i="3"/>
  <c r="AM32" i="3"/>
  <c r="E17" i="3"/>
  <c r="H49" i="3"/>
  <c r="H10" i="3"/>
  <c r="E23" i="3"/>
  <c r="X23" i="3" s="1"/>
  <c r="AM17" i="3"/>
  <c r="E41" i="3"/>
  <c r="E26" i="3"/>
  <c r="E9" i="3"/>
  <c r="H41" i="3"/>
  <c r="AM14" i="3"/>
  <c r="AM53" i="3"/>
  <c r="H20" i="3"/>
  <c r="X20" i="3" s="1"/>
  <c r="E52" i="3"/>
  <c r="X52" i="3" s="1"/>
  <c r="E36" i="3"/>
  <c r="X36" i="3" s="1"/>
  <c r="H54" i="3"/>
  <c r="AM44" i="3"/>
  <c r="E22" i="3"/>
  <c r="E37" i="3"/>
  <c r="AM33" i="3"/>
  <c r="H53" i="3"/>
  <c r="E19" i="3"/>
  <c r="X19" i="3" s="1"/>
  <c r="H37" i="3"/>
  <c r="AM46" i="3"/>
  <c r="H14" i="3"/>
  <c r="H27" i="3"/>
  <c r="AM27" i="3"/>
  <c r="E43" i="3"/>
  <c r="E45" i="3"/>
  <c r="AM23" i="3"/>
  <c r="E28" i="3"/>
  <c r="H13" i="3"/>
  <c r="E25" i="3"/>
  <c r="E40" i="3"/>
  <c r="H8" i="3"/>
  <c r="H21" i="3"/>
  <c r="E51" i="3"/>
  <c r="AM51" i="3"/>
  <c r="H36" i="3"/>
  <c r="E33" i="3"/>
  <c r="H15" i="3"/>
  <c r="AM41" i="3"/>
  <c r="E47" i="3"/>
  <c r="X47" i="3" s="1"/>
  <c r="H29" i="3"/>
  <c r="AM28" i="3"/>
  <c r="E12" i="3"/>
  <c r="H43" i="3"/>
  <c r="E46" i="3"/>
  <c r="AM21" i="3"/>
  <c r="H11" i="3"/>
  <c r="H28" i="3"/>
  <c r="AM16" i="3"/>
  <c r="H26" i="3"/>
  <c r="H42" i="3"/>
  <c r="E10" i="3"/>
  <c r="E50" i="3"/>
  <c r="H31" i="3"/>
  <c r="H17" i="3"/>
  <c r="H25" i="3"/>
  <c r="X25" i="3" s="1"/>
  <c r="H7" i="3"/>
  <c r="AM10" i="3"/>
  <c r="E39" i="3"/>
  <c r="H48" i="3"/>
  <c r="H32" i="3"/>
  <c r="E15" i="3"/>
  <c r="AM40" i="3"/>
  <c r="E14" i="3"/>
  <c r="AM26" i="3"/>
  <c r="E29" i="3"/>
  <c r="H44" i="3"/>
  <c r="AM11" i="3"/>
  <c r="E18" i="3"/>
  <c r="H47" i="3"/>
  <c r="E32" i="3"/>
  <c r="AM38" i="3"/>
  <c r="E30" i="3"/>
  <c r="AM20" i="3"/>
  <c r="H45" i="3"/>
  <c r="E11" i="3"/>
  <c r="H22" i="3"/>
  <c r="H35" i="3"/>
  <c r="E53" i="3"/>
  <c r="AM45" i="3"/>
  <c r="E49" i="3"/>
  <c r="H16" i="3"/>
  <c r="E31" i="3"/>
  <c r="X31" i="3" s="1"/>
  <c r="AM35" i="3"/>
  <c r="E54" i="3"/>
  <c r="E35" i="3"/>
  <c r="H19" i="3"/>
  <c r="AM47" i="3"/>
  <c r="H12" i="3"/>
  <c r="E44" i="3"/>
  <c r="X44" i="3" s="1"/>
  <c r="E27" i="3"/>
  <c r="AM29" i="3"/>
  <c r="E38" i="3"/>
  <c r="E21" i="3"/>
  <c r="AM50" i="3"/>
  <c r="H52" i="3"/>
  <c r="E8" i="3"/>
  <c r="AM8" i="3"/>
  <c r="H24" i="3"/>
  <c r="H39" i="3"/>
  <c r="H38" i="3"/>
  <c r="AM52" i="3"/>
  <c r="H51" i="3"/>
  <c r="E20" i="3"/>
  <c r="E16" i="3"/>
  <c r="AM34" i="3"/>
  <c r="H34" i="3"/>
  <c r="X34" i="3" s="1"/>
  <c r="H50" i="3"/>
  <c r="E42" i="3"/>
  <c r="H9" i="3"/>
  <c r="H23" i="3"/>
  <c r="AM15" i="3"/>
  <c r="H46" i="3"/>
  <c r="E13" i="3"/>
  <c r="X13" i="3" s="1"/>
  <c r="AM22" i="3"/>
  <c r="H30" i="3"/>
  <c r="X40" i="3"/>
  <c r="X33" i="3"/>
  <c r="X35" i="3"/>
  <c r="X51" i="3"/>
  <c r="X10" i="3"/>
  <c r="X42" i="3"/>
  <c r="X21" i="3"/>
  <c r="X22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I39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U39" i="3"/>
  <c r="U24" i="3"/>
  <c r="W24" i="3" s="1"/>
  <c r="U8" i="3"/>
  <c r="V8" i="3" s="1"/>
  <c r="AH13" i="3"/>
  <c r="AH12" i="3" s="1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V49" i="3" s="1"/>
  <c r="W40" i="3"/>
  <c r="W39" i="3"/>
  <c r="V39" i="3"/>
  <c r="V24" i="3"/>
  <c r="U20" i="3"/>
  <c r="V20" i="3" s="1"/>
  <c r="W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49" i="3" l="1"/>
  <c r="W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L9" i="3"/>
  <c r="O52" i="3"/>
  <c r="N53" i="3"/>
  <c r="J51" i="3"/>
  <c r="K15" i="3" l="1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<sst xmlns="http://schemas.openxmlformats.org/spreadsheetml/2006/main" count="4374" uniqueCount="2540">
  <si>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</si>
  <si>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</si>
  <si>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</si>
  <si>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</si>
  <si>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</si>
  <si>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</si>
  <si>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</si>
  <si>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</si>
  <si>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</si>
  <si>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</si>
  <si>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</si>
  <si>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</si>
  <si>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</si>
  <si>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</si>
  <si>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</si>
  <si>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</si>
  <si>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</si>
  <si>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</si>
  <si>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</si>
  <si>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</si>
  <si>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</si>
  <si>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</si>
  <si>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</si>
  <si>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</si>
  <si>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</si>
  <si>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</si>
  <si>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</si>
  <si>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</si>
  <si>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</si>
  <si>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</si>
  <si>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</si>
  <si>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</si>
  <si>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</si>
  <si>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</si>
  <si>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</si>
  <si>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</si>
  <si>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</si>
  <si>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</si>
  <si>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</si>
  <si>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</si>
  <si>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</si>
  <si>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</si>
  <si>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</si>
  <si>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</si>
  <si>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</si>
  <si>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</si>
  <si>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</si>
  <si>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</si>
  <si>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</si>
  <si>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</si>
  <si>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</si>
  <si>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</si>
  <si>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</si>
  <si>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</si>
  <si>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</si>
  <si>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</si>
  <si>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</si>
  <si>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</si>
  <si>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</si>
  <si>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</si>
  <si>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</si>
  <si>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</si>
  <si>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</si>
  <si>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</si>
  <si>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</si>
  <si>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</si>
  <si>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</si>
  <si>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</si>
  <si>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</si>
  <si>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</si>
  <si>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</si>
  <si>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</si>
  <si>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</si>
  <si>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</si>
  <si>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</si>
  <si>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</si>
  <si>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</si>
  <si>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</si>
  <si>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</si>
  <si>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</si>
  <si>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</si>
  <si>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</si>
  <si>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</si>
  <si>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</si>
  <si>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</si>
  <si>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</si>
  <si>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</si>
  <si>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</si>
  <si>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</si>
  <si>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</si>
  <si>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</si>
  <si>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</si>
  <si>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</si>
  <si>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</si>
  <si>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</si>
  <si>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</si>
  <si>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</si>
  <si>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</si>
  <si>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</si>
  <si>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</si>
  <si>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</si>
  <si>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</si>
  <si>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</si>
  <si>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</si>
  <si>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</si>
  <si>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</si>
  <si>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</si>
  <si>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</si>
  <si>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</si>
  <si>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</si>
  <si>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</si>
  <si>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</si>
  <si>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</si>
  <si>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</si>
  <si>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</si>
  <si>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</si>
  <si>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</si>
  <si>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</si>
  <si>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</si>
  <si>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</si>
  <si>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</si>
  <si>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</si>
  <si>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</si>
  <si>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</si>
  <si>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</si>
  <si>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</si>
  <si>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</si>
  <si>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</si>
  <si>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</si>
  <si>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</si>
  <si>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</si>
  <si>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</si>
  <si>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</si>
  <si>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</si>
  <si>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</si>
  <si>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</si>
  <si>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</si>
  <si>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</si>
  <si>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</si>
  <si>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</si>
  <si>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</si>
  <si>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</si>
  <si>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</si>
  <si>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</si>
  <si>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</si>
  <si>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</si>
  <si>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</si>
  <si>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</si>
  <si>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</si>
  <si>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</si>
  <si>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</si>
  <si>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</si>
  <si>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</si>
  <si>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</si>
  <si>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</si>
  <si>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</si>
  <si>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</si>
  <si>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</si>
  <si>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</si>
  <si>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</si>
  <si>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</si>
  <si>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</si>
  <si>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</si>
  <si>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</si>
  <si>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</si>
  <si>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</si>
  <si>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</si>
  <si>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</si>
  <si>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</si>
  <si>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</si>
  <si>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</si>
  <si>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</si>
  <si>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</si>
  <si>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</si>
  <si>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</si>
  <si>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</si>
  <si>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</si>
  <si>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</si>
  <si>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</si>
  <si>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</si>
  <si>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</si>
  <si>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</si>
  <si>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</si>
  <si>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</si>
  <si>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</si>
  <si>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</si>
  <si>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</si>
  <si>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</si>
  <si>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</si>
  <si>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</si>
  <si>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</si>
  <si>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</si>
  <si>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</si>
  <si>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</si>
  <si>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</si>
  <si>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</si>
  <si>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</si>
  <si>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</si>
  <si>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</si>
  <si>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</si>
  <si>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</si>
  <si>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</si>
  <si>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</si>
  <si>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</si>
  <si>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</si>
  <si>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</si>
  <si>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</si>
  <si>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</si>
  <si>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</si>
  <si>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</si>
  <si>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</si>
  <si>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</si>
  <si>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</si>
  <si>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</si>
  <si>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</si>
  <si>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</si>
  <si>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</si>
  <si>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</si>
  <si>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</si>
  <si>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</si>
  <si>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</si>
  <si>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</si>
  <si>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</si>
  <si>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</si>
  <si>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</si>
  <si>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</si>
  <si>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</si>
  <si>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</si>
  <si>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</si>
  <si>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</si>
  <si>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</si>
  <si>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</si>
  <si>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</si>
  <si>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</si>
  <si>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</si>
  <si>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</si>
  <si>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</si>
  <si>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</si>
  <si>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</si>
  <si>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</si>
  <si>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</si>
  <si>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</si>
  <si>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</si>
  <si>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</si>
  <si>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</si>
  <si>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</si>
  <si>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</si>
  <si>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</si>
  <si>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</si>
  <si>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</si>
  <si>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</si>
  <si>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</si>
  <si>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</si>
  <si>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</si>
  <si>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</si>
  <si>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</si>
  <si>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</si>
  <si>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</si>
  <si>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</si>
  <si>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</si>
  <si>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</si>
  <si>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</si>
  <si>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</si>
  <si>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</si>
  <si>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</si>
  <si>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</si>
  <si>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</si>
  <si>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</si>
  <si>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</si>
  <si>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</si>
  <si>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</si>
  <si>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</si>
  <si>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</si>
  <si>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</si>
  <si>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</si>
  <si>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</si>
  <si>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</si>
  <si>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</si>
  <si>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</si>
  <si>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</si>
  <si>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</si>
  <si>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</si>
  <si>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</si>
  <si>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</si>
  <si>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</si>
  <si>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</si>
  <si>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</si>
  <si>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</si>
  <si>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</si>
  <si>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</si>
  <si>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</si>
  <si>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</si>
  <si>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</si>
  <si>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</si>
  <si>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</si>
  <si>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</si>
  <si>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</si>
  <si>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</si>
  <si>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</si>
  <si>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</si>
  <si>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</si>
  <si>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</si>
  <si>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</si>
  <si>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</si>
  <si>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</si>
  <si>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</si>
  <si>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</si>
  <si>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</si>
  <si>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</si>
  <si>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</si>
  <si>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</si>
  <si>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</si>
  <si>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</si>
  <si>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</si>
  <si>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</si>
  <si>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</si>
  <si>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</si>
  <si>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</si>
  <si>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</si>
  <si>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</si>
  <si>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</si>
  <si>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</si>
  <si>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</si>
  <si>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</si>
  <si>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</si>
  <si>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</si>
  <si>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</si>
  <si>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</si>
  <si>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</si>
  <si>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</si>
  <si>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</si>
  <si>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</si>
  <si>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</si>
  <si>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</si>
  <si>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</si>
  <si>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</si>
  <si>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</si>
  <si>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</si>
  <si>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</si>
  <si>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</si>
  <si>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</si>
  <si>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</si>
  <si>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</si>
  <si>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</si>
  <si>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</si>
  <si>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</si>
  <si>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</si>
  <si>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</si>
  <si>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</si>
  <si>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</si>
  <si>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</si>
  <si>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</si>
  <si>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</si>
  <si>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</si>
  <si>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</si>
  <si>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</si>
  <si>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</si>
  <si>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</si>
  <si>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</si>
  <si>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</si>
  <si>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</si>
  <si>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</si>
  <si>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</si>
  <si>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</si>
  <si>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</si>
  <si>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</si>
  <si>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</si>
  <si>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</si>
  <si>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</si>
  <si>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</si>
  <si>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</si>
  <si>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</si>
  <si>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</si>
  <si>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</si>
  <si>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</si>
  <si>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</si>
  <si>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</si>
  <si>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</si>
  <si>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</si>
  <si>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</si>
  <si>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</si>
  <si>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</si>
  <si>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</si>
  <si>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</si>
  <si>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</si>
  <si>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</si>
  <si>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</si>
  <si>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</si>
  <si>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</si>
  <si>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</si>
  <si>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</si>
  <si>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</si>
  <si>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</si>
  <si>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</si>
  <si>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</si>
  <si>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</si>
  <si>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</si>
  <si>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</si>
  <si>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</si>
  <si>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</si>
  <si>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</si>
  <si>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</si>
  <si>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</si>
  <si>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</si>
  <si>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</si>
  <si>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</si>
  <si>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</si>
  <si>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</si>
  <si>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</si>
  <si>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</si>
  <si>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</si>
  <si>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</si>
  <si>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</si>
  <si>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</si>
  <si>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</si>
  <si>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</si>
  <si>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</si>
  <si>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</si>
  <si>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</si>
  <si>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</si>
  <si>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</si>
  <si>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</si>
  <si>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</si>
  <si>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</si>
  <si>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</si>
  <si>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</si>
  <si>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</si>
  <si>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</si>
  <si>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</si>
  <si>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</si>
  <si>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</si>
  <si>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</si>
  <si>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</si>
  <si>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</si>
  <si>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</si>
  <si>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</si>
  <si>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</si>
  <si>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</si>
  <si>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</si>
  <si>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</si>
  <si>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</si>
  <si>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</si>
  <si>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</si>
  <si>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</si>
  <si>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</si>
  <si>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</si>
  <si>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</si>
  <si>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</si>
  <si>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</si>
  <si>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</si>
  <si>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</si>
  <si>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</si>
  <si>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</si>
  <si>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</si>
  <si>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</si>
  <si>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</si>
  <si>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</si>
  <si>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</si>
  <si>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</si>
  <si>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</si>
  <si>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</si>
  <si>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</si>
  <si>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</si>
  <si>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</si>
  <si>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</si>
  <si>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</si>
  <si>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</si>
  <si>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</si>
  <si>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</si>
  <si>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</si>
  <si>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</si>
  <si>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</si>
  <si>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</si>
  <si>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</si>
  <si>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</si>
  <si>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</si>
  <si>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</si>
  <si>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</si>
  <si>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</si>
  <si>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</si>
  <si>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</si>
  <si>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</si>
  <si>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</si>
  <si>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</si>
  <si>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</si>
  <si>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</si>
  <si>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</si>
  <si>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</si>
  <si>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</si>
  <si>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</si>
  <si>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</si>
  <si>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</si>
  <si>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</si>
  <si>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</si>
  <si>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</si>
  <si>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</si>
  <si>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</si>
  <si>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</si>
  <si>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</si>
  <si>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</si>
  <si>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</si>
  <si>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</si>
  <si>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</si>
  <si>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</si>
  <si>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</si>
  <si>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</si>
  <si>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</si>
  <si>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</si>
  <si>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</si>
  <si>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</si>
  <si>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</si>
  <si>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</si>
  <si>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</si>
  <si>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</si>
  <si>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</si>
  <si>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</si>
  <si>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</si>
  <si>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</si>
  <si>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</si>
  <si>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</si>
  <si>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</si>
  <si>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</si>
  <si>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</si>
  <si>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</si>
  <si>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</si>
  <si>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</si>
  <si>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</si>
  <si>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</si>
  <si>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</si>
  <si>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</si>
  <si>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</si>
  <si>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</si>
  <si>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</si>
  <si>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</si>
  <si>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</si>
  <si>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</si>
  <si>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</si>
  <si>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</si>
  <si>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</si>
  <si>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</si>
  <si>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</si>
  <si>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</si>
  <si>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</si>
  <si>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</si>
  <si>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</si>
  <si>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</si>
  <si>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</si>
  <si>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</si>
  <si>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</si>
  <si>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</si>
  <si>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</si>
  <si>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</si>
  <si>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</si>
  <si>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</si>
  <si>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</si>
  <si>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</si>
  <si>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</si>
  <si>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</si>
  <si>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</si>
  <si>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</si>
  <si>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</si>
  <si>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</si>
  <si>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</si>
  <si>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</si>
  <si>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</si>
  <si>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</si>
  <si>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</si>
  <si>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</si>
  <si>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</si>
  <si>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</si>
  <si>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</si>
  <si>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</si>
  <si>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</si>
  <si>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</si>
  <si>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</si>
  <si>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</si>
  <si>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</si>
  <si>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</si>
  <si>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</si>
  <si>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</si>
  <si>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</si>
  <si>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</si>
  <si>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</si>
  <si>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</si>
  <si>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</si>
  <si>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</si>
  <si>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</si>
  <si>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</si>
  <si>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</si>
  <si>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</si>
  <si>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</si>
  <si>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</si>
  <si>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</si>
  <si>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</si>
  <si>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</si>
  <si>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</si>
  <si>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</si>
  <si>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</si>
  <si>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</si>
  <si>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</si>
  <si>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</si>
  <si>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</si>
  <si>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</si>
  <si>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</si>
  <si>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</si>
  <si>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</si>
  <si>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</si>
  <si>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</si>
  <si>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</si>
  <si>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</si>
  <si>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</si>
  <si>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</si>
  <si>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</si>
  <si>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</si>
  <si>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</si>
  <si>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</si>
  <si>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</si>
  <si>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</si>
  <si>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</si>
  <si>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</si>
  <si>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</si>
  <si>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</si>
  <si>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</si>
  <si>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</si>
  <si>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</si>
  <si>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</si>
  <si>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</si>
  <si>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</si>
  <si>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</si>
  <si>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</si>
  <si>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</si>
  <si>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</si>
  <si>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</si>
  <si>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</si>
  <si>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</si>
  <si>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</si>
  <si>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</si>
  <si>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</si>
  <si>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</si>
  <si>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</si>
  <si>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</si>
  <si>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</si>
  <si>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</si>
  <si>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</si>
  <si>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</si>
  <si>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</si>
  <si>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</si>
  <si>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</si>
  <si>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</si>
  <si>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</si>
  <si>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</si>
  <si>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</si>
  <si>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</si>
  <si>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</si>
  <si>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</si>
  <si>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</si>
  <si>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</si>
  <si>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</si>
  <si>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</si>
  <si>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</si>
  <si>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</si>
  <si>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</si>
  <si>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</si>
  <si>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</si>
  <si>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</si>
  <si>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</si>
  <si>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</si>
  <si>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</si>
  <si>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</si>
  <si>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</si>
  <si>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</si>
  <si>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</si>
  <si>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</si>
  <si>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</si>
  <si>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</si>
  <si>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</si>
  <si>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</si>
  <si>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</si>
  <si>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</si>
  <si>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</si>
  <si>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</si>
  <si>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</si>
  <si>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</si>
  <si>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</si>
  <si>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</si>
  <si>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</si>
  <si>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</si>
  <si>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</si>
  <si>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</si>
  <si>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</si>
  <si>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</si>
  <si>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</si>
  <si>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</si>
  <si>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</si>
  <si>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</si>
  <si>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</si>
  <si>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</si>
  <si>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</si>
  <si>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</si>
  <si>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</si>
  <si>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</si>
  <si>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</si>
  <si>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</si>
  <si>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</si>
  <si>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</si>
  <si>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</si>
  <si>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</si>
  <si>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</si>
  <si>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</si>
  <si>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</si>
  <si>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</si>
  <si>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</si>
  <si>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</si>
  <si>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</si>
  <si>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</si>
  <si>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</si>
  <si>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</si>
  <si>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</si>
  <si>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</si>
  <si>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</si>
  <si>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</si>
  <si>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</si>
  <si>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</si>
  <si>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</si>
  <si>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</si>
  <si>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</si>
  <si>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</si>
  <si>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</si>
  <si>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</si>
  <si>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</si>
  <si>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</si>
  <si>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</si>
  <si>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</si>
  <si>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</si>
  <si>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</si>
  <si>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</si>
  <si>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</si>
  <si>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</si>
  <si>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</si>
  <si>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</si>
  <si>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</si>
  <si>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</si>
  <si>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</si>
  <si>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</si>
  <si>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</si>
  <si>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</si>
  <si>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</si>
  <si>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</si>
  <si>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</si>
  <si>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</si>
  <si>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</si>
  <si>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</si>
  <si>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</si>
  <si>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</si>
  <si>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</si>
  <si>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</si>
  <si>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</si>
  <si>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</si>
  <si>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</si>
  <si>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</si>
  <si>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</si>
  <si>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</si>
  <si>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</si>
  <si>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</si>
  <si>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</si>
  <si>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</si>
  <si>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</si>
  <si>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</si>
  <si>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</si>
  <si>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</si>
  <si>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</si>
  <si>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</si>
  <si>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</si>
  <si>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</si>
  <si>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</si>
  <si>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</si>
  <si>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</si>
  <si>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</si>
  <si>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</si>
  <si>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</si>
  <si>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</si>
  <si>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</si>
  <si>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</si>
  <si>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</si>
  <si>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</si>
  <si>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</si>
  <si>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</si>
  <si>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</si>
  <si>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</si>
  <si>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</si>
  <si>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</si>
  <si>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</si>
  <si>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</si>
  <si>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</si>
  <si>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</si>
  <si>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</si>
  <si>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</si>
  <si>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</si>
  <si>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</si>
  <si>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</si>
  <si>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</si>
  <si>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</si>
  <si>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</si>
  <si>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</si>
  <si>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</si>
  <si>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</si>
  <si>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</si>
  <si>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</si>
  <si>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</si>
  <si>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</si>
  <si>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</si>
  <si>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</si>
  <si>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</si>
  <si>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</si>
  <si>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</si>
  <si>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</si>
  <si>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</si>
  <si>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</si>
  <si>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</si>
  <si>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</si>
  <si>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</si>
  <si>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</si>
  <si>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</si>
  <si>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</si>
  <si>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</si>
  <si>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</si>
  <si>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</si>
  <si>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</si>
  <si>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</si>
  <si>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</si>
  <si>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</si>
  <si>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</si>
  <si>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</si>
  <si>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</si>
  <si>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</si>
  <si>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</si>
  <si>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</si>
  <si>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</si>
  <si>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</si>
  <si>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</si>
  <si>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</si>
  <si>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</si>
  <si>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</si>
  <si>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</si>
  <si>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</si>
  <si>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</si>
  <si>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</si>
  <si>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</si>
  <si>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</si>
  <si>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</si>
  <si>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</si>
  <si>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</si>
  <si>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</si>
  <si>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</si>
  <si>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</si>
  <si>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</si>
  <si>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</si>
  <si>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</si>
  <si>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</si>
  <si>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</si>
  <si>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</si>
  <si>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</si>
  <si>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</si>
  <si>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</si>
  <si>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</si>
  <si>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</si>
  <si>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</si>
  <si>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</si>
  <si>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</si>
  <si>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</si>
  <si>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</si>
  <si>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</si>
  <si>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</si>
  <si>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</si>
  <si>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</si>
  <si>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</si>
  <si>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</si>
  <si>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</si>
  <si>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</si>
  <si>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</si>
  <si>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</si>
  <si>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</si>
  <si>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</si>
  <si>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</si>
  <si>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</si>
  <si>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</si>
  <si>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</si>
  <si>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</si>
  <si>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</si>
  <si>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</si>
  <si>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</si>
  <si>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</si>
  <si>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</si>
  <si>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</si>
  <si>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</si>
  <si>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</si>
  <si>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</si>
  <si>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</si>
  <si>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</si>
  <si>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</si>
  <si>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</si>
  <si>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</si>
  <si>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</si>
  <si>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</si>
  <si>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</si>
  <si>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</si>
  <si>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</si>
  <si>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</si>
  <si>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</si>
  <si>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</si>
  <si>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</si>
  <si>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</si>
  <si>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</si>
  <si>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</si>
  <si>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</si>
  <si>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</si>
  <si>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</si>
  <si>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</si>
  <si>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</si>
  <si>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</si>
  <si>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</si>
  <si>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</si>
  <si>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</si>
  <si>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</si>
  <si>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</si>
  <si>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</si>
  <si>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</si>
  <si>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</si>
  <si>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</si>
  <si>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</si>
  <si>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</si>
  <si>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</si>
  <si>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</si>
  <si>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</si>
  <si>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</si>
  <si>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</si>
  <si>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</si>
  <si>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</si>
  <si>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</si>
  <si>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</si>
  <si>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</si>
  <si>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</si>
  <si>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</si>
  <si>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</si>
  <si>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</si>
  <si>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</si>
  <si>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</si>
  <si>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</si>
  <si>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</si>
  <si>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</si>
  <si>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</si>
  <si>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</si>
  <si>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</si>
  <si>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</si>
  <si>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</si>
  <si>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</si>
  <si>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</si>
  <si>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</si>
  <si>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</si>
  <si>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</si>
  <si>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</si>
  <si>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</si>
  <si>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</si>
  <si>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</si>
  <si>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</si>
  <si>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</si>
  <si>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</si>
  <si>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</si>
  <si>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</si>
  <si>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</si>
  <si>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</si>
  <si>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</si>
  <si>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</si>
  <si>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</si>
  <si>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</si>
  <si>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</si>
  <si>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</si>
  <si>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</si>
  <si>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</si>
  <si>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</si>
  <si>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</si>
  <si>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</si>
  <si>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</si>
  <si>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</si>
  <si>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</si>
  <si>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</si>
  <si>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</si>
  <si>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</si>
  <si>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</si>
  <si>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</si>
  <si>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</si>
  <si>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</si>
  <si>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</si>
  <si>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</si>
  <si>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</si>
  <si>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</si>
  <si>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</si>
  <si>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</si>
  <si>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</si>
  <si>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</si>
  <si>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</si>
  <si>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</si>
  <si>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</si>
  <si>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</si>
  <si>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</si>
  <si>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</si>
  <si>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</si>
  <si>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</si>
  <si>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</si>
  <si>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</si>
  <si>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</si>
  <si>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</si>
  <si>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</si>
  <si>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</si>
  <si>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</si>
  <si>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</si>
  <si>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</si>
  <si>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</si>
  <si>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</si>
  <si>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</si>
  <si>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</si>
  <si>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</si>
  <si>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</si>
  <si>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</si>
  <si>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</si>
  <si>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</si>
  <si>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</si>
  <si>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</si>
  <si>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</si>
  <si>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</si>
  <si>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</si>
  <si>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</si>
  <si>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</si>
  <si>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</si>
  <si>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</si>
  <si>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</si>
  <si>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</si>
  <si>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</si>
  <si>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</si>
  <si>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</si>
  <si>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</si>
  <si>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</si>
  <si>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</si>
  <si>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</si>
  <si>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</si>
  <si>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</si>
  <si>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</si>
  <si>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</si>
  <si>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</si>
  <si>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</si>
  <si>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</si>
  <si>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</si>
  <si>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</si>
  <si>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</si>
  <si>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</si>
  <si>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</si>
  <si>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</si>
  <si>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</si>
  <si>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</si>
  <si>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</si>
  <si>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</si>
  <si>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</si>
  <si>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</si>
  <si>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</si>
  <si>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</si>
  <si>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</si>
  <si>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</si>
  <si>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</si>
  <si>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</si>
  <si>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</si>
  <si>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</si>
  <si>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</si>
  <si>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</si>
  <si>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</si>
  <si>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</si>
  <si>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</si>
  <si>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</si>
  <si>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</si>
  <si>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</si>
  <si>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</si>
  <si>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</si>
  <si>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</si>
  <si>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</si>
  <si>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</si>
  <si>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</si>
  <si>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</si>
  <si>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</si>
  <si>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</si>
  <si>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</si>
  <si>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</si>
  <si>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</si>
  <si>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</si>
  <si>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</si>
  <si>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</si>
  <si>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</si>
  <si>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</si>
  <si>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</si>
  <si>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</si>
  <si>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</si>
  <si>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</si>
  <si>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</si>
  <si>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</si>
  <si>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</si>
  <si>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</si>
  <si>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</si>
  <si>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</si>
  <si>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</si>
  <si>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</si>
  <si>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</si>
  <si>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</si>
  <si>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</si>
  <si>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</si>
  <si>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</si>
  <si>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</si>
  <si>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</si>
  <si>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</si>
  <si>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</si>
  <si>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</si>
  <si>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</si>
  <si>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</si>
  <si>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</si>
  <si>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</si>
  <si>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</si>
  <si>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</si>
  <si>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</si>
  <si>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</si>
  <si>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</si>
  <si>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</si>
  <si>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</si>
  <si>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</si>
  <si>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</si>
  <si>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</si>
  <si>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</si>
  <si>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</si>
  <si>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</si>
  <si>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</si>
  <si>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</si>
  <si>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</si>
  <si>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</si>
  <si>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</si>
  <si>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</si>
  <si>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</si>
  <si>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</si>
  <si>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</si>
  <si>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</si>
  <si>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</si>
  <si>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</si>
  <si>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</si>
  <si>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</si>
  <si>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</si>
  <si>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</si>
  <si>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</si>
  <si>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</si>
  <si>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</si>
  <si>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</si>
  <si>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</si>
  <si>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</si>
  <si>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</si>
  <si>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</si>
  <si>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</si>
  <si>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</si>
  <si>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</si>
  <si>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</si>
  <si>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</si>
  <si>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</si>
  <si>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</si>
  <si>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</si>
  <si>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</si>
  <si>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</si>
  <si>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</si>
  <si>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</si>
  <si>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</si>
  <si>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</si>
  <si>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</si>
  <si>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</si>
  <si>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</si>
  <si>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</si>
  <si>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</si>
  <si>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</si>
  <si>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</si>
  <si>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</si>
  <si>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</si>
  <si>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</si>
  <si>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</si>
  <si>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</si>
  <si>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</si>
  <si>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</si>
  <si>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</si>
  <si>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</si>
  <si>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</si>
  <si>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</si>
  <si>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</si>
  <si>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</si>
  <si>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</si>
  <si>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</si>
  <si>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</si>
  <si>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</si>
  <si>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</si>
  <si>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</si>
  <si>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</si>
  <si>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</si>
  <si>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</si>
  <si>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</si>
  <si>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</si>
  <si>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</si>
  <si>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</si>
  <si>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</si>
  <si>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</si>
  <si>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</si>
  <si>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</si>
  <si>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</si>
  <si>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</si>
  <si>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</si>
  <si>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</si>
  <si>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</si>
  <si>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</si>
  <si>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</si>
  <si>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</si>
  <si>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</si>
  <si>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</si>
  <si>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</si>
  <si>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</si>
  <si>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</si>
  <si>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</si>
  <si>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</si>
  <si>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</si>
  <si>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</si>
  <si>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</si>
  <si>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</si>
  <si>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</si>
  <si>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</si>
  <si>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</si>
  <si>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</si>
  <si>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</si>
  <si>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</si>
  <si>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</si>
  <si>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</si>
  <si>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</si>
  <si>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</si>
  <si>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</si>
  <si>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</si>
  <si>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</si>
  <si>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</si>
  <si>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</si>
  <si>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</si>
  <si>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</si>
  <si>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</si>
  <si>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</si>
  <si>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</si>
  <si>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</si>
  <si>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</si>
  <si>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</si>
  <si>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</si>
  <si>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</si>
  <si>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</si>
  <si>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</si>
  <si>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</si>
  <si>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</si>
  <si>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</si>
  <si>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</si>
  <si>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</si>
  <si>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</si>
  <si>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</si>
  <si>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</si>
  <si>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</si>
  <si>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</si>
  <si>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</si>
  <si>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</si>
  <si>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</si>
  <si>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</si>
  <si>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</si>
  <si>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</si>
  <si>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</si>
  <si>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</si>
  <si>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</si>
  <si>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</si>
  <si>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</si>
  <si>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</si>
  <si>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</si>
  <si>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</si>
  <si>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</si>
  <si>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</si>
  <si>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</si>
  <si>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</si>
  <si>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</si>
  <si>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</si>
  <si>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</si>
  <si>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</si>
  <si>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</si>
  <si>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</si>
  <si>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</si>
  <si>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</si>
  <si>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</si>
  <si>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</si>
  <si>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</si>
  <si>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</si>
  <si>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</si>
  <si>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</si>
  <si>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</si>
  <si>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</si>
  <si>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</si>
  <si>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</si>
  <si>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</si>
  <si>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</si>
  <si>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</si>
  <si>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</si>
  <si>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</si>
  <si>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</si>
  <si>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</si>
  <si>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</si>
  <si>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</si>
  <si>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</si>
  <si>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</si>
  <si>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</si>
  <si>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</si>
  <si>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</si>
  <si>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</si>
  <si>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</si>
  <si>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</si>
  <si>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</si>
  <si>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</si>
  <si>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</si>
  <si>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</si>
  <si>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</si>
  <si>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</si>
  <si>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</si>
  <si>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</si>
  <si>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</si>
  <si>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</si>
  <si>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</si>
  <si>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</si>
  <si>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</si>
  <si>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</si>
  <si>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</si>
  <si>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</si>
  <si>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</si>
  <si>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</si>
  <si>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</si>
  <si>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</si>
  <si>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</si>
  <si>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</si>
  <si>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</si>
  <si>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</si>
  <si>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</si>
  <si>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</si>
  <si>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</si>
  <si>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</si>
  <si>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</si>
  <si>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</si>
  <si>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</si>
  <si>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</si>
  <si>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</si>
  <si>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</si>
  <si>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</si>
  <si>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</si>
  <si>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</si>
  <si>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</si>
  <si>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</si>
  <si>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</si>
  <si>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</si>
  <si>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</si>
  <si>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</si>
  <si>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</si>
  <si>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</si>
  <si>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</si>
  <si>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</si>
  <si>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</si>
  <si>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</si>
  <si>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</si>
  <si>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</si>
  <si>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</si>
  <si>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</si>
  <si>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</si>
  <si>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</si>
  <si>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</si>
  <si>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</si>
  <si>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</si>
  <si>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</si>
  <si>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</si>
  <si>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</si>
  <si>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</si>
  <si>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</si>
  <si>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</si>
  <si>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</si>
  <si>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</si>
  <si>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</si>
  <si>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</si>
  <si>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</si>
  <si>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</si>
  <si>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</si>
  <si>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</si>
  <si>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</si>
  <si>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</si>
  <si>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</si>
  <si>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</si>
  <si>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</si>
  <si>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</si>
  <si>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</si>
  <si>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</si>
  <si>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</si>
  <si>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</si>
  <si>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</si>
  <si>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</si>
  <si>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</si>
  <si>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</si>
  <si>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</si>
  <si>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</si>
  <si>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</si>
  <si>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</si>
  <si>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</si>
  <si>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</si>
  <si>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</si>
  <si>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</si>
  <si>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</si>
  <si>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</si>
  <si>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</si>
  <si>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</si>
  <si>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</si>
  <si>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</si>
  <si>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</si>
  <si>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</si>
  <si>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</si>
  <si>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</si>
  <si>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</si>
  <si>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</si>
  <si>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</si>
  <si>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</si>
  <si>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</si>
  <si>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</si>
  <si>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</si>
  <si>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</si>
  <si>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</si>
  <si>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</si>
  <si>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</si>
  <si>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</si>
  <si>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</si>
  <si>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</si>
  <si>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</si>
  <si>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</si>
  <si>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</si>
  <si>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</si>
  <si>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</si>
  <si>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</si>
  <si>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</si>
  <si>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</si>
  <si>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</si>
  <si>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</si>
  <si>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</si>
  <si>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</si>
  <si>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</si>
  <si>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</si>
  <si>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</si>
  <si>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</si>
  <si>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</si>
  <si>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</si>
  <si>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</si>
  <si>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</si>
  <si>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</si>
  <si>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</si>
  <si>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</si>
  <si>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</si>
  <si>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</si>
  <si>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</si>
  <si>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</si>
  <si>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</si>
  <si>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</si>
  <si>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</si>
  <si>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</si>
  <si>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</si>
  <si>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</si>
  <si>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</si>
  <si>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</si>
  <si>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</si>
  <si>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</si>
  <si>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</si>
  <si>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</si>
  <si>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</si>
  <si>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</si>
  <si>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</si>
  <si>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</si>
  <si>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</si>
  <si>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</si>
  <si>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</si>
  <si>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</si>
  <si>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</si>
  <si>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</si>
  <si>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</si>
  <si>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</si>
  <si>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</si>
  <si>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</si>
  <si>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</si>
  <si>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</si>
  <si>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</si>
  <si>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</si>
  <si>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</si>
  <si>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</si>
  <si>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</si>
  <si>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</si>
  <si>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</si>
  <si>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</si>
  <si>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</si>
  <si>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</si>
  <si>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</si>
  <si>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</si>
  <si>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</si>
  <si>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</si>
  <si>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</si>
  <si>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</si>
  <si>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</si>
  <si>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</si>
  <si>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</si>
  <si>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</si>
  <si>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</si>
  <si>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</si>
  <si>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</si>
  <si>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</si>
  <si>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</si>
  <si>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</si>
  <si>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</si>
  <si>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</si>
  <si>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</si>
  <si>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</si>
  <si>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</si>
  <si>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</si>
  <si>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</si>
  <si>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</si>
  <si>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</si>
  <si>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</si>
  <si>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</si>
  <si>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</si>
  <si>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</si>
  <si>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</si>
  <si>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</si>
  <si>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</si>
  <si>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</si>
  <si>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</si>
  <si>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</si>
  <si>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</si>
  <si>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</si>
  <si>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</si>
  <si>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</si>
  <si>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</si>
  <si>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</si>
  <si>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</si>
  <si>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</si>
  <si>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</si>
  <si>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</si>
  <si>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</si>
  <si>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</si>
  <si>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</si>
  <si>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</si>
  <si>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</si>
  <si>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</si>
  <si>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</si>
  <si>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</si>
  <si>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</si>
  <si>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</si>
  <si>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</si>
  <si>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</si>
  <si>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</si>
  <si>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</si>
  <si>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</si>
  <si>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</si>
  <si>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</si>
  <si>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</si>
  <si>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</si>
  <si>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</si>
  <si>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</si>
  <si>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</si>
  <si>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</si>
  <si>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</si>
  <si>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</si>
  <si>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</si>
  <si>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</si>
  <si>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</si>
  <si>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</si>
  <si>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</si>
  <si>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</si>
  <si>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</si>
  <si>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</si>
  <si>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</si>
  <si>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</si>
  <si>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</si>
  <si>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</si>
  <si>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</si>
  <si>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</si>
  <si>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</si>
  <si>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</si>
  <si>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</si>
  <si>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</si>
  <si>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</si>
  <si>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</si>
  <si>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</si>
  <si>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</si>
  <si>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</si>
  <si>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</si>
  <si>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</si>
  <si>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</si>
  <si>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</si>
  <si>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</si>
  <si>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</si>
  <si>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</si>
  <si>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</si>
  <si>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</si>
  <si>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</si>
  <si>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</si>
  <si>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</si>
  <si>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</si>
  <si>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</si>
  <si>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</si>
  <si>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</si>
  <si>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</si>
  <si>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</si>
  <si>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</si>
  <si>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</si>
  <si>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</si>
  <si>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</si>
  <si>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</si>
  <si>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</si>
  <si>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</si>
  <si>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</si>
  <si>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</si>
  <si>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</si>
  <si>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</si>
  <si>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</si>
  <si>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</si>
  <si>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</si>
  <si>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</si>
  <si>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</si>
  <si>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</si>
  <si>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</si>
  <si>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</si>
  <si>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</si>
  <si>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</si>
  <si>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</si>
  <si>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</si>
  <si>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</si>
  <si>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</si>
  <si>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</si>
  <si>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</si>
  <si>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</si>
  <si>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</si>
  <si>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</si>
  <si>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</si>
  <si>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</si>
  <si>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</si>
  <si>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</si>
  <si>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</si>
  <si>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</si>
  <si>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</si>
  <si>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</si>
  <si>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</si>
  <si>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</si>
  <si>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</si>
  <si>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</si>
  <si>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</si>
  <si>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</si>
  <si>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</si>
  <si>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</si>
  <si>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</si>
  <si>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</si>
  <si>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</si>
  <si>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</si>
  <si>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</si>
  <si>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</si>
  <si>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</si>
  <si>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</si>
  <si>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</si>
  <si>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</si>
  <si>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</si>
  <si>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</si>
  <si>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</si>
  <si>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</si>
  <si>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</si>
  <si>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</si>
  <si>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</si>
  <si>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</si>
  <si>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</si>
  <si>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</si>
  <si>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</si>
  <si>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</si>
  <si>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</si>
  <si>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</si>
  <si>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</si>
  <si>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</si>
  <si>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</si>
  <si>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</si>
  <si>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</si>
  <si>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</si>
  <si>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</si>
  <si>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</si>
  <si>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</si>
  <si>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</si>
  <si>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</si>
  <si>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</si>
  <si>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</si>
  <si>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</si>
  <si>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</si>
  <si>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</si>
  <si>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</si>
  <si>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</si>
  <si>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</si>
  <si>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</si>
  <si>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</si>
  <si>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</si>
  <si>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</si>
  <si>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</si>
  <si>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</si>
  <si>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</si>
  <si>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</si>
  <si>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</si>
  <si>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</si>
  <si>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</si>
  <si>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</si>
  <si>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</si>
  <si>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</si>
  <si>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</si>
  <si>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</si>
  <si>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</si>
  <si>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</si>
  <si>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</si>
  <si>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</si>
  <si>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</si>
  <si>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</si>
  <si>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</si>
  <si>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</si>
  <si>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</si>
  <si>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</si>
  <si>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</si>
  <si>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</si>
  <si>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</si>
  <si>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</si>
  <si>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</si>
  <si>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</si>
  <si>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</si>
  <si>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</si>
  <si>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</si>
  <si>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</si>
  <si>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</si>
  <si>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</si>
  <si>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</si>
  <si>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</si>
  <si>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</si>
  <si>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</si>
  <si>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</si>
  <si>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</si>
  <si>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</si>
  <si>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</si>
  <si>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</si>
  <si>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</si>
  <si>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</si>
  <si>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</si>
  <si>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</si>
  <si>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</si>
  <si>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</si>
  <si>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</si>
  <si>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</si>
  <si>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</si>
  <si>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</si>
  <si>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</si>
  <si>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</si>
  <si>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</si>
  <si>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</si>
  <si>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</si>
  <si>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</si>
  <si>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</si>
  <si>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</si>
  <si>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</si>
  <si>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</si>
  <si>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</si>
  <si>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</si>
  <si>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</si>
  <si>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</si>
  <si>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</si>
  <si>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</si>
  <si>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</si>
  <si>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</si>
  <si>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</si>
  <si>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</si>
  <si>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</si>
  <si>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</si>
  <si>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</si>
  <si>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</si>
  <si>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</si>
  <si>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</si>
  <si>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</si>
  <si>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</si>
  <si>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</si>
  <si>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</si>
  <si>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</si>
  <si>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</si>
  <si>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</si>
  <si>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</si>
  <si>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</si>
  <si>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</si>
  <si>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</si>
  <si>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</si>
  <si>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</si>
  <si>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</si>
  <si>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</si>
  <si>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</si>
  <si>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</si>
  <si>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</si>
  <si>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</si>
  <si>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</si>
  <si>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</si>
  <si>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</si>
  <si>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</si>
  <si>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</si>
  <si>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</si>
  <si>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</si>
  <si>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</si>
  <si>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</si>
  <si>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</si>
  <si>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</si>
  <si>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</si>
  <si>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</si>
  <si>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</si>
  <si>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</si>
  <si>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</si>
  <si>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</si>
  <si>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</si>
  <si>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</si>
  <si>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</si>
  <si>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</si>
  <si>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</si>
  <si>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</si>
  <si>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</si>
  <si>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</si>
  <si>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</si>
  <si>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</si>
  <si>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</si>
  <si>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</si>
  <si>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</si>
  <si>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</si>
  <si>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</si>
  <si>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</si>
  <si>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</si>
  <si>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</si>
  <si>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</si>
  <si>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</si>
  <si>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</si>
  <si>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</si>
  <si>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</si>
  <si>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</si>
  <si>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</si>
  <si>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</si>
  <si>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</si>
  <si>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</si>
  <si>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</si>
  <si>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</si>
  <si>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</si>
  <si>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</si>
  <si>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</si>
  <si>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</si>
  <si>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</si>
  <si>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</si>
  <si>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</si>
  <si>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</si>
  <si>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</si>
  <si>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</si>
  <si>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</si>
  <si>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</si>
  <si>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</si>
  <si>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</si>
  <si>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</si>
  <si>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</si>
  <si>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</si>
  <si>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</si>
  <si>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</si>
  <si>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</si>
  <si>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</si>
  <si>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</si>
  <si>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</si>
  <si>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</si>
  <si>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</si>
  <si>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</si>
  <si>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</si>
  <si>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</si>
  <si>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</si>
  <si>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</si>
  <si>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</si>
  <si>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</si>
  <si>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</si>
  <si>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</si>
  <si>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</si>
  <si>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</si>
  <si>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</si>
  <si>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</si>
  <si>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</si>
  <si>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</si>
  <si>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</si>
  <si>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</si>
  <si>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</si>
  <si>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</si>
  <si>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</si>
  <si>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</si>
  <si>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</si>
  <si>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</si>
  <si>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</si>
  <si>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</si>
  <si>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</si>
  <si>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</si>
  <si>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</si>
  <si>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</si>
  <si>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</si>
  <si>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</si>
  <si>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</si>
  <si>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</si>
  <si>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</si>
  <si>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</si>
  <si>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</si>
  <si>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</si>
  <si>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</si>
  <si>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</si>
  <si>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</si>
  <si>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</si>
  <si>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</si>
  <si>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</si>
  <si>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</si>
  <si>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</si>
  <si>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</si>
  <si>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</si>
  <si>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</si>
  <si>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</si>
  <si>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</si>
  <si>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</si>
  <si>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</si>
  <si>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</si>
  <si>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</si>
  <si>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</si>
  <si>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</si>
  <si>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</si>
  <si>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</si>
  <si>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</si>
  <si>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</si>
  <si>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</si>
  <si>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</si>
  <si>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</si>
  <si>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</si>
  <si>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</si>
  <si>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</si>
  <si>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</si>
  <si>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</si>
  <si>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</si>
  <si>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</si>
  <si>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</si>
  <si>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</si>
  <si>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</si>
  <si>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</si>
  <si>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</si>
  <si>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</si>
  <si>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</si>
  <si>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</si>
  <si>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</si>
  <si>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</si>
  <si>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</si>
  <si>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</si>
  <si>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</si>
  <si>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</si>
  <si>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</si>
  <si>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</si>
  <si>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</si>
  <si>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</si>
  <si>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</si>
  <si>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</si>
  <si>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</si>
  <si>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</si>
  <si>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</si>
  <si>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</si>
  <si>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</si>
  <si>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</si>
  <si>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</si>
  <si>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</si>
  <si>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</si>
  <si>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</si>
  <si>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</si>
  <si>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</si>
  <si>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</si>
  <si>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</si>
  <si>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</si>
  <si>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</si>
  <si>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</si>
  <si>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</si>
  <si>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</si>
  <si>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</si>
  <si>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</si>
  <si>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</si>
  <si>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</si>
  <si>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</si>
  <si>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</si>
  <si>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</si>
  <si>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</si>
  <si>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</si>
  <si>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</si>
  <si>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</si>
  <si>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</si>
  <si>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</si>
  <si>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</si>
  <si>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</si>
  <si>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</si>
  <si>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</si>
  <si>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</si>
  <si>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</si>
  <si>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</si>
  <si>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</si>
  <si>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</si>
  <si>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</si>
  <si>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</si>
  <si>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</si>
  <si>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</si>
  <si>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</si>
  <si>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</si>
  <si>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</si>
  <si>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</si>
  <si>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</si>
  <si>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</si>
  <si>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</si>
  <si>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</si>
  <si>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</si>
  <si>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</si>
  <si>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</si>
  <si>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</si>
  <si>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</si>
  <si>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</si>
  <si>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</si>
  <si>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</si>
  <si>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</si>
  <si>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</si>
  <si>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</si>
  <si>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</si>
  <si>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</si>
  <si>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</si>
  <si>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</si>
  <si>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</si>
  <si>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</si>
  <si>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</si>
  <si>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</si>
  <si>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</si>
  <si>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</si>
  <si>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</si>
  <si>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</si>
  <si>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</si>
  <si>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</si>
  <si>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</si>
  <si>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</si>
  <si>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</si>
  <si>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</si>
  <si>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</si>
  <si>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</si>
  <si>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</si>
  <si>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</si>
  <si>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</si>
  <si>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</si>
  <si>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</si>
  <si>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</si>
  <si>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</si>
  <si>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</si>
  <si>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</si>
  <si>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</si>
  <si>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</si>
  <si>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</si>
  <si>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</si>
  <si>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</si>
  <si>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</si>
  <si>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</si>
  <si>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</si>
  <si>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</si>
  <si>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</si>
  <si>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</si>
  <si>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</si>
  <si>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</si>
  <si>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</si>
  <si>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</si>
  <si>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</si>
  <si>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</si>
  <si>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</si>
  <si>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</si>
  <si>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</si>
  <si>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</si>
  <si>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</si>
  <si>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</si>
  <si>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</si>
  <si>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</si>
  <si>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</si>
  <si>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</si>
  <si>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</si>
  <si>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</si>
  <si>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</si>
  <si>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</si>
  <si>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</si>
  <si>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</si>
  <si>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</si>
  <si>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</si>
  <si>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</si>
  <si>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</si>
  <si>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</si>
  <si>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</si>
  <si>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</si>
  <si>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</si>
  <si>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</si>
  <si>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</si>
  <si>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</si>
  <si>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</si>
  <si>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</si>
  <si>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</si>
  <si>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</si>
  <si>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</si>
  <si>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</si>
  <si>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</si>
  <si>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</si>
  <si>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</si>
  <si>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</si>
  <si>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</si>
  <si>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</si>
  <si>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</si>
  <si>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</si>
  <si>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</si>
  <si>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</si>
  <si>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</si>
  <si>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</si>
  <si>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</si>
  <si>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</si>
  <si>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</si>
  <si>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</si>
  <si>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</si>
  <si>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</si>
  <si>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</si>
  <si>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</si>
  <si>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</si>
  <si>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</si>
  <si>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</si>
  <si>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</si>
  <si>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</si>
  <si>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</si>
  <si>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</si>
  <si>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</si>
  <si>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</si>
  <si>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</si>
  <si>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</si>
  <si>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</si>
  <si>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</si>
  <si>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</si>
  <si>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</si>
  <si>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</si>
  <si>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</si>
  <si>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</si>
  <si>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</si>
  <si>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</si>
  <si>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</si>
  <si>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</si>
  <si>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</si>
  <si>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</si>
  <si>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</si>
  <si>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</si>
  <si>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</si>
  <si>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</si>
  <si>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</si>
  <si>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</si>
  <si>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</si>
  <si>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</si>
  <si>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</si>
  <si>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</si>
  <si>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</si>
  <si>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</si>
  <si>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</si>
  <si>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</si>
  <si>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</si>
  <si>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</si>
  <si>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</si>
  <si>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</si>
  <si>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</si>
  <si>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</si>
  <si>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</si>
  <si>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</si>
  <si>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</si>
  <si>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</si>
  <si>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</si>
  <si>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</si>
  <si>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</si>
  <si>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</si>
  <si>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</si>
  <si>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</si>
  <si>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</si>
  <si>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</si>
  <si>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</si>
  <si>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</si>
  <si>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</si>
  <si>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</si>
  <si>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</si>
  <si>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</si>
  <si>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</si>
  <si>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</si>
  <si>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</si>
  <si>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</si>
  <si>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</si>
  <si>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</si>
  <si>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</si>
  <si>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</si>
  <si>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</si>
  <si>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</si>
  <si>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</si>
  <si>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</si>
  <si>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</si>
  <si>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</si>
  <si>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</si>
  <si>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</si>
  <si>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</si>
  <si>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</si>
  <si>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</si>
  <si>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</si>
  <si>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</si>
  <si>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</si>
  <si>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</si>
  <si>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</si>
  <si>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</si>
  <si>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</si>
  <si>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</si>
  <si>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</si>
  <si>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</si>
  <si>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</si>
  <si>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</si>
  <si>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</si>
  <si>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</si>
  <si>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</si>
  <si>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</si>
  <si>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</si>
  <si>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</si>
  <si>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</si>
  <si>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</si>
  <si>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</si>
  <si>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</si>
  <si>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</si>
  <si>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</si>
  <si>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</si>
  <si>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</si>
  <si>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</si>
  <si>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</si>
  <si>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</si>
  <si>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</si>
  <si>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</si>
  <si>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</si>
  <si>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</si>
  <si>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</si>
  <si>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</si>
  <si>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</si>
  <si>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</si>
  <si>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</si>
  <si>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</si>
  <si>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</si>
  <si>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</si>
  <si>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</si>
  <si>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</si>
  <si>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</si>
  <si>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</si>
  <si>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</si>
  <si>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</si>
  <si>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</si>
  <si>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</si>
  <si>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</si>
  <si>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</si>
  <si>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</si>
  <si>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</si>
  <si>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</si>
  <si>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</si>
  <si>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</si>
  <si>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</si>
  <si>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</si>
  <si>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</si>
  <si>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</si>
  <si>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</si>
  <si>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</si>
  <si>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</si>
  <si>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</si>
  <si>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</si>
  <si>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</si>
  <si>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</si>
  <si>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</si>
  <si>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</si>
  <si>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</si>
  <si>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</si>
  <si>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</si>
  <si>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</si>
  <si>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</si>
  <si>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</si>
  <si>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</si>
  <si>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</si>
  <si>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</si>
  <si>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</si>
  <si>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</si>
  <si>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</si>
  <si>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</si>
  <si>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</si>
  <si>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</si>
  <si>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</si>
  <si>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</si>
  <si>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</si>
  <si>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</si>
  <si>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</si>
  <si>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</si>
  <si>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</si>
  <si>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</si>
  <si>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</si>
  <si>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</si>
  <si>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</si>
  <si>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</si>
  <si>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</si>
  <si>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</si>
  <si>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</si>
  <si>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</si>
  <si>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</si>
  <si>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</si>
  <si>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</si>
  <si>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</si>
  <si>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</si>
  <si>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</si>
  <si>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</si>
  <si>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</si>
  <si>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</si>
  <si>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</si>
  <si>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</si>
  <si>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</si>
  <si>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</si>
  <si>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</si>
  <si>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</si>
  <si>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</si>
  <si>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</si>
  <si>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</si>
  <si>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</si>
  <si>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</si>
  <si>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</si>
  <si>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</si>
  <si>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</si>
  <si>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</si>
  <si>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</si>
  <si>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</si>
  <si>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</si>
  <si>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</si>
  <si>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</si>
  <si>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</si>
  <si>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</si>
  <si>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</si>
  <si>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</si>
  <si>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</si>
  <si>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</si>
  <si>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</si>
  <si>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</si>
  <si>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</si>
  <si>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</si>
  <si>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</si>
  <si>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</si>
  <si>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</si>
  <si>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</si>
  <si>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</si>
  <si>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</si>
  <si>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</si>
  <si>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</si>
  <si>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</si>
  <si>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</si>
  <si>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</si>
  <si>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</si>
  <si>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</si>
  <si>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</si>
  <si>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</si>
  <si>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</si>
  <si>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</si>
  <si>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</si>
  <si>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</si>
  <si>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</si>
  <si>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</si>
  <si>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</si>
  <si>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</si>
  <si>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</si>
  <si>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</si>
  <si>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</si>
  <si>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</si>
  <si>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</si>
  <si>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</si>
  <si>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</si>
  <si>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</si>
  <si>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</si>
  <si>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</si>
  <si>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</si>
  <si>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</si>
  <si>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</si>
  <si>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</si>
  <si>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</si>
  <si>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</si>
  <si>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</si>
  <si>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</si>
  <si>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</si>
  <si>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</si>
  <si>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</si>
  <si>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</si>
  <si>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</si>
  <si>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</si>
  <si>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</si>
  <si>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</si>
  <si>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</si>
  <si>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</si>
  <si>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</si>
  <si>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</si>
  <si>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</si>
  <si>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</si>
  <si>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</si>
  <si>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</si>
  <si>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</si>
  <si>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</si>
  <si>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</si>
  <si>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</si>
  <si>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</si>
  <si>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</si>
  <si>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</si>
  <si>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</si>
  <si>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</si>
  <si>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</si>
  <si>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</si>
  <si>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</si>
  <si>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</si>
  <si>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</si>
  <si>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</si>
  <si>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</si>
  <si>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</si>
  <si>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</si>
  <si>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</si>
  <si>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</si>
  <si>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</si>
  <si>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</si>
  <si>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</si>
  <si>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</si>
  <si>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</si>
  <si>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</si>
  <si>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</si>
  <si>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</si>
  <si>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</si>
  <si>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</si>
  <si>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</si>
  <si>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</si>
  <si>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</si>
  <si>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</si>
  <si>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</si>
  <si>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</si>
  <si>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</si>
  <si>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</si>
  <si>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</si>
  <si>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</si>
  <si>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</si>
  <si>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</si>
  <si>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</si>
  <si>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</si>
  <si>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</si>
  <si>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</si>
  <si>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</si>
  <si>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</si>
  <si>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</si>
  <si>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</si>
  <si>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</si>
  <si>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</si>
  <si>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</si>
  <si>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</si>
  <si>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</si>
  <si>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</si>
  <si>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</si>
  <si>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</si>
  <si>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</si>
  <si>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</si>
  <si>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</si>
  <si>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</si>
  <si>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</si>
  <si>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</si>
  <si>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</si>
  <si>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</si>
  <si>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</si>
  <si>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</si>
  <si>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</si>
  <si>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</si>
  <si>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</si>
  <si>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</si>
  <si>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</si>
  <si>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</si>
  <si>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</si>
  <si>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</si>
  <si>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</si>
  <si>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</si>
  <si>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</si>
  <si>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</si>
  <si>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</si>
  <si>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</si>
  <si>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</si>
  <si>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</si>
  <si>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</si>
  <si>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</si>
  <si>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</si>
  <si>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</si>
  <si>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</si>
  <si>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</si>
  <si>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</si>
  <si>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</si>
  <si>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</si>
  <si>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</si>
  <si>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</si>
  <si>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</si>
  <si>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</si>
  <si>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</si>
  <si>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</si>
  <si>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</si>
  <si>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</si>
  <si>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</si>
  <si>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</si>
  <si>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</si>
  <si>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</si>
  <si>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</si>
  <si>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</si>
  <si>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</si>
  <si>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</si>
  <si>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</si>
  <si>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</si>
  <si>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</si>
  <si>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</si>
  <si>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</si>
  <si>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</si>
  <si>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</si>
  <si>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</si>
  <si>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</si>
  <si>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</si>
  <si>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</si>
  <si>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</si>
  <si>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</si>
  <si>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</si>
  <si>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</si>
  <si>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3.England</t>
  </si>
  <si>
    <t>2.Denmark</t>
  </si>
  <si>
    <t>1.Kylian Mbappe</t>
  </si>
  <si>
    <t>4. 1</t>
  </si>
  <si>
    <t>5.Mbappe</t>
  </si>
  <si>
    <t>6. Brasil</t>
  </si>
  <si>
    <t>7.Qatar</t>
  </si>
  <si>
    <t>8. England</t>
  </si>
  <si>
    <t>9. Kevin De Bruyne</t>
  </si>
  <si>
    <t>10.Ei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</si>
</sst>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abSelected="1" workbookViewId="0">
      <selection activeCell="G52" sqref="G52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N20" zoomScaleNormal="100" workbookViewId="0">
      <selection activeCell="BZ39" sqref="BZ39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5</v>
      </c>
      <c r="AH8" s="47">
        <f>(AF8-AG8)*100+AK8*10000+AF8</f>
        <v>39904</v>
      </c>
      <c r="AI8" s="47">
        <f>AF8-AG8</f>
        <v>-1</v>
      </c>
      <c r="AJ8" s="47">
        <f>(AI8-AI13)/AI12</f>
        <v>0.18181818181818182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469.29372137292933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4</v>
      </c>
      <c r="G9" s="22">
        <v>2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8 - 1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3</v>
      </c>
      <c r="AG9" s="47">
        <f>SUMIF($E$7:$E$54,$AB9,$G$7:$G$54) + SUMIF($H$7:$H$54,$AB9,$F$7:$F$54)</f>
        <v>6</v>
      </c>
      <c r="AH9" s="47">
        <f>(AF9-AG9)*100+AK9*10000+AF9</f>
        <v>29703</v>
      </c>
      <c r="AI9" s="47">
        <f>AF9-AG9</f>
        <v>-3</v>
      </c>
      <c r="AJ9" s="47">
        <f>(AI9-AI13)/AI12</f>
        <v>0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338.33405383333331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4 - 5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7</v>
      </c>
      <c r="AH10" s="47">
        <f>(AF10-AG10)*100+AK10*10000+AF10</f>
        <v>9704</v>
      </c>
      <c r="AI10" s="47">
        <f>AF10-AG10</f>
        <v>-3</v>
      </c>
      <c r="AJ10" s="47">
        <f>(AI10-AI13)/AI12</f>
        <v>0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117.77850427777778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1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3 - 6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8</v>
      </c>
      <c r="AG11" s="47">
        <f>SUMIF($E$7:$E$54,$AB11,$G$7:$G$54) + SUMIF($H$7:$H$54,$AB11,$F$7:$F$54)</f>
        <v>1</v>
      </c>
      <c r="AH11" s="47">
        <f>(AF11-AG11)*100+AK11*10000+AF11</f>
        <v>90708</v>
      </c>
      <c r="AI11" s="47">
        <f>AF11-AG11</f>
        <v>7</v>
      </c>
      <c r="AJ11" s="47">
        <f>(AI11-AI13)/AI12</f>
        <v>0.90909090909090906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1104.2432535724242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Wales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3</v>
      </c>
      <c r="G12" s="22">
        <v>1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4 - 7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6</v>
      </c>
      <c r="AG12" s="47">
        <f t="shared" si="10"/>
        <v>7</v>
      </c>
      <c r="AH12" s="47">
        <f>MAX(AH8:AH11)-AH13+1</f>
        <v>81005</v>
      </c>
      <c r="AI12" s="47">
        <f>MAX(AI8:AI11)-AI13+1</f>
        <v>11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9704</v>
      </c>
      <c r="AI13" s="47">
        <f>MIN(AI8:AI11)</f>
        <v>-3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11</v>
      </c>
      <c r="AG14" s="47">
        <f>SUMIF($E$7:$E$54,$AB14,$G$7:$G$54) + SUMIF($H$7:$H$54,$AB14,$F$7:$F$54)</f>
        <v>6</v>
      </c>
      <c r="AH14" s="47">
        <f>(AF14-AG14)*100+AK14*10000+AF14</f>
        <v>90511</v>
      </c>
      <c r="AI14" s="47">
        <f>AF14-AG14</f>
        <v>5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1003.750881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11 - 6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4</v>
      </c>
      <c r="AG15" s="47">
        <f>SUMIF($E$7:$E$54,$AB15,$G$7:$G$54) + SUMIF($H$7:$H$54,$AB15,$F$7:$F$54)</f>
        <v>8</v>
      </c>
      <c r="AH15" s="47">
        <f>(AF15-AG15)*100+AK15*10000+AF15</f>
        <v>-396</v>
      </c>
      <c r="AI15" s="47">
        <f>AF15-AG15</f>
        <v>-4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5.0007820000000001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2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5 - 5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6</v>
      </c>
      <c r="AH16" s="47">
        <f>(AF16-AG16)*100+AK16*10000+AF16</f>
        <v>39905</v>
      </c>
      <c r="AI16" s="47">
        <f>AF16-AG16</f>
        <v>-1</v>
      </c>
      <c r="AJ16" s="47">
        <f>(AI16-AI19)/AI18</f>
        <v>0.3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436.25081685999999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1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5 - 6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5</v>
      </c>
      <c r="AG17" s="47">
        <f>SUMIF($E$7:$E$54,$AB17,$G$7:$G$54) + SUMIF($H$7:$H$54,$AB17,$F$7:$F$54)</f>
        <v>5</v>
      </c>
      <c r="AH17" s="47">
        <f>(AF17-AG17)*100+AK17*10000+AF17</f>
        <v>40005</v>
      </c>
      <c r="AI17" s="47">
        <f>AF17-AG17</f>
        <v>0</v>
      </c>
      <c r="AJ17" s="47">
        <f>(AI17-AI19)/AI18</f>
        <v>0.4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446.25079106499999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3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4 - 8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8</v>
      </c>
      <c r="AG18" s="47">
        <f t="shared" si="11"/>
        <v>4</v>
      </c>
      <c r="AH18" s="47">
        <f>MAX(AH14:AH17)-AH19+1</f>
        <v>90908</v>
      </c>
      <c r="AI18" s="47">
        <f>MAX(AI14:AI17)-AI19+1</f>
        <v>10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3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-396</v>
      </c>
      <c r="AI19" s="47">
        <f>MIN(AI14:AI17)</f>
        <v>-4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9</v>
      </c>
      <c r="AG20" s="47">
        <f>SUMIF($E$7:$E$54,$AB20,$G$7:$G$54) + SUMIF($H$7:$H$54,$AB20,$F$7:$F$54)</f>
        <v>5</v>
      </c>
      <c r="AH20" s="47">
        <f>(AF20-AG20)*100+AK20*10000+AF20</f>
        <v>90409</v>
      </c>
      <c r="AI20" s="47">
        <f>AF20-AG20</f>
        <v>4</v>
      </c>
      <c r="AJ20" s="47">
        <f>(AI20-AI25)/AI24</f>
        <v>0.88888888888888884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1003.8897713888889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9 - 5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4</v>
      </c>
      <c r="AG21" s="47">
        <f>SUMIF($E$7:$E$54,$AB21,$G$7:$G$54) + SUMIF($H$7:$H$54,$AB21,$F$7:$F$54)</f>
        <v>8</v>
      </c>
      <c r="AH21" s="47">
        <f>(AF21-AG21)*100+AK21*10000+AF21</f>
        <v>-396</v>
      </c>
      <c r="AI21" s="47">
        <f>AF21-AG21</f>
        <v>-4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6.6673891666666671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2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7 - 7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6</v>
      </c>
      <c r="AH22" s="47">
        <f>(AF22-AG22)*100+AK22*10000+AF22</f>
        <v>40006</v>
      </c>
      <c r="AI22" s="47">
        <f>AF22-AG22</f>
        <v>0</v>
      </c>
      <c r="AJ22" s="47">
        <f>(AI22-AI25)/AI24</f>
        <v>0.44444444444444442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454.44527385444445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>
        <v>1</v>
      </c>
      <c r="BC22" s="27">
        <v>6</v>
      </c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2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6 - 6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7</v>
      </c>
      <c r="AG23" s="47">
        <f>SUMIF($E$7:$E$54,$AB23,$G$7:$G$54) + SUMIF($H$7:$H$54,$AB23,$F$7:$F$54)</f>
        <v>7</v>
      </c>
      <c r="AH23" s="47">
        <f>(AF23-AG23)*100+AK23*10000+AF23</f>
        <v>40007</v>
      </c>
      <c r="AI23" s="47">
        <f>AF23-AG23</f>
        <v>0</v>
      </c>
      <c r="AJ23" s="47">
        <f>(AI23-AI25)/AI24</f>
        <v>0.44444444444444442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456.11188311111113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>
        <v>1</v>
      </c>
      <c r="BC23" s="30">
        <v>5</v>
      </c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1</v>
      </c>
      <c r="BW23" s="86">
        <v>1</v>
      </c>
      <c r="BX23" s="27">
        <v>5</v>
      </c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4 - 8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6</v>
      </c>
      <c r="AG24" s="47">
        <f t="shared" si="12"/>
        <v>4</v>
      </c>
      <c r="AH24" s="47">
        <f>MAX(AH20:AH23)-AH25+1</f>
        <v>90806</v>
      </c>
      <c r="AI24" s="47">
        <f>MAX(AI20:AI23)-AI25+1</f>
        <v>9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1</v>
      </c>
      <c r="BW24" s="87">
        <v>1</v>
      </c>
      <c r="BX24" s="30">
        <v>6</v>
      </c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-396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4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11</v>
      </c>
      <c r="AG26" s="47">
        <f>SUMIF($E$7:$E$54,$AB26,$G$7:$G$54) + SUMIF($H$7:$H$54,$AB26,$F$7:$F$54)</f>
        <v>3</v>
      </c>
      <c r="AH26" s="47">
        <f>(AF26-AG26)*100+AK26*10000+AF26</f>
        <v>90811</v>
      </c>
      <c r="AI26" s="47">
        <f>AF26-AG26</f>
        <v>8</v>
      </c>
      <c r="AJ26" s="47">
        <f>(AI26-AI31)/AI30</f>
        <v>0.9285714285714286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1105.080260079365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>
        <v>3</v>
      </c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11 - 3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2</v>
      </c>
      <c r="AE27" s="47">
        <f>COUNTIF($S$7:$T$54,"=" &amp; AB27 &amp; "_lose")</f>
        <v>1</v>
      </c>
      <c r="AF27" s="47">
        <f>SUMIF($E$7:$E$54,$AB27,$F$7:$F$54) + SUMIF($H$7:$H$54,$AB27,$G$7:$G$54)</f>
        <v>3</v>
      </c>
      <c r="AG27" s="47">
        <f>SUMIF($E$7:$E$54,$AB27,$G$7:$G$54) + SUMIF($H$7:$H$54,$AB27,$F$7:$F$54)</f>
        <v>5</v>
      </c>
      <c r="AH27" s="47">
        <f>(AF27-AG27)*100+AK27*10000+AF27</f>
        <v>19803</v>
      </c>
      <c r="AI27" s="47">
        <f>AF27-AG27</f>
        <v>-2</v>
      </c>
      <c r="AJ27" s="47">
        <f>(AI27-AI31)/AI30</f>
        <v>0.21428571428571427</v>
      </c>
      <c r="AK27" s="47">
        <f>AC27*3+AD27</f>
        <v>2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246.984868849127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2</v>
      </c>
      <c r="BB27" s="87">
        <v>2</v>
      </c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2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5 - 6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6</v>
      </c>
      <c r="AH28" s="47">
        <f>(AF28-AG28)*100+AK28*10000+AF28</f>
        <v>39905</v>
      </c>
      <c r="AI28" s="47">
        <f>AF28-AG28</f>
        <v>-1</v>
      </c>
      <c r="AJ28" s="47">
        <f>(AI28-AI31)/AI30</f>
        <v>0.2857142857142857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478.57225537142858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2</v>
      </c>
      <c r="BI28" s="86">
        <v>2</v>
      </c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4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3 - 5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8</v>
      </c>
      <c r="AH29" s="47">
        <f>(AF29-AG29)*100+AK29*10000+AF29</f>
        <v>9503</v>
      </c>
      <c r="AI29" s="47">
        <f>AF29-AG29</f>
        <v>-5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114.44519434444445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>
        <v>3</v>
      </c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2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3 - 8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3</v>
      </c>
      <c r="AE30" s="47">
        <f t="shared" si="13"/>
        <v>3</v>
      </c>
      <c r="AF30" s="47">
        <f t="shared" si="13"/>
        <v>9</v>
      </c>
      <c r="AG30" s="47">
        <f t="shared" si="13"/>
        <v>6</v>
      </c>
      <c r="AH30" s="47">
        <f>MAX(AH26:AH29)-AH31+1</f>
        <v>81309</v>
      </c>
      <c r="AI30" s="47">
        <f>MAX(AI26:AI29)-AI31+1</f>
        <v>14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9503</v>
      </c>
      <c r="AI31" s="47">
        <f>MIN(AI26:AI29)</f>
        <v>-5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5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1</v>
      </c>
      <c r="AE32" s="47">
        <f>COUNTIF($S$7:$T$54,"=" &amp; AB32 &amp; "_lose")</f>
        <v>0</v>
      </c>
      <c r="AF32" s="47">
        <f>SUMIF($E$7:$E$54,$AB32,$F$7:$F$54) + SUMIF($H$7:$H$54,$AB32,$G$7:$G$54)</f>
        <v>7</v>
      </c>
      <c r="AG32" s="47">
        <f>SUMIF($E$7:$E$54,$AB32,$G$7:$G$54) + SUMIF($H$7:$H$54,$AB32,$F$7:$F$54)</f>
        <v>4</v>
      </c>
      <c r="AH32" s="47">
        <f>(AF32-AG32)*100+AK32*10000+AF32</f>
        <v>70307</v>
      </c>
      <c r="AI32" s="47">
        <f>AF32-AG32</f>
        <v>3</v>
      </c>
      <c r="AJ32" s="47">
        <f>(AI32-AI37)/AI36</f>
        <v>0.7142857142857143</v>
      </c>
      <c r="AK32" s="47">
        <f>AC32*3+AD32</f>
        <v>7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955.17942592857139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3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9 - 3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9</v>
      </c>
      <c r="AH33" s="47">
        <f>(AF33-AG33)*100+AK33*10000+AF33</f>
        <v>-698</v>
      </c>
      <c r="AI33" s="47">
        <f>AF33-AG33</f>
        <v>-7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2.5007500299999998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2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1</v>
      </c>
      <c r="N34" s="25">
        <f>VLOOKUP(2,AA32:AK35,5,FALSE)</f>
        <v>0</v>
      </c>
      <c r="O34" s="25" t="str">
        <f>VLOOKUP(2,AA32:AK35,6,FALSE) &amp; " - " &amp; VLOOKUP(2,AA32:AK35,7,FALSE)</f>
        <v>7 - 4</v>
      </c>
      <c r="P34" s="54">
        <f>L34*3+M34</f>
        <v>7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3</v>
      </c>
      <c r="AH34" s="47">
        <f>(AF34-AG34)*100+AK34*10000+AF34</f>
        <v>70609</v>
      </c>
      <c r="AI34" s="47">
        <f>AF34-AG34</f>
        <v>6</v>
      </c>
      <c r="AJ34" s="47">
        <f>(AI34-AI37)/AI36</f>
        <v>0.9285714285714286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979.10796812214289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4 - 6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6</v>
      </c>
      <c r="AH35" s="47">
        <f>(AF35-AG35)*100+AK35*10000+AF35</f>
        <v>29804</v>
      </c>
      <c r="AI35" s="47">
        <f>AF35-AG35</f>
        <v>-2</v>
      </c>
      <c r="AJ35" s="47">
        <f>(AI35-AI37)/AI36</f>
        <v>0.35714285714285715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415.7150624342857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0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1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3</v>
      </c>
      <c r="G36" s="22">
        <v>3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2 - 9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3</v>
      </c>
      <c r="AD36" s="47">
        <f t="shared" si="14"/>
        <v>2</v>
      </c>
      <c r="AE36" s="47">
        <f t="shared" si="14"/>
        <v>4</v>
      </c>
      <c r="AF36" s="47">
        <f t="shared" si="14"/>
        <v>8</v>
      </c>
      <c r="AG36" s="47">
        <f t="shared" si="14"/>
        <v>7</v>
      </c>
      <c r="AH36" s="47">
        <f>MAX(AH32:AH35)-AH37+1</f>
        <v>71308</v>
      </c>
      <c r="AI36" s="47">
        <f>MAX(AI32:AI35)-AI37+1</f>
        <v>14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3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-698</v>
      </c>
      <c r="AI37" s="47">
        <f>MIN(AI32:AI35)</f>
        <v>-7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3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11</v>
      </c>
      <c r="AG38" s="47">
        <f>SUMIF($E$7:$E$54,$AB38,$G$7:$G$54) + SUMIF($H$7:$H$54,$AB38,$F$7:$F$54)</f>
        <v>2</v>
      </c>
      <c r="AH38" s="47">
        <f>(AF38-AG38)*100+AK38*10000+AF38</f>
        <v>90911</v>
      </c>
      <c r="AI38" s="47">
        <f>AF38-AG38</f>
        <v>9</v>
      </c>
      <c r="AJ38" s="47">
        <f>(AI38-AI43)/AI42</f>
        <v>0.94117647058823528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1104.1185605588234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11 - 2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3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7</v>
      </c>
      <c r="AH39" s="47">
        <f>(AF39-AG39)*100+AK39*10000+AF39</f>
        <v>9502</v>
      </c>
      <c r="AI39" s="47">
        <f>AF39-AG39</f>
        <v>-5</v>
      </c>
      <c r="AJ39" s="47">
        <f>(AI39-AI43)/AI42</f>
        <v>0.11764705882352941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124.69473831164586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5 - 2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4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8</v>
      </c>
      <c r="AH40" s="47">
        <f>(AF40-AG40)*100+AK40*10000+AF40</f>
        <v>9301</v>
      </c>
      <c r="AI40" s="47">
        <f>AF40-AG40</f>
        <v>-7</v>
      </c>
      <c r="AJ40" s="47">
        <f>(AI40-AI43)/AI42</f>
        <v>0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112.02097796020202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2</v>
      </c>
      <c r="G41" s="22">
        <v>3</v>
      </c>
      <c r="H41" s="90" t="str">
        <f>AB14</f>
        <v>England</v>
      </c>
      <c r="J41" s="53" t="str">
        <f>VLOOKUP(3,AA38:AK41,2,FALSE)</f>
        <v>Canada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2 - 7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5</v>
      </c>
      <c r="AG41" s="47">
        <f>SUMIF($E$7:$E$54,$AB41,$G$7:$G$54) + SUMIF($H$7:$H$54,$AB41,$F$7:$F$54)</f>
        <v>2</v>
      </c>
      <c r="AH41" s="47">
        <f>(AF41-AG41)*100+AK41*10000+AF41</f>
        <v>60305</v>
      </c>
      <c r="AI41" s="47">
        <f>AF41-AG41</f>
        <v>3</v>
      </c>
      <c r="AJ41" s="47">
        <f>(AI41-AI43)/AI42</f>
        <v>0.58823529411764708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730.03646117888593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France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Morocco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1 - 8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11</v>
      </c>
      <c r="AG42" s="47">
        <f t="shared" si="15"/>
        <v>7</v>
      </c>
      <c r="AH42" s="47">
        <f>MAX(AH38:AH41)-AH43+1</f>
        <v>81611</v>
      </c>
      <c r="AI42" s="47">
        <f>MAX(AI38:AI41)-AI43+1</f>
        <v>17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Australia_draw</v>
      </c>
      <c r="T43" s="88" t="str">
        <f t="shared" si="4"/>
        <v>Denmark_draw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0</v>
      </c>
      <c r="AH43" s="47">
        <f>MIN(AH38:AH41)</f>
        <v>9301</v>
      </c>
      <c r="AI43" s="47">
        <f>MIN(AI38:AI41)</f>
        <v>-7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4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8</v>
      </c>
      <c r="AG44" s="47">
        <f>SUMIF($E$7:$E$54,$AB44,$G$7:$G$54) + SUMIF($H$7:$H$54,$AB44,$F$7:$F$54)</f>
        <v>2</v>
      </c>
      <c r="AH44" s="47">
        <f>(AF44-AG44)*100+AK44*10000+AF44</f>
        <v>90608</v>
      </c>
      <c r="AI44" s="47">
        <f>AF44-AG44</f>
        <v>6</v>
      </c>
      <c r="AJ44" s="47">
        <f>(AI44-AI49)/AI48</f>
        <v>0.9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1100.000916345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2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8 - 2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5</v>
      </c>
      <c r="AG45" s="47">
        <f>SUMIF($E$7:$E$54,$AB45,$G$7:$G$54) + SUMIF($H$7:$H$54,$AB45,$F$7:$F$54)</f>
        <v>5</v>
      </c>
      <c r="AH45" s="47">
        <f>(AF45-AG45)*100+AK45*10000+AF45</f>
        <v>60005</v>
      </c>
      <c r="AI45" s="47">
        <f>AF45-AG45</f>
        <v>0</v>
      </c>
      <c r="AJ45" s="47">
        <f>(AI45-AI49)/AI48</f>
        <v>0.3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702.91744043166659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1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5 - 5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1</v>
      </c>
      <c r="AG46" s="47">
        <f>SUMIF($E$7:$E$54,$AB46,$G$7:$G$54) + SUMIF($H$7:$H$54,$AB46,$F$7:$F$54)</f>
        <v>4</v>
      </c>
      <c r="AH46" s="47">
        <f>(AF46-AG46)*100+AK46*10000+AF46</f>
        <v>9701</v>
      </c>
      <c r="AI46" s="47">
        <f>AF46-AG46</f>
        <v>-3</v>
      </c>
      <c r="AJ46" s="47">
        <f>(AI46-AI49)/AI48</f>
        <v>0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112.36192877111111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2 - 5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5</v>
      </c>
      <c r="AH47" s="47">
        <f>(AF47-AG47)*100+AK47*10000+AF47</f>
        <v>9702</v>
      </c>
      <c r="AI47" s="47">
        <f>AF47-AG47</f>
        <v>-3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113.61185135111111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1 - 4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4</v>
      </c>
      <c r="AH48" s="47">
        <f>MAX(AH44:AH47)-AH49+1</f>
        <v>80908</v>
      </c>
      <c r="AI48" s="47">
        <f>MAX(AI44:AI47)-AI49+1</f>
        <v>10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9701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4</v>
      </c>
      <c r="AH50" s="47">
        <f>(AF50-AG50)*100+AK50*10000+AF50</f>
        <v>70307</v>
      </c>
      <c r="AI50" s="47">
        <f>AF50-AG50</f>
        <v>3</v>
      </c>
      <c r="AJ50" s="47">
        <f>(AI50-AI55)/AI54</f>
        <v>0.8571428571428571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1109.0484564376191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7 - 4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5</v>
      </c>
      <c r="AG51" s="47">
        <f>SUMIF($E$7:$E$54,$AB51,$G$7:$G$54) + SUMIF($H$7:$H$54,$AB51,$F$7:$F$54)</f>
        <v>8</v>
      </c>
      <c r="AH51" s="47">
        <f>(AF51-AG51)*100+AK51*10000+AF51</f>
        <v>9705</v>
      </c>
      <c r="AI51" s="47">
        <f>AF51-AG51</f>
        <v>-3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159.52450320380953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1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6 - 5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Republic_draw</v>
      </c>
      <c r="T52" s="88" t="str">
        <f t="shared" si="4"/>
        <v>Portugal_draw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0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5</v>
      </c>
      <c r="AH52" s="47">
        <f>(AF52-AG52)*100+AK52*10000+AF52</f>
        <v>60106</v>
      </c>
      <c r="AI52" s="47">
        <f>AF52-AG52</f>
        <v>1</v>
      </c>
      <c r="AJ52" s="47">
        <f>(AI52-AI55)/AI54</f>
        <v>0.5714285714285714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934.28653215071427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5 - 6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2</v>
      </c>
      <c r="AE53" s="47">
        <f>COUNTIF($S$7:$T$54,"=" &amp; AB53 &amp; "_lose")</f>
        <v>1</v>
      </c>
      <c r="AF53" s="47">
        <f>SUMIF($E$7:$E$54,$AB53,$F$7:$F$54) + SUMIF($H$7:$H$54,$AB53,$G$7:$G$54)</f>
        <v>5</v>
      </c>
      <c r="AG53" s="47">
        <f>SUMIF($E$7:$E$54,$AB53,$G$7:$G$54) + SUMIF($H$7:$H$54,$AB53,$F$7:$F$54)</f>
        <v>6</v>
      </c>
      <c r="AH53" s="47">
        <f>(AF53-AG53)*100+AK53*10000+AF53</f>
        <v>19905</v>
      </c>
      <c r="AI53" s="47">
        <f>AF53-AG53</f>
        <v>-1</v>
      </c>
      <c r="AJ53" s="47">
        <f>(AI53-AI55)/AI54</f>
        <v>0.2857142857142857</v>
      </c>
      <c r="AK53" s="47">
        <f>AC53*3+AD53</f>
        <v>2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330.95314072238097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5 - 8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3</v>
      </c>
      <c r="AF54" s="47">
        <f t="shared" si="17"/>
        <v>3</v>
      </c>
      <c r="AG54" s="47">
        <f t="shared" si="17"/>
        <v>5</v>
      </c>
      <c r="AH54" s="47">
        <f>MAX(AH50:AH53)-AH55+1</f>
        <v>60603</v>
      </c>
      <c r="AI54" s="47">
        <f>MAX(AI50:AI53)-AI55+1</f>
        <v>7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9705</v>
      </c>
      <c r="AI55" s="47">
        <f>MIN(AI50:AI53)</f>
        <v>-3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Portugal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France</v>
      </c>
      <c r="T85" s="88" t="str">
        <f>S85</f>
        <v>France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2532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2530</v>
      </c>
    </row>
    <row r="5" spans="1:2" x14ac:dyDescent="0.3">
      <c r="A5" s="100" t="s">
        <v>2529</v>
      </c>
      <c r="B5" s="103" t="s">
        <v>2533</v>
      </c>
    </row>
    <row r="6" spans="1:2" x14ac:dyDescent="0.3">
      <c r="A6" s="103" t="s">
        <v>2521</v>
      </c>
      <c r="B6" s="100" t="s">
        <v>2534</v>
      </c>
    </row>
    <row r="7" spans="1:2" x14ac:dyDescent="0.3">
      <c r="A7" s="100" t="s">
        <v>2522</v>
      </c>
      <c r="B7" s="103" t="s">
        <v>2535</v>
      </c>
    </row>
    <row r="8" spans="1:2" x14ac:dyDescent="0.3">
      <c r="A8" s="103" t="s">
        <v>2523</v>
      </c>
      <c r="B8" s="100" t="s">
        <v>2536</v>
      </c>
    </row>
    <row r="9" spans="1:2" x14ac:dyDescent="0.3">
      <c r="A9" s="100" t="s">
        <v>2524</v>
      </c>
      <c r="B9" s="103" t="s">
        <v>2537</v>
      </c>
    </row>
    <row r="10" spans="1:2" x14ac:dyDescent="0.3">
      <c r="A10" s="103" t="s">
        <v>2525</v>
      </c>
      <c r="B10" s="100" t="s">
        <v>2538</v>
      </c>
    </row>
    <row r="11" spans="1:2" x14ac:dyDescent="0.3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Arvi Vaaderpass</cp:lastModifiedBy>
  <cp:lastPrinted>2018-01-03T15:36:04Z</cp:lastPrinted>
  <dcterms:created xsi:type="dcterms:W3CDTF">2017-12-27T19:32:51Z</dcterms:created>
  <dcterms:modified xsi:type="dcterms:W3CDTF">2022-11-20T11:56:39Z</dcterms:modified>
</cp:coreProperties>
</file>