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ac3efe6e3504ce/Desktop/"/>
    </mc:Choice>
  </mc:AlternateContent>
  <xr:revisionPtr revIDLastSave="0" documentId="13_ncr:1000001_{01820270-70F0-F04A-82A9-B502AC958C8D}" xr6:coauthVersionLast="47" xr6:coauthVersionMax="47" xr10:uidLastSave="{00000000-0000-0000-0000-000000000000}"/>
  <bookViews>
    <workbookView xWindow="-110" yWindow="-110" windowWidth="25820" windowHeight="13900" firstSheet="2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/>
  <c r="G48" i="2"/>
  <c r="G16" i="2"/>
  <c r="G15" i="2"/>
  <c r="BT6" i="3"/>
  <c r="P26" i="3"/>
  <c r="M38" i="3"/>
  <c r="L38" i="3"/>
  <c r="N20" i="3"/>
  <c r="P50" i="3"/>
  <c r="A1" i="3"/>
  <c r="N8" i="3"/>
  <c r="M8" i="3"/>
  <c r="N14" i="3"/>
  <c r="N32" i="3"/>
  <c r="BL41" i="3"/>
  <c r="O44" i="3"/>
  <c r="O50" i="3"/>
  <c r="BF6" i="3"/>
  <c r="AY6" i="3"/>
  <c r="L8" i="3"/>
  <c r="L26" i="3"/>
  <c r="L32" i="3"/>
  <c r="O38" i="3"/>
  <c r="N44" i="3"/>
  <c r="N50" i="3"/>
  <c r="M50" i="3"/>
  <c r="A5" i="3"/>
  <c r="O20" i="3"/>
  <c r="J26" i="3"/>
  <c r="J32" i="3"/>
  <c r="N38" i="3"/>
  <c r="M44" i="3"/>
  <c r="L44" i="3"/>
  <c r="K50" i="3"/>
  <c r="K8" i="3"/>
  <c r="R29" i="3"/>
  <c r="R28" i="3"/>
  <c r="R36" i="3"/>
  <c r="R16" i="3"/>
  <c r="R32" i="3"/>
  <c r="R12" i="3"/>
  <c r="R21" i="3"/>
  <c r="R20" i="3"/>
  <c r="R37" i="3"/>
  <c r="R17" i="3"/>
  <c r="R33" i="3"/>
  <c r="R13" i="3"/>
  <c r="P44" i="3"/>
  <c r="AB21" i="3"/>
  <c r="B17" i="2"/>
  <c r="AB35" i="3"/>
  <c r="B33" i="2"/>
  <c r="B48" i="2"/>
  <c r="B40" i="2"/>
  <c r="B32" i="2"/>
  <c r="B24" i="2"/>
  <c r="B25" i="2"/>
  <c r="AB53" i="3"/>
  <c r="AB44" i="3"/>
  <c r="AB39" i="3"/>
  <c r="AB34" i="3"/>
  <c r="AB29" i="3"/>
  <c r="AB20" i="3"/>
  <c r="AB15" i="3"/>
  <c r="AB10" i="3"/>
  <c r="B47" i="2"/>
  <c r="B39" i="2"/>
  <c r="B31" i="2"/>
  <c r="B23" i="2"/>
  <c r="B29" i="2"/>
  <c r="B21" i="2"/>
  <c r="B44" i="2"/>
  <c r="B20" i="2"/>
  <c r="AB51" i="3"/>
  <c r="AB41" i="3"/>
  <c r="AB27" i="3"/>
  <c r="AB17" i="3"/>
  <c r="B35" i="2"/>
  <c r="B19" i="2"/>
  <c r="B34" i="2"/>
  <c r="B26" i="2"/>
  <c r="AB50" i="3"/>
  <c r="AB40" i="3"/>
  <c r="AB16" i="3"/>
  <c r="B41" i="2"/>
  <c r="B46" i="2"/>
  <c r="B38" i="2"/>
  <c r="B30" i="2"/>
  <c r="B22" i="2"/>
  <c r="AB52" i="3"/>
  <c r="AB47" i="3"/>
  <c r="AB38" i="3"/>
  <c r="AB33" i="3"/>
  <c r="AB28" i="3"/>
  <c r="AB23" i="3"/>
  <c r="AB14" i="3"/>
  <c r="AB9" i="3"/>
  <c r="B45" i="2"/>
  <c r="B37" i="2"/>
  <c r="B36" i="2"/>
  <c r="B28" i="2"/>
  <c r="AB46" i="3"/>
  <c r="AB32" i="3"/>
  <c r="AB22" i="3"/>
  <c r="AB8" i="3"/>
  <c r="B43" i="2"/>
  <c r="B27" i="2"/>
  <c r="B42" i="2"/>
  <c r="B18" i="2"/>
  <c r="AB45" i="3"/>
  <c r="AB26" i="3"/>
  <c r="AB11" i="3"/>
  <c r="K20" i="3"/>
  <c r="O26" i="3"/>
  <c r="P32" i="3"/>
  <c r="O32" i="3"/>
  <c r="L50" i="3"/>
  <c r="M32" i="3"/>
  <c r="O8" i="3"/>
  <c r="J20" i="3"/>
  <c r="N26" i="3"/>
  <c r="M26" i="3"/>
  <c r="K44" i="3"/>
  <c r="K26" i="3"/>
  <c r="BT31" i="3"/>
  <c r="J44" i="3"/>
  <c r="BM6" i="3"/>
  <c r="P14" i="3"/>
  <c r="O14" i="3"/>
  <c r="P20" i="3"/>
  <c r="K38" i="3"/>
  <c r="L14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AM16" i="3"/>
  <c r="H42" i="3"/>
  <c r="E10" i="3"/>
  <c r="H26" i="3"/>
  <c r="H48" i="3"/>
  <c r="X48" i="3"/>
  <c r="E15" i="3"/>
  <c r="AF22" i="3"/>
  <c r="AM40" i="3"/>
  <c r="H32" i="3"/>
  <c r="H54" i="3"/>
  <c r="E22" i="3"/>
  <c r="X22" i="3"/>
  <c r="AM44" i="3"/>
  <c r="E37" i="3"/>
  <c r="H38" i="3"/>
  <c r="E20" i="3"/>
  <c r="X20" i="3"/>
  <c r="AM52" i="3"/>
  <c r="H51" i="3"/>
  <c r="H21" i="3"/>
  <c r="E51" i="3"/>
  <c r="X51" i="3"/>
  <c r="H36" i="3"/>
  <c r="AM51" i="3"/>
  <c r="AM33" i="3"/>
  <c r="H40" i="3"/>
  <c r="X40" i="3"/>
  <c r="AM9" i="3"/>
  <c r="E7" i="3"/>
  <c r="AF39" i="3"/>
  <c r="E24" i="3"/>
  <c r="H25" i="3"/>
  <c r="H7" i="3"/>
  <c r="AM10" i="3"/>
  <c r="E39" i="3"/>
  <c r="X39" i="3"/>
  <c r="E25" i="3"/>
  <c r="X25" i="3"/>
  <c r="E40" i="3"/>
  <c r="H8" i="3"/>
  <c r="H46" i="3"/>
  <c r="AM22" i="3"/>
  <c r="E13" i="3"/>
  <c r="H30" i="3"/>
  <c r="E26" i="3"/>
  <c r="AM14" i="3"/>
  <c r="E9" i="3"/>
  <c r="H41" i="3"/>
  <c r="E42" i="3"/>
  <c r="H9" i="3"/>
  <c r="H23" i="3"/>
  <c r="AM15" i="3"/>
  <c r="H14" i="3"/>
  <c r="AG40" i="3"/>
  <c r="H27" i="3"/>
  <c r="AM27" i="3"/>
  <c r="E43" i="3"/>
  <c r="E33" i="3"/>
  <c r="AM41" i="3"/>
  <c r="H15" i="3"/>
  <c r="E47" i="3"/>
  <c r="E38" i="3"/>
  <c r="AM50" i="3"/>
  <c r="E21" i="3"/>
  <c r="X21" i="3"/>
  <c r="H52" i="3"/>
  <c r="AM53" i="3"/>
  <c r="H20" i="3"/>
  <c r="E52" i="3"/>
  <c r="E36" i="3"/>
  <c r="E8" i="3"/>
  <c r="AG27" i="3"/>
  <c r="AM8" i="3"/>
  <c r="H24" i="3"/>
  <c r="H39" i="3"/>
  <c r="E46" i="3"/>
  <c r="H28" i="3"/>
  <c r="X28" i="3"/>
  <c r="AM21" i="3"/>
  <c r="H11" i="3"/>
  <c r="E14" i="3"/>
  <c r="X14" i="3"/>
  <c r="AM26" i="3"/>
  <c r="H44" i="3"/>
  <c r="E29" i="3"/>
  <c r="E34" i="3"/>
  <c r="AM32" i="3"/>
  <c r="E17" i="3"/>
  <c r="H49" i="3"/>
  <c r="H13" i="3"/>
  <c r="X13" i="3"/>
  <c r="E45" i="3"/>
  <c r="X45" i="3"/>
  <c r="AM23" i="3"/>
  <c r="E28" i="3"/>
  <c r="AM11" i="3"/>
  <c r="E30" i="3"/>
  <c r="H45" i="3"/>
  <c r="E11" i="3"/>
  <c r="AM20" i="3"/>
  <c r="E18" i="3"/>
  <c r="X18" i="3"/>
  <c r="AM38" i="3"/>
  <c r="H47" i="3"/>
  <c r="E32" i="3"/>
  <c r="E49" i="3"/>
  <c r="H16" i="3"/>
  <c r="AM35" i="3"/>
  <c r="E31" i="3"/>
  <c r="X31" i="3"/>
  <c r="H53" i="3"/>
  <c r="X53" i="3"/>
  <c r="E19" i="3"/>
  <c r="H37" i="3"/>
  <c r="AM46" i="3"/>
  <c r="H18" i="3"/>
  <c r="H33" i="3"/>
  <c r="E48" i="3"/>
  <c r="AM39" i="3"/>
  <c r="E54" i="3"/>
  <c r="X54" i="3"/>
  <c r="H19" i="3"/>
  <c r="AM47" i="3"/>
  <c r="E35" i="3"/>
  <c r="H22" i="3"/>
  <c r="H35" i="3"/>
  <c r="E53" i="3"/>
  <c r="AM45" i="3"/>
  <c r="H29" i="3"/>
  <c r="X29" i="3"/>
  <c r="AM28" i="3"/>
  <c r="E12" i="3"/>
  <c r="H43" i="3"/>
  <c r="H12" i="3"/>
  <c r="AM29" i="3"/>
  <c r="E44" i="3"/>
  <c r="X44" i="3"/>
  <c r="E27" i="3"/>
  <c r="X27" i="3"/>
  <c r="X7" i="3"/>
  <c r="E50" i="3"/>
  <c r="H31" i="3"/>
  <c r="H17" i="3"/>
  <c r="H10" i="3"/>
  <c r="E41" i="3"/>
  <c r="E23" i="3"/>
  <c r="X23" i="3"/>
  <c r="AM17" i="3"/>
  <c r="E16" i="3"/>
  <c r="AF45" i="3"/>
  <c r="AM34" i="3"/>
  <c r="H34" i="3"/>
  <c r="H50" i="3"/>
  <c r="X33" i="3"/>
  <c r="X35" i="3"/>
  <c r="X52" i="3"/>
  <c r="X34" i="3"/>
  <c r="X19" i="3"/>
  <c r="X10" i="3"/>
  <c r="X42" i="3"/>
  <c r="X47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T21" i="3"/>
  <c r="T20" i="3"/>
  <c r="X32" i="3"/>
  <c r="S32" i="3"/>
  <c r="X9" i="3"/>
  <c r="S9" i="3"/>
  <c r="S28" i="3"/>
  <c r="S26" i="3"/>
  <c r="X26" i="3"/>
  <c r="AF23" i="3"/>
  <c r="AG21" i="3"/>
  <c r="T13" i="3"/>
  <c r="T22" i="3"/>
  <c r="T40" i="3"/>
  <c r="S45" i="3"/>
  <c r="X37" i="3"/>
  <c r="S37" i="3"/>
  <c r="S54" i="3"/>
  <c r="S27" i="3"/>
  <c r="T10" i="3"/>
  <c r="AG52" i="3"/>
  <c r="T47" i="3"/>
  <c r="T34" i="3"/>
  <c r="S46" i="3"/>
  <c r="X46" i="3"/>
  <c r="S53" i="3"/>
  <c r="X43" i="3"/>
  <c r="S43" i="3"/>
  <c r="T19" i="3"/>
  <c r="AF26" i="3"/>
  <c r="T48" i="3"/>
  <c r="S24" i="3"/>
  <c r="X24" i="3"/>
  <c r="X38" i="3"/>
  <c r="S38" i="3"/>
  <c r="X50" i="3"/>
  <c r="S50" i="3"/>
  <c r="S16" i="3"/>
  <c r="S29" i="3"/>
  <c r="AG23" i="3"/>
  <c r="T7" i="3"/>
  <c r="T42" i="3"/>
  <c r="T51" i="3"/>
  <c r="T25" i="3"/>
  <c r="S14" i="3"/>
  <c r="X41" i="3"/>
  <c r="S41" i="3"/>
  <c r="AG14" i="3"/>
  <c r="T36" i="3"/>
  <c r="T8" i="3"/>
  <c r="T52" i="3"/>
  <c r="T23" i="3"/>
  <c r="S39" i="3"/>
  <c r="X11" i="3"/>
  <c r="S11" i="3"/>
  <c r="T35" i="3"/>
  <c r="S15" i="3"/>
  <c r="S30" i="3"/>
  <c r="X30" i="3"/>
  <c r="S18" i="3"/>
  <c r="T33" i="3"/>
  <c r="AF15" i="3"/>
  <c r="T44" i="3"/>
  <c r="AG9" i="3"/>
  <c r="AF51" i="3"/>
  <c r="AG45" i="3"/>
  <c r="AI45" i="3"/>
  <c r="AG10" i="3"/>
  <c r="AG53" i="3"/>
  <c r="AF40" i="3"/>
  <c r="AI40" i="3"/>
  <c r="AF10" i="3"/>
  <c r="AG29" i="3"/>
  <c r="AG44" i="3"/>
  <c r="AF52" i="3"/>
  <c r="AI52" i="3"/>
  <c r="AG20" i="3"/>
  <c r="AF38" i="3"/>
  <c r="AF53" i="3"/>
  <c r="AG8" i="3"/>
  <c r="AF47" i="3"/>
  <c r="AF17" i="3"/>
  <c r="AF35" i="3"/>
  <c r="AF29" i="3"/>
  <c r="AG34" i="3"/>
  <c r="AG26" i="3"/>
  <c r="AG46" i="3"/>
  <c r="AG32" i="3"/>
  <c r="AF16" i="3"/>
  <c r="AF11" i="3"/>
  <c r="AG17" i="3"/>
  <c r="AG33" i="3"/>
  <c r="AF41" i="3"/>
  <c r="AG15" i="3"/>
  <c r="AI15" i="3"/>
  <c r="X16" i="3"/>
  <c r="AF20" i="3"/>
  <c r="AG38" i="3"/>
  <c r="AG28" i="3"/>
  <c r="AF46" i="3"/>
  <c r="AG11" i="3"/>
  <c r="AG16" i="3"/>
  <c r="AG41" i="3"/>
  <c r="AF8" i="3"/>
  <c r="AF32" i="3"/>
  <c r="AF21" i="3"/>
  <c r="AI21" i="3"/>
  <c r="AF9" i="3"/>
  <c r="AG51" i="3"/>
  <c r="AF50" i="3"/>
  <c r="AF14" i="3"/>
  <c r="AI14" i="3"/>
  <c r="AF33" i="3"/>
  <c r="AG50" i="3"/>
  <c r="AF28" i="3"/>
  <c r="AF27" i="3"/>
  <c r="AG35" i="3"/>
  <c r="AG47" i="3"/>
  <c r="X15" i="3"/>
  <c r="AF44" i="3"/>
  <c r="AF34" i="3"/>
  <c r="AG22" i="3"/>
  <c r="AI22" i="3"/>
  <c r="AG39" i="3"/>
  <c r="AI39" i="3"/>
  <c r="T14" i="3"/>
  <c r="T38" i="3"/>
  <c r="T46" i="3"/>
  <c r="T45" i="3"/>
  <c r="AI23" i="3"/>
  <c r="T32" i="3"/>
  <c r="T18" i="3"/>
  <c r="T11" i="3"/>
  <c r="AI26" i="3"/>
  <c r="T43" i="3"/>
  <c r="T27" i="3"/>
  <c r="T12" i="3"/>
  <c r="T26" i="3"/>
  <c r="T29" i="3"/>
  <c r="T24" i="3"/>
  <c r="T30" i="3"/>
  <c r="T39" i="3"/>
  <c r="T16" i="3"/>
  <c r="T53" i="3"/>
  <c r="T54" i="3"/>
  <c r="T28" i="3"/>
  <c r="T49" i="3"/>
  <c r="T15" i="3"/>
  <c r="T37" i="3"/>
  <c r="T9" i="3"/>
  <c r="T41" i="3"/>
  <c r="T50" i="3"/>
  <c r="T17" i="3"/>
  <c r="AI20" i="3"/>
  <c r="AI34" i="3"/>
  <c r="AI32" i="3"/>
  <c r="AI51" i="3"/>
  <c r="AI35" i="3"/>
  <c r="AI33" i="3"/>
  <c r="AF12" i="3"/>
  <c r="AI8" i="3"/>
  <c r="AI10" i="3"/>
  <c r="AI47" i="3"/>
  <c r="AI16" i="3"/>
  <c r="AI41" i="3"/>
  <c r="AG18" i="3"/>
  <c r="AG12" i="3"/>
  <c r="AI38" i="3"/>
  <c r="AG48" i="3"/>
  <c r="AI28" i="3"/>
  <c r="AI11" i="3"/>
  <c r="AF18" i="3"/>
  <c r="AI29" i="3"/>
  <c r="AI50" i="3"/>
  <c r="AI46" i="3"/>
  <c r="AF54" i="3"/>
  <c r="AF48" i="3"/>
  <c r="AG54" i="3"/>
  <c r="AF30" i="3"/>
  <c r="AF36" i="3"/>
  <c r="AG24" i="3"/>
  <c r="AI53" i="3"/>
  <c r="AI44" i="3"/>
  <c r="AF24" i="3"/>
  <c r="AF42" i="3"/>
  <c r="AI9" i="3"/>
  <c r="AG30" i="3"/>
  <c r="AI27" i="3"/>
  <c r="AG42" i="3"/>
  <c r="AG36" i="3"/>
  <c r="AI17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I25" i="3"/>
  <c r="AI24" i="3"/>
  <c r="AC22" i="3"/>
  <c r="AE53" i="3"/>
  <c r="AE27" i="3"/>
  <c r="AE23" i="3"/>
  <c r="AE35" i="3"/>
  <c r="AE41" i="3"/>
  <c r="AD40" i="3"/>
  <c r="AE29" i="3"/>
  <c r="AI37" i="3"/>
  <c r="AI36" i="3"/>
  <c r="AK34" i="3"/>
  <c r="AH34" i="3"/>
  <c r="AI13" i="3"/>
  <c r="AI12" i="3"/>
  <c r="AI55" i="3"/>
  <c r="AI54" i="3"/>
  <c r="AJ52" i="3"/>
  <c r="AK23" i="3"/>
  <c r="AH23" i="3"/>
  <c r="AI49" i="3"/>
  <c r="AI48" i="3"/>
  <c r="AI43" i="3"/>
  <c r="AI42" i="3"/>
  <c r="AJ38" i="3"/>
  <c r="AI19" i="3"/>
  <c r="AI18" i="3"/>
  <c r="AK22" i="3"/>
  <c r="AH22" i="3"/>
  <c r="AI31" i="3"/>
  <c r="AI30" i="3"/>
  <c r="AJ29" i="3"/>
  <c r="AK39" i="3"/>
  <c r="AH39" i="3"/>
  <c r="AD12" i="3"/>
  <c r="AK46" i="3"/>
  <c r="AH46" i="3"/>
  <c r="AK9" i="3"/>
  <c r="AH9" i="3"/>
  <c r="AK11" i="3"/>
  <c r="AH11" i="3"/>
  <c r="U40" i="3"/>
  <c r="AK27" i="3"/>
  <c r="AH27" i="3"/>
  <c r="AD36" i="3"/>
  <c r="AK35" i="3"/>
  <c r="AH35" i="3"/>
  <c r="AK33" i="3"/>
  <c r="AH33" i="3"/>
  <c r="AK41" i="3"/>
  <c r="AH41" i="3"/>
  <c r="AK17" i="3"/>
  <c r="AH17" i="3"/>
  <c r="AE42" i="3"/>
  <c r="AK16" i="3"/>
  <c r="AH16" i="3"/>
  <c r="AD30" i="3"/>
  <c r="AE48" i="3"/>
  <c r="AE12" i="3"/>
  <c r="AC18" i="3"/>
  <c r="AK14" i="3"/>
  <c r="AH14" i="3"/>
  <c r="AJ22" i="3"/>
  <c r="AJ23" i="3"/>
  <c r="AK45" i="3"/>
  <c r="AK26" i="3"/>
  <c r="AH26" i="3"/>
  <c r="AC30" i="3"/>
  <c r="AK51" i="3"/>
  <c r="AK50" i="3"/>
  <c r="AE54" i="3"/>
  <c r="AC24" i="3"/>
  <c r="AK20" i="3"/>
  <c r="AH20" i="3"/>
  <c r="AC36" i="3"/>
  <c r="AK32" i="3"/>
  <c r="AE24" i="3"/>
  <c r="AK29" i="3"/>
  <c r="AH29" i="3"/>
  <c r="AK28" i="3"/>
  <c r="AH28" i="3"/>
  <c r="AK10" i="3"/>
  <c r="AH10" i="3"/>
  <c r="AC48" i="3"/>
  <c r="AK44" i="3"/>
  <c r="AE18" i="3"/>
  <c r="AD54" i="3"/>
  <c r="AE36" i="3"/>
  <c r="AC42" i="3"/>
  <c r="AK38" i="3"/>
  <c r="AK47" i="3"/>
  <c r="AC54" i="3"/>
  <c r="AK15" i="3"/>
  <c r="AH15" i="3"/>
  <c r="AK8" i="3"/>
  <c r="AH8" i="3"/>
  <c r="U8" i="3"/>
  <c r="W8" i="3"/>
  <c r="AC12" i="3"/>
  <c r="AD24" i="3"/>
  <c r="AD48" i="3"/>
  <c r="AK53" i="3"/>
  <c r="AJ20" i="3"/>
  <c r="AJ21" i="3"/>
  <c r="AK21" i="3"/>
  <c r="AH21" i="3"/>
  <c r="AK40" i="3"/>
  <c r="AE30" i="3"/>
  <c r="AD42" i="3"/>
  <c r="AD18" i="3"/>
  <c r="AK52" i="3"/>
  <c r="U39" i="3"/>
  <c r="W39" i="3"/>
  <c r="V40" i="3"/>
  <c r="W40" i="3"/>
  <c r="U24" i="3"/>
  <c r="W24" i="3"/>
  <c r="AJ32" i="3"/>
  <c r="AJ33" i="3"/>
  <c r="AJ35" i="3"/>
  <c r="AJ34" i="3"/>
  <c r="AJ45" i="3"/>
  <c r="AJ11" i="3"/>
  <c r="AJ8" i="3"/>
  <c r="AJ9" i="3"/>
  <c r="AJ10" i="3"/>
  <c r="AJ50" i="3"/>
  <c r="AJ51" i="3"/>
  <c r="AJ53" i="3"/>
  <c r="V8" i="3"/>
  <c r="AJ44" i="3"/>
  <c r="AJ46" i="3"/>
  <c r="AJ39" i="3"/>
  <c r="AJ40" i="3"/>
  <c r="AJ41" i="3"/>
  <c r="AJ47" i="3"/>
  <c r="U7" i="3"/>
  <c r="W7" i="3"/>
  <c r="AJ14" i="3"/>
  <c r="AJ17" i="3"/>
  <c r="AJ15" i="3"/>
  <c r="AJ16" i="3"/>
  <c r="AH13" i="3"/>
  <c r="AH12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AK48" i="3"/>
  <c r="AH44" i="3"/>
  <c r="AK36" i="3"/>
  <c r="AH32" i="3"/>
  <c r="U34" i="3"/>
  <c r="AH51" i="3"/>
  <c r="AK18" i="3"/>
  <c r="U49" i="3"/>
  <c r="W49" i="3"/>
  <c r="V39" i="3"/>
  <c r="U20" i="3"/>
  <c r="W20" i="3"/>
  <c r="V24" i="3"/>
  <c r="V7" i="3"/>
  <c r="U54" i="3"/>
  <c r="W54" i="3"/>
  <c r="U52" i="3"/>
  <c r="V52" i="3"/>
  <c r="U12" i="3"/>
  <c r="U18" i="3"/>
  <c r="W18" i="3"/>
  <c r="U32" i="3"/>
  <c r="V32" i="3"/>
  <c r="U48" i="3"/>
  <c r="U23" i="3"/>
  <c r="AH37" i="3"/>
  <c r="AH36" i="3"/>
  <c r="U31" i="3"/>
  <c r="U15" i="3"/>
  <c r="U38" i="3"/>
  <c r="U53" i="3"/>
  <c r="U45" i="3"/>
  <c r="U30" i="3"/>
  <c r="V41" i="3"/>
  <c r="W41" i="3"/>
  <c r="U22" i="3"/>
  <c r="AH31" i="3"/>
  <c r="AH30" i="3"/>
  <c r="U13" i="3"/>
  <c r="U29" i="3"/>
  <c r="U14" i="3"/>
  <c r="V34" i="3"/>
  <c r="W34" i="3"/>
  <c r="AH49" i="3"/>
  <c r="AH48" i="3"/>
  <c r="U19" i="3"/>
  <c r="U35" i="3"/>
  <c r="W43" i="3"/>
  <c r="V43" i="3"/>
  <c r="V16" i="3"/>
  <c r="W16" i="3"/>
  <c r="U28" i="3"/>
  <c r="W44" i="3"/>
  <c r="V44" i="3"/>
  <c r="AH19" i="3"/>
  <c r="AH18" i="3"/>
  <c r="U25" i="3"/>
  <c r="U9" i="3"/>
  <c r="U47" i="3"/>
  <c r="W50" i="3"/>
  <c r="V50" i="3"/>
  <c r="AH55" i="3"/>
  <c r="AH54" i="3"/>
  <c r="U21" i="3"/>
  <c r="U37" i="3"/>
  <c r="AH25" i="3"/>
  <c r="AH24" i="3"/>
  <c r="U27" i="3"/>
  <c r="U11" i="3"/>
  <c r="W42" i="3"/>
  <c r="V42" i="3"/>
  <c r="U51" i="3"/>
  <c r="U36" i="3"/>
  <c r="AH43" i="3"/>
  <c r="AH42" i="3"/>
  <c r="U33" i="3"/>
  <c r="U17" i="3"/>
  <c r="V10" i="3"/>
  <c r="W10" i="3"/>
  <c r="W46" i="3"/>
  <c r="V46" i="3"/>
  <c r="W26" i="3"/>
  <c r="V26" i="3"/>
  <c r="V49" i="3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/>
  <c r="AL14" i="3"/>
  <c r="AT36" i="3"/>
  <c r="AL33" i="3"/>
  <c r="AT42" i="3"/>
  <c r="AL39" i="3"/>
  <c r="AT48" i="3"/>
  <c r="AL45" i="3"/>
  <c r="AT24" i="3"/>
  <c r="AT54" i="3"/>
  <c r="AL52" i="3"/>
  <c r="AT30" i="3"/>
  <c r="AL27" i="3"/>
  <c r="AT12" i="3"/>
  <c r="AL11" i="3"/>
  <c r="AL16" i="3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/>
  <c r="AN15" i="3"/>
  <c r="AL36" i="3"/>
  <c r="AN35" i="3"/>
  <c r="AL42" i="3"/>
  <c r="AN40" i="3"/>
  <c r="AL48" i="3"/>
  <c r="AN45" i="3"/>
  <c r="AL12" i="3"/>
  <c r="AN11" i="3"/>
  <c r="AL24" i="3"/>
  <c r="AN23" i="3"/>
  <c r="AL54" i="3"/>
  <c r="AN52" i="3"/>
  <c r="AL30" i="3"/>
  <c r="AN27" i="3"/>
  <c r="AN34" i="3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/>
  <c r="AA40" i="3"/>
  <c r="AA8" i="3"/>
  <c r="AA32" i="3"/>
  <c r="AA16" i="3"/>
  <c r="AA9" i="3"/>
  <c r="AA41" i="3"/>
  <c r="AA15" i="3"/>
  <c r="AA14" i="3"/>
  <c r="O15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/>
  <c r="N33" i="3"/>
  <c r="J39" i="3"/>
  <c r="AO38" i="3"/>
  <c r="AZ34" i="3"/>
  <c r="J34" i="3"/>
  <c r="AO33" i="3"/>
  <c r="AZ35" i="3"/>
  <c r="S64" i="3"/>
  <c r="T64" i="3"/>
  <c r="L15" i="3"/>
  <c r="M15" i="3"/>
  <c r="J17" i="3"/>
  <c r="N15" i="3"/>
  <c r="M16" i="3"/>
  <c r="O17" i="3"/>
  <c r="J15" i="3"/>
  <c r="AO14" i="3"/>
  <c r="AZ26" i="3"/>
  <c r="L17" i="3"/>
  <c r="L11" i="3"/>
  <c r="N17" i="3"/>
  <c r="J16" i="3"/>
  <c r="AO15" i="3"/>
  <c r="AZ11" i="3"/>
  <c r="L33" i="3"/>
  <c r="M11" i="3"/>
  <c r="M18" i="3"/>
  <c r="O33" i="3"/>
  <c r="M33" i="3"/>
  <c r="J36" i="3"/>
  <c r="J33" i="3"/>
  <c r="AO32" i="3"/>
  <c r="AZ18" i="3"/>
  <c r="S62" i="3"/>
  <c r="T62" i="3"/>
  <c r="BG20" i="3"/>
  <c r="O10" i="3"/>
  <c r="L10" i="3"/>
  <c r="J12" i="3"/>
  <c r="N12" i="3"/>
  <c r="N10" i="3"/>
  <c r="M10" i="3"/>
  <c r="J10" i="3"/>
  <c r="AO9" i="3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N45" i="3"/>
  <c r="M46" i="3"/>
  <c r="J45" i="3"/>
  <c r="AO44" i="3"/>
  <c r="AZ22" i="3"/>
  <c r="S63" i="3"/>
  <c r="T63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/>
  <c r="AZ19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/>
  <c r="AZ14" i="3"/>
  <c r="S59" i="3"/>
  <c r="T59" i="3"/>
  <c r="N51" i="3"/>
  <c r="O54" i="3"/>
  <c r="M21" i="3"/>
  <c r="O12" i="3"/>
  <c r="M54" i="3"/>
  <c r="N23" i="3"/>
  <c r="J22" i="3"/>
  <c r="AO21" i="3"/>
  <c r="AZ31" i="3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AO45" i="3"/>
  <c r="L9" i="3"/>
  <c r="O52" i="3"/>
  <c r="N53" i="3"/>
  <c r="J51" i="3"/>
  <c r="P21" i="3"/>
  <c r="K15" i="3"/>
  <c r="P15" i="3"/>
  <c r="P16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/>
  <c r="T60" i="3"/>
  <c r="BG28" i="3"/>
  <c r="AZ39" i="3"/>
  <c r="AO50" i="3"/>
  <c r="AZ38" i="3"/>
  <c r="S65" i="3"/>
  <c r="T65" i="3"/>
  <c r="BG37" i="3"/>
  <c r="BG36" i="3"/>
  <c r="S72" i="3"/>
  <c r="T72" i="3"/>
  <c r="BG21" i="3"/>
  <c r="S70" i="3"/>
  <c r="T70" i="3"/>
  <c r="K29" i="3"/>
  <c r="P29" i="3"/>
  <c r="K51" i="3"/>
  <c r="P51" i="3"/>
  <c r="AO51" i="3"/>
  <c r="AZ23" i="3"/>
  <c r="P9" i="3"/>
  <c r="K9" i="3"/>
  <c r="K30" i="3"/>
  <c r="P30" i="3"/>
  <c r="AO27" i="3"/>
  <c r="AZ15" i="3"/>
  <c r="AO26" i="3"/>
  <c r="P12" i="3"/>
  <c r="K12" i="3"/>
  <c r="BG13" i="3"/>
  <c r="S69" i="3"/>
  <c r="T69" i="3"/>
  <c r="K53" i="3"/>
  <c r="P53" i="3"/>
  <c r="P28" i="3"/>
  <c r="K28" i="3"/>
  <c r="AO8" i="3"/>
  <c r="AZ10" i="3"/>
  <c r="S58" i="3"/>
  <c r="T58" i="3"/>
  <c r="K27" i="3"/>
  <c r="P27" i="3"/>
  <c r="K52" i="3"/>
  <c r="P52" i="3"/>
  <c r="BN33" i="3"/>
  <c r="AZ30" i="3"/>
  <c r="S61" i="3"/>
  <c r="T61" i="3"/>
  <c r="BG29" i="3"/>
  <c r="S71" i="3"/>
  <c r="T71" i="3"/>
  <c r="BN32" i="3"/>
  <c r="U77" i="3"/>
  <c r="Z77" i="3"/>
  <c r="BU36" i="3"/>
  <c r="BN17" i="3"/>
  <c r="BG12" i="3"/>
  <c r="BN16" i="3"/>
  <c r="S77" i="3"/>
  <c r="T77" i="3"/>
  <c r="BU24" i="3"/>
  <c r="U76" i="3"/>
  <c r="Z76" i="3"/>
  <c r="BU35" i="3"/>
  <c r="T81" i="3"/>
  <c r="S76" i="3"/>
  <c r="T76" i="3"/>
  <c r="BU23" i="3"/>
  <c r="S85" i="3"/>
  <c r="T85" i="3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<sst xmlns="http://schemas.openxmlformats.org/spreadsheetml/2006/main" count="4374" uniqueCount="2540">
  <si>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</si>
  <si>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</si>
  <si>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</si>
  <si>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</si>
  <si>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</si>
  <si>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</si>
  <si>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</si>
  <si>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</si>
  <si>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</si>
  <si>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</si>
  <si>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</si>
  <si>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</si>
  <si>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</si>
  <si>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</si>
  <si>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</si>
  <si>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</si>
  <si>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</si>
  <si>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</si>
  <si>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</si>
  <si>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</si>
  <si>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</si>
  <si>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</si>
  <si>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</si>
  <si>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</si>
  <si>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</si>
  <si>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</si>
  <si>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</si>
  <si>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</si>
  <si>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</si>
  <si>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</si>
  <si>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</si>
  <si>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</si>
  <si>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</si>
  <si>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</si>
  <si>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</si>
  <si>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</si>
  <si>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</si>
  <si>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</si>
  <si>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</si>
  <si>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</si>
  <si>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</si>
  <si>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</si>
  <si>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</si>
  <si>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</si>
  <si>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</si>
  <si>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</si>
  <si>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</si>
  <si>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</si>
  <si>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</si>
  <si>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</si>
  <si>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</si>
  <si>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</si>
  <si>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</si>
  <si>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</si>
  <si>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</si>
  <si>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</si>
  <si>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</si>
  <si>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</si>
  <si>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</si>
  <si>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</si>
  <si>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</si>
  <si>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</si>
  <si>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</si>
  <si>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</si>
  <si>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</si>
  <si>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</si>
  <si>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</si>
  <si>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</si>
  <si>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</si>
  <si>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</si>
  <si>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</si>
  <si>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</si>
  <si>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</si>
  <si>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</si>
  <si>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</si>
  <si>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</si>
  <si>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</si>
  <si>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</si>
  <si>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</si>
  <si>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</si>
  <si>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</si>
  <si>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</si>
  <si>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</si>
  <si>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</si>
  <si>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</si>
  <si>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</si>
  <si>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</si>
  <si>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</si>
  <si>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</si>
  <si>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</si>
  <si>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</si>
  <si>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</si>
  <si>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</si>
  <si>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</si>
  <si>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</si>
  <si>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</si>
  <si>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</si>
  <si>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</si>
  <si>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</si>
  <si>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</si>
  <si>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</si>
  <si>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</si>
  <si>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</si>
  <si>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</si>
  <si>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</si>
  <si>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</si>
  <si>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</si>
  <si>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</si>
  <si>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</si>
  <si>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</si>
  <si>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</si>
  <si>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</si>
  <si>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</si>
  <si>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</si>
  <si>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</si>
  <si>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</si>
  <si>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</si>
  <si>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</si>
  <si>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</si>
  <si>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</si>
  <si>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</si>
  <si>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</si>
  <si>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</si>
  <si>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</si>
  <si>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</si>
  <si>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</si>
  <si>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</si>
  <si>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</si>
  <si>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</si>
  <si>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</si>
  <si>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</si>
  <si>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</si>
  <si>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</si>
  <si>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</si>
  <si>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</si>
  <si>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</si>
  <si>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</si>
  <si>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</si>
  <si>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</si>
  <si>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</si>
  <si>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</si>
  <si>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</si>
  <si>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</si>
  <si>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</si>
  <si>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</si>
  <si>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</si>
  <si>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</si>
  <si>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</si>
  <si>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</si>
  <si>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</si>
  <si>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</si>
  <si>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</si>
  <si>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</si>
  <si>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</si>
  <si>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</si>
  <si>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</si>
  <si>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</si>
  <si>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</si>
  <si>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</si>
  <si>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</si>
  <si>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</si>
  <si>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</si>
  <si>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</si>
  <si>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</si>
  <si>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</si>
  <si>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</si>
  <si>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</si>
  <si>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</si>
  <si>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</si>
  <si>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</si>
  <si>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</si>
  <si>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</si>
  <si>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</si>
  <si>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</si>
  <si>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</si>
  <si>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</si>
  <si>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</si>
  <si>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</si>
  <si>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</si>
  <si>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</si>
  <si>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</si>
  <si>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</si>
  <si>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</si>
  <si>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</si>
  <si>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</si>
  <si>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</si>
  <si>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</si>
  <si>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</si>
  <si>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</si>
  <si>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</si>
  <si>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</si>
  <si>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</si>
  <si>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</si>
  <si>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</si>
  <si>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</si>
  <si>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</si>
  <si>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</si>
  <si>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</si>
  <si>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</si>
  <si>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</si>
  <si>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</si>
  <si>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</si>
  <si>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</si>
  <si>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</si>
  <si>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</si>
  <si>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</si>
  <si>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</si>
  <si>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</si>
  <si>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</si>
  <si>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</si>
  <si>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</si>
  <si>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</si>
  <si>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</si>
  <si>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</si>
  <si>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</si>
  <si>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</si>
  <si>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</si>
  <si>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</si>
  <si>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</si>
  <si>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</si>
  <si>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</si>
  <si>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</si>
  <si>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</si>
  <si>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</si>
  <si>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</si>
  <si>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</si>
  <si>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</si>
  <si>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</si>
  <si>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</si>
  <si>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</si>
  <si>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</si>
  <si>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</si>
  <si>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</si>
  <si>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</si>
  <si>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</si>
  <si>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</si>
  <si>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</si>
  <si>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</si>
  <si>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</si>
  <si>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</si>
  <si>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</si>
  <si>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</si>
  <si>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</si>
  <si>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</si>
  <si>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</si>
  <si>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</si>
  <si>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</si>
  <si>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</si>
  <si>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</si>
  <si>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</si>
  <si>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</si>
  <si>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</si>
  <si>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</si>
  <si>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</si>
  <si>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</si>
  <si>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</si>
  <si>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</si>
  <si>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</si>
  <si>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</si>
  <si>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</si>
  <si>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</si>
  <si>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</si>
  <si>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</si>
  <si>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</si>
  <si>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</si>
  <si>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</si>
  <si>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</si>
  <si>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</si>
  <si>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</si>
  <si>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</si>
  <si>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</si>
  <si>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</si>
  <si>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</si>
  <si>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</si>
  <si>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</si>
  <si>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</si>
  <si>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</si>
  <si>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</si>
  <si>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</si>
  <si>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</si>
  <si>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</si>
  <si>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</si>
  <si>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</si>
  <si>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</si>
  <si>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</si>
  <si>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</si>
  <si>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</si>
  <si>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</si>
  <si>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</si>
  <si>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</si>
  <si>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</si>
  <si>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</si>
  <si>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</si>
  <si>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</si>
  <si>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</si>
  <si>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</si>
  <si>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</si>
  <si>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</si>
  <si>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</si>
  <si>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</si>
  <si>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</si>
  <si>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</si>
  <si>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</si>
  <si>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</si>
  <si>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</si>
  <si>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</si>
  <si>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</si>
  <si>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</si>
  <si>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</si>
  <si>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</si>
  <si>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</si>
  <si>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</si>
  <si>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</si>
  <si>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</si>
  <si>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</si>
  <si>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</si>
  <si>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</si>
  <si>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</si>
  <si>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</si>
  <si>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</si>
  <si>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</si>
  <si>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</si>
  <si>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</si>
  <si>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</si>
  <si>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</si>
  <si>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</si>
  <si>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</si>
  <si>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</si>
  <si>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</si>
  <si>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</si>
  <si>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</si>
  <si>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</si>
  <si>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</si>
  <si>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</si>
  <si>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</si>
  <si>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</si>
  <si>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</si>
  <si>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</si>
  <si>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</si>
  <si>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</si>
  <si>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</si>
  <si>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</si>
  <si>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</si>
  <si>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</si>
  <si>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</si>
  <si>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</si>
  <si>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</si>
  <si>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</si>
  <si>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</si>
  <si>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</si>
  <si>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</si>
  <si>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</si>
  <si>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</si>
  <si>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</si>
  <si>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</si>
  <si>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</si>
  <si>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</si>
  <si>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</si>
  <si>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</si>
  <si>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</si>
  <si>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</si>
  <si>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</si>
  <si>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</si>
  <si>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</si>
  <si>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</si>
  <si>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</si>
  <si>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</si>
  <si>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</si>
  <si>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</si>
  <si>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</si>
  <si>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</si>
  <si>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</si>
  <si>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</si>
  <si>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</si>
  <si>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</si>
  <si>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</si>
  <si>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</si>
  <si>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</si>
  <si>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</si>
  <si>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</si>
  <si>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</si>
  <si>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</si>
  <si>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</si>
  <si>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</si>
  <si>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</si>
  <si>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</si>
  <si>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</si>
  <si>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</si>
  <si>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</si>
  <si>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</si>
  <si>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</si>
  <si>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</si>
  <si>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</si>
  <si>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</si>
  <si>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</si>
  <si>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</si>
  <si>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</si>
  <si>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</si>
  <si>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</si>
  <si>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</si>
  <si>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</si>
  <si>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</si>
  <si>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</si>
  <si>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</si>
  <si>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</si>
  <si>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</si>
  <si>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</si>
  <si>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</si>
  <si>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</si>
  <si>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</si>
  <si>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</si>
  <si>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</si>
  <si>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</si>
  <si>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</si>
  <si>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</si>
  <si>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</si>
  <si>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</si>
  <si>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</si>
  <si>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</si>
  <si>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</si>
  <si>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</si>
  <si>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</si>
  <si>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</si>
  <si>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</si>
  <si>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</si>
  <si>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</si>
  <si>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</si>
  <si>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</si>
  <si>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</si>
  <si>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</si>
  <si>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</si>
  <si>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</si>
  <si>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</si>
  <si>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</si>
  <si>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</si>
  <si>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</si>
  <si>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</si>
  <si>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</si>
  <si>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</si>
  <si>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</si>
  <si>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</si>
  <si>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</si>
  <si>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</si>
  <si>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</si>
  <si>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</si>
  <si>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</si>
  <si>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</si>
  <si>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</si>
  <si>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</si>
  <si>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</si>
  <si>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</si>
  <si>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</si>
  <si>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</si>
  <si>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</si>
  <si>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</si>
  <si>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</si>
  <si>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</si>
  <si>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</si>
  <si>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</si>
  <si>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</si>
  <si>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</si>
  <si>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</si>
  <si>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</si>
  <si>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</si>
  <si>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</si>
  <si>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</si>
  <si>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</si>
  <si>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</si>
  <si>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</si>
  <si>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</si>
  <si>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</si>
  <si>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</si>
  <si>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</si>
  <si>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</si>
  <si>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</si>
  <si>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</si>
  <si>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</si>
  <si>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</si>
  <si>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</si>
  <si>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</si>
  <si>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</si>
  <si>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</si>
  <si>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</si>
  <si>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</si>
  <si>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</si>
  <si>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</si>
  <si>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</si>
  <si>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</si>
  <si>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</si>
  <si>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</si>
  <si>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</si>
  <si>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</si>
  <si>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</si>
  <si>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</si>
  <si>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</si>
  <si>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</si>
  <si>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</si>
  <si>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</si>
  <si>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</si>
  <si>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</si>
  <si>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</si>
  <si>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</si>
  <si>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</si>
  <si>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</si>
  <si>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</si>
  <si>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</si>
  <si>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</si>
  <si>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</si>
  <si>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</si>
  <si>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</si>
  <si>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</si>
  <si>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</si>
  <si>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</si>
  <si>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</si>
  <si>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</si>
  <si>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</si>
  <si>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</si>
  <si>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</si>
  <si>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</si>
  <si>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</si>
  <si>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</si>
  <si>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</si>
  <si>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</si>
  <si>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</si>
  <si>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</si>
  <si>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</si>
  <si>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</si>
  <si>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</si>
  <si>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</si>
  <si>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</si>
  <si>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</si>
  <si>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</si>
  <si>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</si>
  <si>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</si>
  <si>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</si>
  <si>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</si>
  <si>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</si>
  <si>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</si>
  <si>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</si>
  <si>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</si>
  <si>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</si>
  <si>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</si>
  <si>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</si>
  <si>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</si>
  <si>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</si>
  <si>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</si>
  <si>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</si>
  <si>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</si>
  <si>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</si>
  <si>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</si>
  <si>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</si>
  <si>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</si>
  <si>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</si>
  <si>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</si>
  <si>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</si>
  <si>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</si>
  <si>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</si>
  <si>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</si>
  <si>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</si>
  <si>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</si>
  <si>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</si>
  <si>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</si>
  <si>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</si>
  <si>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</si>
  <si>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</si>
  <si>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</si>
  <si>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</si>
  <si>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</si>
  <si>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</si>
  <si>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</si>
  <si>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</si>
  <si>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</si>
  <si>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</si>
  <si>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</si>
  <si>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</si>
  <si>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</si>
  <si>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</si>
  <si>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</si>
  <si>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</si>
  <si>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</si>
  <si>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</si>
  <si>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</si>
  <si>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</si>
  <si>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</si>
  <si>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</si>
  <si>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</si>
  <si>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</si>
  <si>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</si>
  <si>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</si>
  <si>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</si>
  <si>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</si>
  <si>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</si>
  <si>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</si>
  <si>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</si>
  <si>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</si>
  <si>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</si>
  <si>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</si>
  <si>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</si>
  <si>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</si>
  <si>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</si>
  <si>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</si>
  <si>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</si>
  <si>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</si>
  <si>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</si>
  <si>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</si>
  <si>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</si>
  <si>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</si>
  <si>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</si>
  <si>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</si>
  <si>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</si>
  <si>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</si>
  <si>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</si>
  <si>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</si>
  <si>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</si>
  <si>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</si>
  <si>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</si>
  <si>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</si>
  <si>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</si>
  <si>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</si>
  <si>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</si>
  <si>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</si>
  <si>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</si>
  <si>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</si>
  <si>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</si>
  <si>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</si>
  <si>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</si>
  <si>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</si>
  <si>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</si>
  <si>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</si>
  <si>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</si>
  <si>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</si>
  <si>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</si>
  <si>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</si>
  <si>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</si>
  <si>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</si>
  <si>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</si>
  <si>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</si>
  <si>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</si>
  <si>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</si>
  <si>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</si>
  <si>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</si>
  <si>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</si>
  <si>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</si>
  <si>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</si>
  <si>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</si>
  <si>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</si>
  <si>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</si>
  <si>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</si>
  <si>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</si>
  <si>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</si>
  <si>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</si>
  <si>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</si>
  <si>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</si>
  <si>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</si>
  <si>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</si>
  <si>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</si>
  <si>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</si>
  <si>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</si>
  <si>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</si>
  <si>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</si>
  <si>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</si>
  <si>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</si>
  <si>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</si>
  <si>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</si>
  <si>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</si>
  <si>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</si>
  <si>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</si>
  <si>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</si>
  <si>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</si>
  <si>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</si>
  <si>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</si>
  <si>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</si>
  <si>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</si>
  <si>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</si>
  <si>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</si>
  <si>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</si>
  <si>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</si>
  <si>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</si>
  <si>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</si>
  <si>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</si>
  <si>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</si>
  <si>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</si>
  <si>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</si>
  <si>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</si>
  <si>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</si>
  <si>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</si>
  <si>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</si>
  <si>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</si>
  <si>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</si>
  <si>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</si>
  <si>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</si>
  <si>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</si>
  <si>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</si>
  <si>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</si>
  <si>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</si>
  <si>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</si>
  <si>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</si>
  <si>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</si>
  <si>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</si>
  <si>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</si>
  <si>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</si>
  <si>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</si>
  <si>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</si>
  <si>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</si>
  <si>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</si>
  <si>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</si>
  <si>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</si>
  <si>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</si>
  <si>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</si>
  <si>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</si>
  <si>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</si>
  <si>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</si>
  <si>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</si>
  <si>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</si>
  <si>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</si>
  <si>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</si>
  <si>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</si>
  <si>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</si>
  <si>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</si>
  <si>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</si>
  <si>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</si>
  <si>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</si>
  <si>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</si>
  <si>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</si>
  <si>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</si>
  <si>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</si>
  <si>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</si>
  <si>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</si>
  <si>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</si>
  <si>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</si>
  <si>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</si>
  <si>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</si>
  <si>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</si>
  <si>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</si>
  <si>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</si>
  <si>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</si>
  <si>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</si>
  <si>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</si>
  <si>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</si>
  <si>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</si>
  <si>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</si>
  <si>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</si>
  <si>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</si>
  <si>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</si>
  <si>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</si>
  <si>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</si>
  <si>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</si>
  <si>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</si>
  <si>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</si>
  <si>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</si>
  <si>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</si>
  <si>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</si>
  <si>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</si>
  <si>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</si>
  <si>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</si>
  <si>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</si>
  <si>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</si>
  <si>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</si>
  <si>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</si>
  <si>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</si>
  <si>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</si>
  <si>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</si>
  <si>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</si>
  <si>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</si>
  <si>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</si>
  <si>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</si>
  <si>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</si>
  <si>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</si>
  <si>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</si>
  <si>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</si>
  <si>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</si>
  <si>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</si>
  <si>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</si>
  <si>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</si>
  <si>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</si>
  <si>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</si>
  <si>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</si>
  <si>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</si>
  <si>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</si>
  <si>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</si>
  <si>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</si>
  <si>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</si>
  <si>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</si>
  <si>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</si>
  <si>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</si>
  <si>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</si>
  <si>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</si>
  <si>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</si>
  <si>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</si>
  <si>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</si>
  <si>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</si>
  <si>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</si>
  <si>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</si>
  <si>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</si>
  <si>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</si>
  <si>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</si>
  <si>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</si>
  <si>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</si>
  <si>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</si>
  <si>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</si>
  <si>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</si>
  <si>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</si>
  <si>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</si>
  <si>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</si>
  <si>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</si>
  <si>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</si>
  <si>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</si>
  <si>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</si>
  <si>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</si>
  <si>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</si>
  <si>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</si>
  <si>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</si>
  <si>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</si>
  <si>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</si>
  <si>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</si>
  <si>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</si>
  <si>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</si>
  <si>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</si>
  <si>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</si>
  <si>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</si>
  <si>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</si>
  <si>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</si>
  <si>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</si>
  <si>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</si>
  <si>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</si>
  <si>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</si>
  <si>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</si>
  <si>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</si>
  <si>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</si>
  <si>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</si>
  <si>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</si>
  <si>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</si>
  <si>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</si>
  <si>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</si>
  <si>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</si>
  <si>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</si>
  <si>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</si>
  <si>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</si>
  <si>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</si>
  <si>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</si>
  <si>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</si>
  <si>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</si>
  <si>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</si>
  <si>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</si>
  <si>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</si>
  <si>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</si>
  <si>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</si>
  <si>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</si>
  <si>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</si>
  <si>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</si>
  <si>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</si>
  <si>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</si>
  <si>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</si>
  <si>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</si>
  <si>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</si>
  <si>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</si>
  <si>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</si>
  <si>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</si>
  <si>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</si>
  <si>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</si>
  <si>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</si>
  <si>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</si>
  <si>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</si>
  <si>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</si>
  <si>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</si>
  <si>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</si>
  <si>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</si>
  <si>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</si>
  <si>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</si>
  <si>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</si>
  <si>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</si>
  <si>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</si>
  <si>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</si>
  <si>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</si>
  <si>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</si>
  <si>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</si>
  <si>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</si>
  <si>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</si>
  <si>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</si>
  <si>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</si>
  <si>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</si>
  <si>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</si>
  <si>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</si>
  <si>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</si>
  <si>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</si>
  <si>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</si>
  <si>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</si>
  <si>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</si>
  <si>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</si>
  <si>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</si>
  <si>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</si>
  <si>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</si>
  <si>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</si>
  <si>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</si>
  <si>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</si>
  <si>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</si>
  <si>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</si>
  <si>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</si>
  <si>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</si>
  <si>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</si>
  <si>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</si>
  <si>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</si>
  <si>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</si>
  <si>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</si>
  <si>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</si>
  <si>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</si>
  <si>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</si>
  <si>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</si>
  <si>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</si>
  <si>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</si>
  <si>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</si>
  <si>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</si>
  <si>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</si>
  <si>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</si>
  <si>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</si>
  <si>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</si>
  <si>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</si>
  <si>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</si>
  <si>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</si>
  <si>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</si>
  <si>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</si>
  <si>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</si>
  <si>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</si>
  <si>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</si>
  <si>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</si>
  <si>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</si>
  <si>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</si>
  <si>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</si>
  <si>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</si>
  <si>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</si>
  <si>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</si>
  <si>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</si>
  <si>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</si>
  <si>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</si>
  <si>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</si>
  <si>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</si>
  <si>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</si>
  <si>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</si>
  <si>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</si>
  <si>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</si>
  <si>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</si>
  <si>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</si>
  <si>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</si>
  <si>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</si>
  <si>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</si>
  <si>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</si>
  <si>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</si>
  <si>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</si>
  <si>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</si>
  <si>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</si>
  <si>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</si>
  <si>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</si>
  <si>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</si>
  <si>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</si>
  <si>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</si>
  <si>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</si>
  <si>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</si>
  <si>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</si>
  <si>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</si>
  <si>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</si>
  <si>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</si>
  <si>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</si>
  <si>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</si>
  <si>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</si>
  <si>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</si>
  <si>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</si>
  <si>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</si>
  <si>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</si>
  <si>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</si>
  <si>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</si>
  <si>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</si>
  <si>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</si>
  <si>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</si>
  <si>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</si>
  <si>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</si>
  <si>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</si>
  <si>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</si>
  <si>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</si>
  <si>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</si>
  <si>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</si>
  <si>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</si>
  <si>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</si>
  <si>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</si>
  <si>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</si>
  <si>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</si>
  <si>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</si>
  <si>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</si>
  <si>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</si>
  <si>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</si>
  <si>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</si>
  <si>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</si>
  <si>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</si>
  <si>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</si>
  <si>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</si>
  <si>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</si>
  <si>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</si>
  <si>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</si>
  <si>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</si>
  <si>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</si>
  <si>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</si>
  <si>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</si>
  <si>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</si>
  <si>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</si>
  <si>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</si>
  <si>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</si>
  <si>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</si>
  <si>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</si>
  <si>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</si>
  <si>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</si>
  <si>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</si>
  <si>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</si>
  <si>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</si>
  <si>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</si>
  <si>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</si>
  <si>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</si>
  <si>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</si>
  <si>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</si>
  <si>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</si>
  <si>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</si>
  <si>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</si>
  <si>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</si>
  <si>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</si>
  <si>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</si>
  <si>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</si>
  <si>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</si>
  <si>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</si>
  <si>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</si>
  <si>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</si>
  <si>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</si>
  <si>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</si>
  <si>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</si>
  <si>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</si>
  <si>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</si>
  <si>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</si>
  <si>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</si>
  <si>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</si>
  <si>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</si>
  <si>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</si>
  <si>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</si>
  <si>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</si>
  <si>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</si>
  <si>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</si>
  <si>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</si>
  <si>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</si>
  <si>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</si>
  <si>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</si>
  <si>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</si>
  <si>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</si>
  <si>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</si>
  <si>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</si>
  <si>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</si>
  <si>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</si>
  <si>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</si>
  <si>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</si>
  <si>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</si>
  <si>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</si>
  <si>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</si>
  <si>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</si>
  <si>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</si>
  <si>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</si>
  <si>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</si>
  <si>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</si>
  <si>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</si>
  <si>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</si>
  <si>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</si>
  <si>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</si>
  <si>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</si>
  <si>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</si>
  <si>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</si>
  <si>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</si>
  <si>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</si>
  <si>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</si>
  <si>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</si>
  <si>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</si>
  <si>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</si>
  <si>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</si>
  <si>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</si>
  <si>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</si>
  <si>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</si>
  <si>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</si>
  <si>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</si>
  <si>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</si>
  <si>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</si>
  <si>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</si>
  <si>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</si>
  <si>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</si>
  <si>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</si>
  <si>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</si>
  <si>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</si>
  <si>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</si>
  <si>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</si>
  <si>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</si>
  <si>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</si>
  <si>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</si>
  <si>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</si>
  <si>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</si>
  <si>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</si>
  <si>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</si>
  <si>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</si>
  <si>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</si>
  <si>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</si>
  <si>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</si>
  <si>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</si>
  <si>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</si>
  <si>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</si>
  <si>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</si>
  <si>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</si>
  <si>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</si>
  <si>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</si>
  <si>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</si>
  <si>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</si>
  <si>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</si>
  <si>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</si>
  <si>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</si>
  <si>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</si>
  <si>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</si>
  <si>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</si>
  <si>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</si>
  <si>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</si>
  <si>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</si>
  <si>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</si>
  <si>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</si>
  <si>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</si>
  <si>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</si>
  <si>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</si>
  <si>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</si>
  <si>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</si>
  <si>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</si>
  <si>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</si>
  <si>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</si>
  <si>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</si>
  <si>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</si>
  <si>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</si>
  <si>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</si>
  <si>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</si>
  <si>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</si>
  <si>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</si>
  <si>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</si>
  <si>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</si>
  <si>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</si>
  <si>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</si>
  <si>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</si>
  <si>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</si>
  <si>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</si>
  <si>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</si>
  <si>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</si>
  <si>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</si>
  <si>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</si>
  <si>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</si>
  <si>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</si>
  <si>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</si>
  <si>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</si>
  <si>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</si>
  <si>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</si>
  <si>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</si>
  <si>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</si>
  <si>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</si>
  <si>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</si>
  <si>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</si>
  <si>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</si>
  <si>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</si>
  <si>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</si>
  <si>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</si>
  <si>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</si>
  <si>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</si>
  <si>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</si>
  <si>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</si>
  <si>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</si>
  <si>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</si>
  <si>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</si>
  <si>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</si>
  <si>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</si>
  <si>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</si>
  <si>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</si>
  <si>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</si>
  <si>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</si>
  <si>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</si>
  <si>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</si>
  <si>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</si>
  <si>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</si>
  <si>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</si>
  <si>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</si>
  <si>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</si>
  <si>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</si>
  <si>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</si>
  <si>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</si>
  <si>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</si>
  <si>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</si>
  <si>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</si>
  <si>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</si>
  <si>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</si>
  <si>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</si>
  <si>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</si>
  <si>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</si>
  <si>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</si>
  <si>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</si>
  <si>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</si>
  <si>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</si>
  <si>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</si>
  <si>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</si>
  <si>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</si>
  <si>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</si>
  <si>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</si>
  <si>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</si>
  <si>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</si>
  <si>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</si>
  <si>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</si>
  <si>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</si>
  <si>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</si>
  <si>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</si>
  <si>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</si>
  <si>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</si>
  <si>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</si>
  <si>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</si>
  <si>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</si>
  <si>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</si>
  <si>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</si>
  <si>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</si>
  <si>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</si>
  <si>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</si>
  <si>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</si>
  <si>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</si>
  <si>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</si>
  <si>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</si>
  <si>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</si>
  <si>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</si>
  <si>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</si>
  <si>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</si>
  <si>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</si>
  <si>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</si>
  <si>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</si>
  <si>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</si>
  <si>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</si>
  <si>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</si>
  <si>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</si>
  <si>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</si>
  <si>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</si>
  <si>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</si>
  <si>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</si>
  <si>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</si>
  <si>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</si>
  <si>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</si>
  <si>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</si>
  <si>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</si>
  <si>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</si>
  <si>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</si>
  <si>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</si>
  <si>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</si>
  <si>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</si>
  <si>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</si>
  <si>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</si>
  <si>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</si>
  <si>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</si>
  <si>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</si>
  <si>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</si>
  <si>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</si>
  <si>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</si>
  <si>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</si>
  <si>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</si>
  <si>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</si>
  <si>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</si>
  <si>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</si>
  <si>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</si>
  <si>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</si>
  <si>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</si>
  <si>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</si>
  <si>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</si>
  <si>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</si>
  <si>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</si>
  <si>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</si>
  <si>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</si>
  <si>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</si>
  <si>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</si>
  <si>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</si>
  <si>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</si>
  <si>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</si>
  <si>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</si>
  <si>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</si>
  <si>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</si>
  <si>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</si>
  <si>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</si>
  <si>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</si>
  <si>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</si>
  <si>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</si>
  <si>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</si>
  <si>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</si>
  <si>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</si>
  <si>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</si>
  <si>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</si>
  <si>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</si>
  <si>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</si>
  <si>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</si>
  <si>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</si>
  <si>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</si>
  <si>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</si>
  <si>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</si>
  <si>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</si>
  <si>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</si>
  <si>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</si>
  <si>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</si>
  <si>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</si>
  <si>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</si>
  <si>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</si>
  <si>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</si>
  <si>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</si>
  <si>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</si>
  <si>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</si>
  <si>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</si>
  <si>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</si>
  <si>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</si>
  <si>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</si>
  <si>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</si>
  <si>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</si>
  <si>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</si>
  <si>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</si>
  <si>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</si>
  <si>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</si>
  <si>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</si>
  <si>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</si>
  <si>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</si>
  <si>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</si>
  <si>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</si>
  <si>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</si>
  <si>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</si>
  <si>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</si>
  <si>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</si>
  <si>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</si>
  <si>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</si>
  <si>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</si>
  <si>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</si>
  <si>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</si>
  <si>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</si>
  <si>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</si>
  <si>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</si>
  <si>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</si>
  <si>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</si>
  <si>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</si>
  <si>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</si>
  <si>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</si>
  <si>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</si>
  <si>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</si>
  <si>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</si>
  <si>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</si>
  <si>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</si>
  <si>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</si>
  <si>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</si>
  <si>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</si>
  <si>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</si>
  <si>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</si>
  <si>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</si>
  <si>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</si>
  <si>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</si>
  <si>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</si>
  <si>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</si>
  <si>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</si>
  <si>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</si>
  <si>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</si>
  <si>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</si>
  <si>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</si>
  <si>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</si>
  <si>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</si>
  <si>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</si>
  <si>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</si>
  <si>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</si>
  <si>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</si>
  <si>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</si>
  <si>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</si>
  <si>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</si>
  <si>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</si>
  <si>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</si>
  <si>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</si>
  <si>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</si>
  <si>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</si>
  <si>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</si>
  <si>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</si>
  <si>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</si>
  <si>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</si>
  <si>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</si>
  <si>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</si>
  <si>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</si>
  <si>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</si>
  <si>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</si>
  <si>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</si>
  <si>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</si>
  <si>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</si>
  <si>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</si>
  <si>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</si>
  <si>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</si>
  <si>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</si>
  <si>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</si>
  <si>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</si>
  <si>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</si>
  <si>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</si>
  <si>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</si>
  <si>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</si>
  <si>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</si>
  <si>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</si>
  <si>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</si>
  <si>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</si>
  <si>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</si>
  <si>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</si>
  <si>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</si>
  <si>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</si>
  <si>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</si>
  <si>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</si>
  <si>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</si>
  <si>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</si>
  <si>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</si>
  <si>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</si>
  <si>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</si>
  <si>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</si>
  <si>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</si>
  <si>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</si>
  <si>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</si>
  <si>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</si>
  <si>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</si>
  <si>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</si>
  <si>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</si>
  <si>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</si>
  <si>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</si>
  <si>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</si>
  <si>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</si>
  <si>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</si>
  <si>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</si>
  <si>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</si>
  <si>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</si>
  <si>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</si>
  <si>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</si>
  <si>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</si>
  <si>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</si>
  <si>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</si>
  <si>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</si>
  <si>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</si>
  <si>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</si>
  <si>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</si>
  <si>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</si>
  <si>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</si>
  <si>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</si>
  <si>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</si>
  <si>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</si>
  <si>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</si>
  <si>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</si>
  <si>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</si>
  <si>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</si>
  <si>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</si>
  <si>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</si>
  <si>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</si>
  <si>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</si>
  <si>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</si>
  <si>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</si>
  <si>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</si>
  <si>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</si>
  <si>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</si>
  <si>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</si>
  <si>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</si>
  <si>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</si>
  <si>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</si>
  <si>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</si>
  <si>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</si>
  <si>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</si>
  <si>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</si>
  <si>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</si>
  <si>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</si>
  <si>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</si>
  <si>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</si>
  <si>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</si>
  <si>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</si>
  <si>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</si>
  <si>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</si>
  <si>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</si>
  <si>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</si>
  <si>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</si>
  <si>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</si>
  <si>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</si>
  <si>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</si>
  <si>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</si>
  <si>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</si>
  <si>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</si>
  <si>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</si>
  <si>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</si>
  <si>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</si>
  <si>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</si>
  <si>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</si>
  <si>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</si>
  <si>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</si>
  <si>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</si>
  <si>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</si>
  <si>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</si>
  <si>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</si>
  <si>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</si>
  <si>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</si>
  <si>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</si>
  <si>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</si>
  <si>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</si>
  <si>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</si>
  <si>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</si>
  <si>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</si>
  <si>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</si>
  <si>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</si>
  <si>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</si>
  <si>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</si>
  <si>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</si>
  <si>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</si>
  <si>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</si>
  <si>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</si>
  <si>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</si>
  <si>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</si>
  <si>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</si>
  <si>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</si>
  <si>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</si>
  <si>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</si>
  <si>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</si>
  <si>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</si>
  <si>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</si>
  <si>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</si>
  <si>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</si>
  <si>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</si>
  <si>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</si>
  <si>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</si>
  <si>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</si>
  <si>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</si>
  <si>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</si>
  <si>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</si>
  <si>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</si>
  <si>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</si>
  <si>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</si>
  <si>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</si>
  <si>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</si>
  <si>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</si>
  <si>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</si>
  <si>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</si>
  <si>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</si>
  <si>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</si>
  <si>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</si>
  <si>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</si>
  <si>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</si>
  <si>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</si>
  <si>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</si>
  <si>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</si>
  <si>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</si>
  <si>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</si>
  <si>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</si>
  <si>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</si>
  <si>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</si>
  <si>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</si>
  <si>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</si>
  <si>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</si>
  <si>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</si>
  <si>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</si>
  <si>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</si>
  <si>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</si>
  <si>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</si>
  <si>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</si>
  <si>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</si>
  <si>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</si>
  <si>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</si>
  <si>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</si>
  <si>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</si>
  <si>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</si>
  <si>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</si>
  <si>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</si>
  <si>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</si>
  <si>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</si>
  <si>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</si>
  <si>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</si>
  <si>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</si>
  <si>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</si>
  <si>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</si>
  <si>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</si>
  <si>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</si>
  <si>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</si>
  <si>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</si>
  <si>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</si>
  <si>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</si>
  <si>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</si>
  <si>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</si>
  <si>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</si>
  <si>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</si>
  <si>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</si>
  <si>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</si>
  <si>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</si>
  <si>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</si>
  <si>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</si>
  <si>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</si>
  <si>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</si>
  <si>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</si>
  <si>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</si>
  <si>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</si>
  <si>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</si>
  <si>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</si>
  <si>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</si>
  <si>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</si>
  <si>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</si>
  <si>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</si>
  <si>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</si>
  <si>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</si>
  <si>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</si>
  <si>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</si>
  <si>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</si>
  <si>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</si>
  <si>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</si>
  <si>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</si>
  <si>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</si>
  <si>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</si>
  <si>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</si>
  <si>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</si>
  <si>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</si>
  <si>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</si>
  <si>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</si>
  <si>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</si>
  <si>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</si>
  <si>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</si>
  <si>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</si>
  <si>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</si>
  <si>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</si>
  <si>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</si>
  <si>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</si>
  <si>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</si>
  <si>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</si>
  <si>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</si>
  <si>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</si>
  <si>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</si>
  <si>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</si>
  <si>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</si>
  <si>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</si>
  <si>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</si>
  <si>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</si>
  <si>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</si>
  <si>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</si>
  <si>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</si>
  <si>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</si>
  <si>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</si>
  <si>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</si>
  <si>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</si>
  <si>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</si>
  <si>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</si>
  <si>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</si>
  <si>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</si>
  <si>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</si>
  <si>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</si>
  <si>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</si>
  <si>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</si>
  <si>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</si>
  <si>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</si>
  <si>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</si>
  <si>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</si>
  <si>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</si>
  <si>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</si>
  <si>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</si>
  <si>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</si>
  <si>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</si>
  <si>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</si>
  <si>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</si>
  <si>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</si>
  <si>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</si>
  <si>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</si>
  <si>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</si>
  <si>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</si>
  <si>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</si>
  <si>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</si>
  <si>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</si>
  <si>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</si>
  <si>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</si>
  <si>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</si>
  <si>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</si>
  <si>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</si>
  <si>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</si>
  <si>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</si>
  <si>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</si>
  <si>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</si>
  <si>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</si>
  <si>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</si>
  <si>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</si>
  <si>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</si>
  <si>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</si>
  <si>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</si>
  <si>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</si>
  <si>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</si>
  <si>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</si>
  <si>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</si>
  <si>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</si>
  <si>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</si>
  <si>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</si>
  <si>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</si>
  <si>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</si>
  <si>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</si>
  <si>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</si>
  <si>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</si>
  <si>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</si>
  <si>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</si>
  <si>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</si>
  <si>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</si>
  <si>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</si>
  <si>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</si>
  <si>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</si>
  <si>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</si>
  <si>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</si>
  <si>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</si>
  <si>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</si>
  <si>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</si>
  <si>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</si>
  <si>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</si>
  <si>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</si>
  <si>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</si>
  <si>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</si>
  <si>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</si>
  <si>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</si>
  <si>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</si>
  <si>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</si>
  <si>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</si>
  <si>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</si>
  <si>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</si>
  <si>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</si>
  <si>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</si>
  <si>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</si>
  <si>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</si>
  <si>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</si>
  <si>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</si>
  <si>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</si>
  <si>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</si>
  <si>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</si>
  <si>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</si>
  <si>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</si>
  <si>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</si>
  <si>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</si>
  <si>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</si>
  <si>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</si>
  <si>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</si>
  <si>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</si>
  <si>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</si>
  <si>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</si>
  <si>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</si>
  <si>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</si>
  <si>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</si>
  <si>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</si>
  <si>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</si>
  <si>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</si>
  <si>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</si>
  <si>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</si>
  <si>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</si>
  <si>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</si>
  <si>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</si>
  <si>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</si>
  <si>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</si>
  <si>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</si>
  <si>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</si>
  <si>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</si>
  <si>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</si>
  <si>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</si>
  <si>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</si>
  <si>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</si>
  <si>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</si>
  <si>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</si>
  <si>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</si>
  <si>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</si>
  <si>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</si>
  <si>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</si>
  <si>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</si>
  <si>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</si>
  <si>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</si>
  <si>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</si>
  <si>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</si>
  <si>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</si>
  <si>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</si>
  <si>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</si>
  <si>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</si>
  <si>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</si>
  <si>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</si>
  <si>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</si>
  <si>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</si>
  <si>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</si>
  <si>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</si>
  <si>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</si>
  <si>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</si>
  <si>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</si>
  <si>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</si>
  <si>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</si>
  <si>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</si>
  <si>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</si>
  <si>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</si>
  <si>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</si>
  <si>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</si>
  <si>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</si>
  <si>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</si>
  <si>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</si>
  <si>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</si>
  <si>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</si>
  <si>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</si>
  <si>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</si>
  <si>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</si>
  <si>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</si>
  <si>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</si>
  <si>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</si>
  <si>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</si>
  <si>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</si>
  <si>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</si>
  <si>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</si>
  <si>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</si>
  <si>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</si>
  <si>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</si>
  <si>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</si>
  <si>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</si>
  <si>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</si>
  <si>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</si>
  <si>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</si>
  <si>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</si>
  <si>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</si>
  <si>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</si>
  <si>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</si>
  <si>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</si>
  <si>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</si>
  <si>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</si>
  <si>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</si>
  <si>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</si>
  <si>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</si>
  <si>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</si>
  <si>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</si>
  <si>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</si>
  <si>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</si>
  <si>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</si>
  <si>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</si>
  <si>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</si>
  <si>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</si>
  <si>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</si>
  <si>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</si>
  <si>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</si>
  <si>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</si>
  <si>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</si>
  <si>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</si>
  <si>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</si>
  <si>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</si>
  <si>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</si>
  <si>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</si>
  <si>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</si>
  <si>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</si>
  <si>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</si>
  <si>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</si>
  <si>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</si>
  <si>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</si>
  <si>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</si>
  <si>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</si>
  <si>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</si>
  <si>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</si>
  <si>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</si>
  <si>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</si>
  <si>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</si>
  <si>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</si>
  <si>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</si>
  <si>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</si>
  <si>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</si>
  <si>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</si>
  <si>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</si>
  <si>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</si>
  <si>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</si>
  <si>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</si>
  <si>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</si>
  <si>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</si>
  <si>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</si>
  <si>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</si>
  <si>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</si>
  <si>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</si>
  <si>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</si>
  <si>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</si>
  <si>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</si>
  <si>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</si>
  <si>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</si>
  <si>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</si>
  <si>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</si>
  <si>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</si>
  <si>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</si>
  <si>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</si>
  <si>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</si>
  <si>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</si>
  <si>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</si>
  <si>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</si>
  <si>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</si>
  <si>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</si>
  <si>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</si>
  <si>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</si>
  <si>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</si>
  <si>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</si>
  <si>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</si>
  <si>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</si>
  <si>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</si>
  <si>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</si>
  <si>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</si>
  <si>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</si>
  <si>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</si>
  <si>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</si>
  <si>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</si>
  <si>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</si>
  <si>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</si>
  <si>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</si>
  <si>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</si>
  <si>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</si>
  <si>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</si>
  <si>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</si>
  <si>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</si>
  <si>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</si>
  <si>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</si>
  <si>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</si>
  <si>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</si>
  <si>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</si>
  <si>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</si>
  <si>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</si>
  <si>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</si>
  <si>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</si>
  <si>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</si>
  <si>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</si>
  <si>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</si>
  <si>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</si>
  <si>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</si>
  <si>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</si>
  <si>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</si>
  <si>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</si>
  <si>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</si>
  <si>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</si>
  <si>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</si>
  <si>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</si>
  <si>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</si>
  <si>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</si>
  <si>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</si>
  <si>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</si>
  <si>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</si>
  <si>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</si>
  <si>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</si>
  <si>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</si>
  <si>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</si>
  <si>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</si>
  <si>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</si>
  <si>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</si>
  <si>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</si>
  <si>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</si>
  <si>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</si>
  <si>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</si>
  <si>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</si>
  <si>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</si>
  <si>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</si>
  <si>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</si>
  <si>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</si>
  <si>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</si>
  <si>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</si>
  <si>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</si>
  <si>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</si>
  <si>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</si>
  <si>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</si>
  <si>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</si>
  <si>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</si>
  <si>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</si>
  <si>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</si>
  <si>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</si>
  <si>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</si>
  <si>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</si>
  <si>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</si>
  <si>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</si>
  <si>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</si>
  <si>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</si>
  <si>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</si>
  <si>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</si>
  <si>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</si>
  <si>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</si>
  <si>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</si>
  <si>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</si>
  <si>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</si>
  <si>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</si>
  <si>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</si>
  <si>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</si>
  <si>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</si>
  <si>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</si>
  <si>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</si>
  <si>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</si>
  <si>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</si>
  <si>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</si>
  <si>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</si>
  <si>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</si>
  <si>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</si>
  <si>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</si>
  <si>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</si>
  <si>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</si>
  <si>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</si>
  <si>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</si>
  <si>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</si>
  <si>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</si>
  <si>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</si>
  <si>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</si>
  <si>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</si>
  <si>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</si>
  <si>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</si>
  <si>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</si>
  <si>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</si>
  <si>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</si>
  <si>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</si>
  <si>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</si>
  <si>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</si>
  <si>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</si>
  <si>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</si>
  <si>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</si>
  <si>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</si>
  <si>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</si>
  <si>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</si>
  <si>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</si>
  <si>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</si>
  <si>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</si>
  <si>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</si>
  <si>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</si>
  <si>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</si>
  <si>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</si>
  <si>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</si>
  <si>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</si>
  <si>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</si>
  <si>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</si>
  <si>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</si>
  <si>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</si>
  <si>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</si>
  <si>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</si>
  <si>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</si>
  <si>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</si>
  <si>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</si>
  <si>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</si>
  <si>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</si>
  <si>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</si>
  <si>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</si>
  <si>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</si>
  <si>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</si>
  <si>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</si>
  <si>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</si>
  <si>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</si>
  <si>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</si>
  <si>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</si>
  <si>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</si>
  <si>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</si>
  <si>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</si>
  <si>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</si>
  <si>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</si>
  <si>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</si>
  <si>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</si>
  <si>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</si>
  <si>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</si>
  <si>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</si>
  <si>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</si>
  <si>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</si>
  <si>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</si>
  <si>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</si>
  <si>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</si>
  <si>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</si>
  <si>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</si>
  <si>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</si>
  <si>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</si>
  <si>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</si>
  <si>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</si>
  <si>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</si>
  <si>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</si>
  <si>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</si>
  <si>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</si>
  <si>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</si>
  <si>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</si>
  <si>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</si>
  <si>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</si>
  <si>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</si>
  <si>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</si>
  <si>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</si>
  <si>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</si>
  <si>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</si>
  <si>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</si>
  <si>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</si>
  <si>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</si>
  <si>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</si>
  <si>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</si>
  <si>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</si>
  <si>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</si>
  <si>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</si>
  <si>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</si>
  <si>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</si>
  <si>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</si>
  <si>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</si>
  <si>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</si>
  <si>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</si>
  <si>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</si>
  <si>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</si>
  <si>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</si>
  <si>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</si>
  <si>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</si>
  <si>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</si>
  <si>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</si>
  <si>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</si>
  <si>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</si>
  <si>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</si>
  <si>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</si>
  <si>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</si>
  <si>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</si>
  <si>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</si>
  <si>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</si>
  <si>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</si>
  <si>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</si>
  <si>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</si>
  <si>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</si>
  <si>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</si>
  <si>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</si>
  <si>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</si>
  <si>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</si>
  <si>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</si>
  <si>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</si>
  <si>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</si>
  <si>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</si>
  <si>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</si>
  <si>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</si>
  <si>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</si>
  <si>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</si>
  <si>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</si>
  <si>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</si>
  <si>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</si>
  <si>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</si>
  <si>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</si>
  <si>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</si>
  <si>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</si>
  <si>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</si>
  <si>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</si>
  <si>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</si>
  <si>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</si>
  <si>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</si>
  <si>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</si>
  <si>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</si>
  <si>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</si>
  <si>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</si>
  <si>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</si>
  <si>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</si>
  <si>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</si>
  <si>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</si>
  <si>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</si>
  <si>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</si>
  <si>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</si>
  <si>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</si>
  <si>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</si>
  <si>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</si>
  <si>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</si>
  <si>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</si>
  <si>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</si>
  <si>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</si>
  <si>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</si>
  <si>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</si>
  <si>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</si>
  <si>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</si>
  <si>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</si>
  <si>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</si>
  <si>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</si>
  <si>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</si>
  <si>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</si>
  <si>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</si>
  <si>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</si>
  <si>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</si>
  <si>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</si>
  <si>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</si>
  <si>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</si>
  <si>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</si>
  <si>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</si>
  <si>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</si>
  <si>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</si>
  <si>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</si>
  <si>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</si>
  <si>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</si>
  <si>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</si>
  <si>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</si>
  <si>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</si>
  <si>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</si>
  <si>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</si>
  <si>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</si>
  <si>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</si>
  <si>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</si>
  <si>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</si>
  <si>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</si>
  <si>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</si>
  <si>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</si>
  <si>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</si>
  <si>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</si>
  <si>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</si>
  <si>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</si>
  <si>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</si>
  <si>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</si>
  <si>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</si>
  <si>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</si>
  <si>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</si>
  <si>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</si>
  <si>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</si>
  <si>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</si>
  <si>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</si>
  <si>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</si>
  <si>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</si>
  <si>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</si>
  <si>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</si>
  <si>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</si>
  <si>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</si>
  <si>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</si>
  <si>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</si>
  <si>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</si>
  <si>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</si>
  <si>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</si>
  <si>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</si>
  <si>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</si>
  <si>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</si>
  <si>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</si>
  <si>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</si>
  <si>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</si>
  <si>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</si>
  <si>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</si>
  <si>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</si>
  <si>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</si>
  <si>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</si>
  <si>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</si>
  <si>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</si>
  <si>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</si>
  <si>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</si>
  <si>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</si>
  <si>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</si>
  <si>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</si>
  <si>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</si>
  <si>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</si>
  <si>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</si>
  <si>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</si>
  <si>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</si>
  <si>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</si>
  <si>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</si>
  <si>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</si>
  <si>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</si>
  <si>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</si>
  <si>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</si>
  <si>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</si>
  <si>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</si>
  <si>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</si>
  <si>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</si>
  <si>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</si>
  <si>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</si>
  <si>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</si>
  <si>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</si>
  <si>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</si>
  <si>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</si>
  <si>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</si>
  <si>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</si>
  <si>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</si>
  <si>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</si>
  <si>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</si>
  <si>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</si>
  <si>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</si>
  <si>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</si>
  <si>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</si>
  <si>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</si>
  <si>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</si>
  <si>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</si>
  <si>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</si>
  <si>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</si>
  <si>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</si>
  <si>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</si>
  <si>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</si>
  <si>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</si>
  <si>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</si>
  <si>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</si>
  <si>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</si>
  <si>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</si>
  <si>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</si>
  <si>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</si>
  <si>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</si>
  <si>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</si>
  <si>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</si>
  <si>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</si>
  <si>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</si>
  <si>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</si>
  <si>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</si>
  <si>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</si>
  <si>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</si>
  <si>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</si>
  <si>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</si>
  <si>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</si>
  <si>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</si>
  <si>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</si>
  <si>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</si>
  <si>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</si>
  <si>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</si>
  <si>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</si>
  <si>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</si>
  <si>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</si>
  <si>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</si>
  <si>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</si>
  <si>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</si>
  <si>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</si>
  <si>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</si>
  <si>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</si>
  <si>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</si>
  <si>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</si>
  <si>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</si>
  <si>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</si>
  <si>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</si>
  <si>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</si>
  <si>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</si>
  <si>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</si>
  <si>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</si>
  <si>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</si>
  <si>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</si>
  <si>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</si>
  <si>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</si>
  <si>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</si>
  <si>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</si>
  <si>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</si>
  <si>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</si>
  <si>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</si>
  <si>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</si>
  <si>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</si>
  <si>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</si>
  <si>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</si>
  <si>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</si>
  <si>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</si>
  <si>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</si>
  <si>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</si>
  <si>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</si>
  <si>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</si>
  <si>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</si>
  <si>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</si>
  <si>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</si>
  <si>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</si>
  <si>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</si>
  <si>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</si>
  <si>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</si>
  <si>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</si>
  <si>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</si>
  <si>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</si>
  <si>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</si>
  <si>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</si>
  <si>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</si>
  <si>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</si>
  <si>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</si>
  <si>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</si>
  <si>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</si>
  <si>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</si>
  <si>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</si>
  <si>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</si>
  <si>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</si>
  <si>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</si>
  <si>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</si>
  <si>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</si>
  <si>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</si>
  <si>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</si>
  <si>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</si>
  <si>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</si>
  <si>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</si>
  <si>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</si>
  <si>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</si>
  <si>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</si>
  <si>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</si>
  <si>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</si>
  <si>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</si>
  <si>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</si>
  <si>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</si>
  <si>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</si>
  <si>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</si>
  <si>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</si>
  <si>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</si>
  <si>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</si>
  <si>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</si>
  <si>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</si>
  <si>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</si>
  <si>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</si>
  <si>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</si>
  <si>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</si>
  <si>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</si>
  <si>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</si>
  <si>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</si>
  <si>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</si>
  <si>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</si>
  <si>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</si>
  <si>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</si>
  <si>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</si>
  <si>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</si>
  <si>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</si>
  <si>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</si>
  <si>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</si>
  <si>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</si>
  <si>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</si>
  <si>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</si>
  <si>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</si>
  <si>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</si>
  <si>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</si>
  <si>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</si>
  <si>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</si>
  <si>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</si>
  <si>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</si>
  <si>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</si>
  <si>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</si>
  <si>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</si>
  <si>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</si>
  <si>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</si>
  <si>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</si>
  <si>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</si>
  <si>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</si>
  <si>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</si>
  <si>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</si>
  <si>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</si>
  <si>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</si>
  <si>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</si>
  <si>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</si>
  <si>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</si>
  <si>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</si>
  <si>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</si>
  <si>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</si>
  <si>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</si>
  <si>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</si>
  <si>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</si>
  <si>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</si>
  <si>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</si>
  <si>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</si>
  <si>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</si>
  <si>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</si>
  <si>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</si>
  <si>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</si>
  <si>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</si>
  <si>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</si>
  <si>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</si>
  <si>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</si>
  <si>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</si>
  <si>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</si>
  <si>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</si>
  <si>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</si>
  <si>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</si>
  <si>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</si>
  <si>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</si>
  <si>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</si>
  <si>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</si>
  <si>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</si>
  <si>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</si>
  <si>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</si>
  <si>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</si>
  <si>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</si>
  <si>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</si>
  <si>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</si>
  <si>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</si>
  <si>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</si>
  <si>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</si>
  <si>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</si>
  <si>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</si>
  <si>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</si>
  <si>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</si>
  <si>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</si>
  <si>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</si>
  <si>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</si>
  <si>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</si>
  <si>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</si>
  <si>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</si>
  <si>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</si>
  <si>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</si>
  <si>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</si>
  <si>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</si>
  <si>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</si>
  <si>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</si>
  <si>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</si>
  <si>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</si>
  <si>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</si>
  <si>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</si>
  <si>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</si>
  <si>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</si>
  <si>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</si>
  <si>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</si>
  <si>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</si>
  <si>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</si>
  <si>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</si>
  <si>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</si>
  <si>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</si>
  <si>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</si>
  <si>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</si>
  <si>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</si>
  <si>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</si>
  <si>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</si>
  <si>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</si>
  <si>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</si>
  <si>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</si>
  <si>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</si>
  <si>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</si>
  <si>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</si>
  <si>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</si>
  <si>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</si>
  <si>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</si>
  <si>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</si>
  <si>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</si>
  <si>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</si>
  <si>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</si>
  <si>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</si>
  <si>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</si>
  <si>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</si>
  <si>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</si>
  <si>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</si>
  <si>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</si>
  <si>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</si>
  <si>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</si>
  <si>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</si>
  <si>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</si>
  <si>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</si>
  <si>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</si>
  <si>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</si>
  <si>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</si>
  <si>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</si>
  <si>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</si>
  <si>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</si>
  <si>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</si>
  <si>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</si>
  <si>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</si>
  <si>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</si>
  <si>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</si>
  <si>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</si>
  <si>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</si>
  <si>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</si>
  <si>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</si>
  <si>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</si>
  <si>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</si>
  <si>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</si>
  <si>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</si>
  <si>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</si>
  <si>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</si>
  <si>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</si>
  <si>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</si>
  <si>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</si>
  <si>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</si>
  <si>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</si>
  <si>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</si>
  <si>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</si>
  <si>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</si>
  <si>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</si>
  <si>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</si>
  <si>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</si>
  <si>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</si>
  <si>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</si>
  <si>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</si>
  <si>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</si>
  <si>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</si>
  <si>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</si>
  <si>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 Neymar</t>
  </si>
  <si>
    <t>4. Üks</t>
  </si>
  <si>
    <t>5. Ronaldo</t>
  </si>
  <si>
    <t>6. Brasiilia</t>
  </si>
  <si>
    <t>2. Mehhiko</t>
  </si>
  <si>
    <t>3. Inglismaa</t>
  </si>
  <si>
    <t>7. Costa Rica</t>
  </si>
  <si>
    <t>8. Holland</t>
  </si>
  <si>
    <t>9. Messi</t>
  </si>
  <si>
    <t>10. 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</si>
</sst>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 /><Relationship Id="rId18" Type="http://schemas.openxmlformats.org/officeDocument/2006/relationships/image" Target="../media/image18.svg" /><Relationship Id="rId26" Type="http://schemas.openxmlformats.org/officeDocument/2006/relationships/image" Target="../media/image26.svg" /><Relationship Id="rId39" Type="http://schemas.openxmlformats.org/officeDocument/2006/relationships/image" Target="../media/image39.png" /><Relationship Id="rId21" Type="http://schemas.openxmlformats.org/officeDocument/2006/relationships/image" Target="../media/image21.png" /><Relationship Id="rId34" Type="http://schemas.openxmlformats.org/officeDocument/2006/relationships/image" Target="../media/image34.svg" /><Relationship Id="rId42" Type="http://schemas.openxmlformats.org/officeDocument/2006/relationships/image" Target="../media/image42.svg" /><Relationship Id="rId47" Type="http://schemas.openxmlformats.org/officeDocument/2006/relationships/image" Target="../media/image47.png" /><Relationship Id="rId50" Type="http://schemas.openxmlformats.org/officeDocument/2006/relationships/image" Target="../media/image50.svg" /><Relationship Id="rId55" Type="http://schemas.openxmlformats.org/officeDocument/2006/relationships/image" Target="../media/image55.png" /><Relationship Id="rId63" Type="http://schemas.openxmlformats.org/officeDocument/2006/relationships/image" Target="../media/image63.png" /><Relationship Id="rId7" Type="http://schemas.openxmlformats.org/officeDocument/2006/relationships/image" Target="../media/image7.png" /><Relationship Id="rId2" Type="http://schemas.openxmlformats.org/officeDocument/2006/relationships/image" Target="../media/image2.svg" /><Relationship Id="rId16" Type="http://schemas.openxmlformats.org/officeDocument/2006/relationships/image" Target="../media/image16.svg" /><Relationship Id="rId20" Type="http://schemas.openxmlformats.org/officeDocument/2006/relationships/image" Target="../media/image20.svg" /><Relationship Id="rId29" Type="http://schemas.openxmlformats.org/officeDocument/2006/relationships/image" Target="../media/image29.png" /><Relationship Id="rId41" Type="http://schemas.openxmlformats.org/officeDocument/2006/relationships/image" Target="../media/image41.png" /><Relationship Id="rId54" Type="http://schemas.openxmlformats.org/officeDocument/2006/relationships/image" Target="../media/image54.svg" /><Relationship Id="rId62" Type="http://schemas.openxmlformats.org/officeDocument/2006/relationships/image" Target="../media/image62.svg" /><Relationship Id="rId1" Type="http://schemas.openxmlformats.org/officeDocument/2006/relationships/image" Target="../media/image1.png" /><Relationship Id="rId6" Type="http://schemas.openxmlformats.org/officeDocument/2006/relationships/image" Target="../media/image6.svg" /><Relationship Id="rId11" Type="http://schemas.openxmlformats.org/officeDocument/2006/relationships/image" Target="../media/image11.png" /><Relationship Id="rId24" Type="http://schemas.openxmlformats.org/officeDocument/2006/relationships/image" Target="../media/image24.svg" /><Relationship Id="rId32" Type="http://schemas.openxmlformats.org/officeDocument/2006/relationships/image" Target="../media/image32.svg" /><Relationship Id="rId37" Type="http://schemas.openxmlformats.org/officeDocument/2006/relationships/image" Target="../media/image37.png" /><Relationship Id="rId40" Type="http://schemas.openxmlformats.org/officeDocument/2006/relationships/image" Target="../media/image40.svg" /><Relationship Id="rId45" Type="http://schemas.openxmlformats.org/officeDocument/2006/relationships/image" Target="../media/image45.png" /><Relationship Id="rId53" Type="http://schemas.openxmlformats.org/officeDocument/2006/relationships/image" Target="../media/image53.png" /><Relationship Id="rId58" Type="http://schemas.openxmlformats.org/officeDocument/2006/relationships/image" Target="../media/image58.svg" /><Relationship Id="rId5" Type="http://schemas.openxmlformats.org/officeDocument/2006/relationships/image" Target="../media/image5.png" /><Relationship Id="rId15" Type="http://schemas.openxmlformats.org/officeDocument/2006/relationships/image" Target="../media/image15.png" /><Relationship Id="rId23" Type="http://schemas.openxmlformats.org/officeDocument/2006/relationships/image" Target="../media/image23.png" /><Relationship Id="rId28" Type="http://schemas.openxmlformats.org/officeDocument/2006/relationships/image" Target="../media/image28.svg" /><Relationship Id="rId36" Type="http://schemas.openxmlformats.org/officeDocument/2006/relationships/image" Target="../media/image36.svg" /><Relationship Id="rId49" Type="http://schemas.openxmlformats.org/officeDocument/2006/relationships/image" Target="../media/image49.png" /><Relationship Id="rId57" Type="http://schemas.openxmlformats.org/officeDocument/2006/relationships/image" Target="../media/image57.png" /><Relationship Id="rId61" Type="http://schemas.openxmlformats.org/officeDocument/2006/relationships/image" Target="../media/image61.png" /><Relationship Id="rId10" Type="http://schemas.openxmlformats.org/officeDocument/2006/relationships/image" Target="../media/image10.svg" /><Relationship Id="rId19" Type="http://schemas.openxmlformats.org/officeDocument/2006/relationships/image" Target="../media/image19.png" /><Relationship Id="rId31" Type="http://schemas.openxmlformats.org/officeDocument/2006/relationships/image" Target="../media/image31.png" /><Relationship Id="rId44" Type="http://schemas.openxmlformats.org/officeDocument/2006/relationships/image" Target="../media/image44.svg" /><Relationship Id="rId52" Type="http://schemas.openxmlformats.org/officeDocument/2006/relationships/image" Target="../media/image52.svg" /><Relationship Id="rId60" Type="http://schemas.openxmlformats.org/officeDocument/2006/relationships/image" Target="../media/image6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Relationship Id="rId14" Type="http://schemas.openxmlformats.org/officeDocument/2006/relationships/image" Target="../media/image14.svg" /><Relationship Id="rId22" Type="http://schemas.openxmlformats.org/officeDocument/2006/relationships/image" Target="../media/image22.svg" /><Relationship Id="rId27" Type="http://schemas.openxmlformats.org/officeDocument/2006/relationships/image" Target="../media/image27.png" /><Relationship Id="rId30" Type="http://schemas.openxmlformats.org/officeDocument/2006/relationships/image" Target="../media/image30.svg" /><Relationship Id="rId35" Type="http://schemas.openxmlformats.org/officeDocument/2006/relationships/image" Target="../media/image35.png" /><Relationship Id="rId43" Type="http://schemas.openxmlformats.org/officeDocument/2006/relationships/image" Target="../media/image43.png" /><Relationship Id="rId48" Type="http://schemas.openxmlformats.org/officeDocument/2006/relationships/image" Target="../media/image48.svg" /><Relationship Id="rId56" Type="http://schemas.openxmlformats.org/officeDocument/2006/relationships/image" Target="../media/image56.svg" /><Relationship Id="rId64" Type="http://schemas.openxmlformats.org/officeDocument/2006/relationships/image" Target="../media/image64.svg" /><Relationship Id="rId8" Type="http://schemas.openxmlformats.org/officeDocument/2006/relationships/image" Target="../media/image8.svg" /><Relationship Id="rId51" Type="http://schemas.openxmlformats.org/officeDocument/2006/relationships/image" Target="../media/image51.png" /><Relationship Id="rId3" Type="http://schemas.openxmlformats.org/officeDocument/2006/relationships/image" Target="../media/image3.png" /><Relationship Id="rId12" Type="http://schemas.openxmlformats.org/officeDocument/2006/relationships/image" Target="../media/image12.svg" /><Relationship Id="rId17" Type="http://schemas.openxmlformats.org/officeDocument/2006/relationships/image" Target="../media/image17.png" /><Relationship Id="rId25" Type="http://schemas.openxmlformats.org/officeDocument/2006/relationships/image" Target="../media/image25.png" /><Relationship Id="rId33" Type="http://schemas.openxmlformats.org/officeDocument/2006/relationships/image" Target="../media/image33.png" /><Relationship Id="rId38" Type="http://schemas.openxmlformats.org/officeDocument/2006/relationships/image" Target="../media/image38.svg" /><Relationship Id="rId46" Type="http://schemas.openxmlformats.org/officeDocument/2006/relationships/image" Target="../media/image46.svg" /><Relationship Id="rId59" Type="http://schemas.openxmlformats.org/officeDocument/2006/relationships/image" Target="../media/image5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 /><Relationship Id="rId7" Type="http://schemas.openxmlformats.org/officeDocument/2006/relationships/image" Target="../media/image1.jpeg" /><Relationship Id="rId2" Type="http://schemas.openxmlformats.org/officeDocument/2006/relationships/hyperlink" Target="http://www.excely.com/football/2022-fifa-world-cup-schedule.shtml" TargetMode="External" /><Relationship Id="rId1" Type="http://schemas.openxmlformats.org/officeDocument/2006/relationships/hyperlink" Target="http://www.excely.com/ice-hockey/world-cup-2009-schedule/" TargetMode="External" /><Relationship Id="rId6" Type="http://schemas.openxmlformats.org/officeDocument/2006/relationships/drawing" Target="../drawings/drawing1.xml" /><Relationship Id="rId5" Type="http://schemas.openxmlformats.org/officeDocument/2006/relationships/printerSettings" Target="../printerSettings/printerSettings3.bin" /><Relationship Id="rId4" Type="http://schemas.openxmlformats.org/officeDocument/2006/relationships/hyperlink" Target="http://www.wallchart.io/football/world-cup-2022.html" TargetMode="Externa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3.98828125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12" workbookViewId="0">
      <selection activeCell="C4" sqref="C4"/>
    </sheetView>
  </sheetViews>
  <sheetFormatPr defaultColWidth="9.14453125" defaultRowHeight="15" x14ac:dyDescent="0.2"/>
  <cols>
    <col min="1" max="1" width="1.20703125" style="10" customWidth="1"/>
    <col min="2" max="2" width="18.83203125" style="10" bestFit="1" customWidth="1"/>
    <col min="3" max="3" width="20.3125" style="10" customWidth="1"/>
    <col min="4" max="4" width="9.14453125" style="10"/>
    <col min="5" max="5" width="1.20703125" style="10" customWidth="1"/>
    <col min="6" max="6" width="9.14453125" style="10"/>
    <col min="7" max="7" width="27.57421875" style="10" bestFit="1" customWidth="1"/>
    <col min="8" max="8" width="2.6875" style="10" customWidth="1"/>
    <col min="9" max="9" width="1.20703125" style="10" customWidth="1"/>
    <col min="10" max="16384" width="9.14453125" style="10"/>
  </cols>
  <sheetData>
    <row r="1" spans="2:12" ht="7.5" customHeight="1" x14ac:dyDescent="0.2"/>
    <row r="2" spans="2:12" ht="15.75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75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zoomScaleNormal="100" workbookViewId="0">
      <selection activeCell="G39" sqref="G39"/>
    </sheetView>
  </sheetViews>
  <sheetFormatPr defaultColWidth="9.14453125" defaultRowHeight="15" x14ac:dyDescent="0.2"/>
  <cols>
    <col min="1" max="1" width="4.83984375" style="3" customWidth="1"/>
    <col min="2" max="2" width="6.1875" style="3" customWidth="1"/>
    <col min="3" max="3" width="11.703125" style="3" bestFit="1" customWidth="1"/>
    <col min="4" max="4" width="7.26171875" style="4" customWidth="1"/>
    <col min="5" max="5" width="22.59765625" style="5" customWidth="1"/>
    <col min="6" max="7" width="4.3046875" style="6" customWidth="1"/>
    <col min="8" max="8" width="22.59765625" style="7" customWidth="1"/>
    <col min="9" max="9" width="3.49609375" style="2" customWidth="1"/>
    <col min="10" max="10" width="13.98828125" style="8" customWidth="1"/>
    <col min="11" max="14" width="5.51171875" style="9" customWidth="1"/>
    <col min="15" max="15" width="7.6640625" style="9" customWidth="1"/>
    <col min="16" max="16" width="6.72265625" style="9" customWidth="1"/>
    <col min="17" max="17" width="3.49609375" style="98" customWidth="1"/>
    <col min="18" max="18" width="15.46875" style="47" hidden="1" customWidth="1"/>
    <col min="19" max="20" width="16.0078125" style="88" hidden="1" customWidth="1"/>
    <col min="21" max="21" width="4.9765625" style="48" hidden="1" customWidth="1"/>
    <col min="22" max="25" width="6.1875" style="47" hidden="1" customWidth="1"/>
    <col min="26" max="26" width="4.3046875" style="48" hidden="1" customWidth="1"/>
    <col min="27" max="27" width="5.51171875" style="47" hidden="1" customWidth="1"/>
    <col min="28" max="28" width="13.44921875" style="48" hidden="1" customWidth="1"/>
    <col min="29" max="33" width="5.51171875" style="47" hidden="1" customWidth="1"/>
    <col min="34" max="36" width="6.05078125" style="47" hidden="1" customWidth="1"/>
    <col min="37" max="37" width="5.51171875" style="47" hidden="1" customWidth="1"/>
    <col min="38" max="38" width="6.05078125" style="47" hidden="1" customWidth="1"/>
    <col min="39" max="39" width="7.12890625" style="48" hidden="1" customWidth="1"/>
    <col min="40" max="40" width="9.953125" style="48" hidden="1" customWidth="1"/>
    <col min="41" max="41" width="15.33203125" style="48" hidden="1" customWidth="1"/>
    <col min="42" max="46" width="4.70703125" style="47" hidden="1" customWidth="1"/>
    <col min="47" max="49" width="9.14453125" style="48" hidden="1" customWidth="1"/>
    <col min="50" max="50" width="9.14453125" style="49" hidden="1" customWidth="1"/>
    <col min="51" max="51" width="3.2265625" style="2" customWidth="1"/>
    <col min="52" max="52" width="19.7734375" style="2" customWidth="1"/>
    <col min="53" max="55" width="2.95703125" style="2" customWidth="1"/>
    <col min="56" max="57" width="2.015625" style="2" customWidth="1"/>
    <col min="58" max="58" width="3.2265625" style="2" customWidth="1"/>
    <col min="59" max="59" width="19.7734375" style="2" customWidth="1"/>
    <col min="60" max="62" width="2.95703125" style="2" customWidth="1"/>
    <col min="63" max="64" width="2.015625" style="2" customWidth="1"/>
    <col min="65" max="65" width="3.2265625" style="2" customWidth="1"/>
    <col min="66" max="66" width="19.7734375" style="2" customWidth="1"/>
    <col min="67" max="69" width="2.95703125" style="2" customWidth="1"/>
    <col min="70" max="71" width="2.015625" style="2" customWidth="1"/>
    <col min="72" max="72" width="3.2265625" style="2" customWidth="1"/>
    <col min="73" max="73" width="19.7734375" style="2" customWidth="1"/>
    <col min="74" max="76" width="2.95703125" style="2" customWidth="1"/>
    <col min="77" max="16384" width="9.14453125" style="2"/>
  </cols>
  <sheetData>
    <row r="1" spans="1:76" ht="46.5" x14ac:dyDescent="0.2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Qatar_draw</v>
      </c>
      <c r="T7" s="88" t="str">
        <f t="shared" ref="T7:T54" si="4">IF(S7="","",IF(F7&lt;G7,H7&amp;"_win",IF(F7&gt;G7,H7&amp;"_lose",H7&amp;"_draw")))</f>
        <v>Ecuador_draw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0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4</v>
      </c>
      <c r="AG8" s="47">
        <f>SUMIF($E$7:$E$54,$AB8,$G$7:$G$54) + SUMIF($H$7:$H$54,$AB8,$F$7:$F$54)</f>
        <v>4</v>
      </c>
      <c r="AH8" s="47">
        <f>(AF8-AG8)*100+AK8*10000+AF8</f>
        <v>60004</v>
      </c>
      <c r="AI8" s="47">
        <f>AF8-AG8</f>
        <v>0</v>
      </c>
      <c r="AJ8" s="47">
        <f>(AI8-AI13)/AI12</f>
        <v>0.36363636363636365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711.031095110303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1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1</v>
      </c>
      <c r="AE9" s="47">
        <f>COUNTIF($S$7:$T$54,"=" &amp; AB9 &amp; "_lose")</f>
        <v>2</v>
      </c>
      <c r="AF9" s="47">
        <f>SUMIF($E$7:$E$54,$AB9,$F$7:$F$54) + SUMIF($H$7:$H$54,$AB9,$G$7:$G$54)</f>
        <v>2</v>
      </c>
      <c r="AG9" s="47">
        <f>SUMIF($E$7:$E$54,$AB9,$G$7:$G$54) + SUMIF($H$7:$H$54,$AB9,$F$7:$F$54)</f>
        <v>6</v>
      </c>
      <c r="AH9" s="47">
        <f>(AF9-AG9)*100+AK9*10000+AF9</f>
        <v>9602</v>
      </c>
      <c r="AI9" s="47">
        <f>AF9-AG9</f>
        <v>-4</v>
      </c>
      <c r="AJ9" s="47">
        <f>(AI9-AI13)/AI12</f>
        <v>0</v>
      </c>
      <c r="AK9" s="47">
        <f>AC9*3+AD9</f>
        <v>1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115.11183161111111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4 - 4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1</v>
      </c>
      <c r="AE10" s="47">
        <f>COUNTIF($S$7:$T$54,"=" &amp; AB10 &amp; "_lose")</f>
        <v>2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4</v>
      </c>
      <c r="AH10" s="47">
        <f>(AF10-AG10)*100+AK10*10000+AF10</f>
        <v>9802</v>
      </c>
      <c r="AI10" s="47">
        <f>AF10-AG10</f>
        <v>-2</v>
      </c>
      <c r="AJ10" s="47">
        <f>(AI10-AI13)/AI12</f>
        <v>0.18181818181818182</v>
      </c>
      <c r="AK10" s="47">
        <f>AC10*3+AD10</f>
        <v>1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133.29365579292931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2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0</v>
      </c>
      <c r="M11" s="25">
        <f>VLOOKUP(3,AA8:AK11,4,FALSE)</f>
        <v>1</v>
      </c>
      <c r="N11" s="25">
        <f>VLOOKUP(3,AA8:AK11,5,FALSE)</f>
        <v>2</v>
      </c>
      <c r="O11" s="25" t="str">
        <f>VLOOKUP(3,AA8:AK11,6,FALSE) &amp; " - " &amp; VLOOKUP(3,AA8:AK11,7,FALSE)</f>
        <v>2 - 4</v>
      </c>
      <c r="P11" s="54">
        <f>L11*3+M11</f>
        <v>1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0</v>
      </c>
      <c r="AH11" s="47">
        <f>(AF11-AG11)*100+AK11*10000+AF11</f>
        <v>90606</v>
      </c>
      <c r="AI11" s="47">
        <f>AF11-AG11</f>
        <v>6</v>
      </c>
      <c r="AJ11" s="47">
        <f>(AI11-AI13)/AI12</f>
        <v>0.90909090909090906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1102.909920239091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1</v>
      </c>
      <c r="G12" s="22">
        <v>0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1</v>
      </c>
      <c r="N12" s="56">
        <f>VLOOKUP(4,AA8:AK11,5,FALSE)</f>
        <v>2</v>
      </c>
      <c r="O12" s="56" t="str">
        <f>VLOOKUP(4,AA8:AK11,6,FALSE) &amp; " - " &amp; VLOOKUP(4,AA8:AK11,7,FALSE)</f>
        <v>2 - 6</v>
      </c>
      <c r="P12" s="57">
        <f>L12*3+M12</f>
        <v>1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3</v>
      </c>
      <c r="AF12" s="47">
        <f t="shared" si="10"/>
        <v>5</v>
      </c>
      <c r="AG12" s="47">
        <f t="shared" si="10"/>
        <v>7</v>
      </c>
      <c r="AH12" s="47">
        <f>MAX(AH8:AH11)-AH13+1</f>
        <v>81005</v>
      </c>
      <c r="AI12" s="47">
        <f>MAX(AI8:AI11)-AI13+1</f>
        <v>11</v>
      </c>
      <c r="AK12" s="47">
        <f t="shared" si="10"/>
        <v>9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>
        <v>1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9602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>
        <v>2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3</v>
      </c>
      <c r="AH14" s="47">
        <f>(AF14-AG14)*100+AK14*10000+AF14</f>
        <v>90306</v>
      </c>
      <c r="AI14" s="47">
        <f>AF14-AG14</f>
        <v>3</v>
      </c>
      <c r="AJ14" s="47">
        <f>(AI14-AI19)/AI18</f>
        <v>0.83333333333333337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1098.3342143333332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1</v>
      </c>
      <c r="AE15" s="47">
        <f>COUNTIF($S$7:$T$54,"=" &amp; AB15 &amp; "_lose")</f>
        <v>2</v>
      </c>
      <c r="AF15" s="47">
        <f>SUMIF($E$7:$E$54,$AB15,$F$7:$F$54) + SUMIF($H$7:$H$54,$AB15,$G$7:$G$54)</f>
        <v>3</v>
      </c>
      <c r="AG15" s="47">
        <f>SUMIF($E$7:$E$54,$AB15,$G$7:$G$54) + SUMIF($H$7:$H$54,$AB15,$F$7:$F$54)</f>
        <v>5</v>
      </c>
      <c r="AH15" s="47">
        <f>(AF15-AG15)*100+AK15*10000+AF15</f>
        <v>9803</v>
      </c>
      <c r="AI15" s="47">
        <f>AF15-AG15</f>
        <v>-2</v>
      </c>
      <c r="AJ15" s="47">
        <f>(AI15-AI19)/AI18</f>
        <v>0</v>
      </c>
      <c r="AK15" s="47">
        <f>AC15*3+AD15</f>
        <v>1</v>
      </c>
      <c r="AL15" s="47">
        <f>AP15/AP18*1000+AQ15/AQ18*100+AT15/AT18*10+AR15/AR18</f>
        <v>50.5</v>
      </c>
      <c r="AM15" s="47">
        <f>VLOOKUP(AB15,db_fifarank,2,FALSE)/2000000</f>
        <v>7.8200000000000003E-4</v>
      </c>
      <c r="AN15" s="48">
        <f>1000*AK15/AK18+100*AJ15+10*AF15/AF18+1*AL15/AL18+AM15</f>
        <v>119.59247563538295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1</v>
      </c>
      <c r="AR15" s="47">
        <f>SUMPRODUCT(($E$7:$E$54=AB15)*($U$7:$U$54)*($F$7:$F$54))+SUMPRODUCT(($H$7:$H$54=AB15)*($U$7:$U$54)*($G$7:$G$54))</f>
        <v>1</v>
      </c>
      <c r="AS15" s="47">
        <f>SUMPRODUCT(($E$7:$E$54=AB15)*($U$7:$U$54)*($G$7:$G$54))+SUMPRODUCT(($H$7:$H$54=AB15)*($U$7:$U$54)*($F$7:$F$54))</f>
        <v>1</v>
      </c>
      <c r="AT15" s="47">
        <f>AR15-AS15</f>
        <v>0</v>
      </c>
      <c r="AY15" s="125"/>
      <c r="AZ15" s="28" t="str">
        <f>AO27</f>
        <v>Denmark</v>
      </c>
      <c r="BA15" s="85">
        <v>0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5 - 4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4</v>
      </c>
      <c r="AH16" s="47">
        <f>(AF16-AG16)*100+AK16*10000+AF16</f>
        <v>60105</v>
      </c>
      <c r="AI16" s="47">
        <f>AF16-AG16</f>
        <v>1</v>
      </c>
      <c r="AJ16" s="47">
        <f>(AI16-AI19)/AI18</f>
        <v>0.5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729.16748352666662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1</v>
      </c>
      <c r="BP16" s="86">
        <v>1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0</v>
      </c>
      <c r="M17" s="25">
        <f>VLOOKUP(3,AA14:AK17,4,FALSE)</f>
        <v>1</v>
      </c>
      <c r="N17" s="25">
        <f>VLOOKUP(3,AA14:AK17,5,FALSE)</f>
        <v>2</v>
      </c>
      <c r="O17" s="25" t="str">
        <f>VLOOKUP(3,AA14:AK17,6,FALSE) &amp; " - " &amp; VLOOKUP(3,AA14:AK17,7,FALSE)</f>
        <v>3 - 5</v>
      </c>
      <c r="P17" s="54">
        <f>L17*3+M17</f>
        <v>1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0</v>
      </c>
      <c r="AD17" s="47">
        <f>COUNTIF($S$7:$T$54,"=" &amp; AB17 &amp; "_draw")</f>
        <v>1</v>
      </c>
      <c r="AE17" s="47">
        <f>COUNTIF($S$7:$T$54,"=" &amp; AB17 &amp; "_lose")</f>
        <v>2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5</v>
      </c>
      <c r="AH17" s="47">
        <f>(AF17-AG17)*100+AK17*10000+AF17</f>
        <v>9803</v>
      </c>
      <c r="AI17" s="47">
        <f>AF17-AG17</f>
        <v>-2</v>
      </c>
      <c r="AJ17" s="47">
        <f>(AI17-AI19)/AI18</f>
        <v>0</v>
      </c>
      <c r="AK17" s="47">
        <f>AC17*3+AD17</f>
        <v>1</v>
      </c>
      <c r="AL17" s="47">
        <f>AP17/AP18*1000+AQ17/AQ18*100+AT17/AT18*10+AR17/AR18</f>
        <v>50.5</v>
      </c>
      <c r="AM17" s="47">
        <f>VLOOKUP(AB17,db_fifarank,2,FALSE)/2000000</f>
        <v>7.9106500000000008E-4</v>
      </c>
      <c r="AN17" s="48">
        <f>1000*AK17/AK18+100*AJ17+10*AF17/AF18+1*AL17/AL18+AM17</f>
        <v>119.59248470038295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1</v>
      </c>
      <c r="AR17" s="47">
        <f>SUMPRODUCT(($E$7:$E$54=AB17)*($U$7:$U$54)*($F$7:$F$54))+SUMPRODUCT(($H$7:$H$54=AB17)*($U$7:$U$54)*($G$7:$G$54))</f>
        <v>1</v>
      </c>
      <c r="AS17" s="47">
        <f>SUMPRODUCT(($E$7:$E$54=AB17)*($U$7:$U$54)*($G$7:$G$54))+SUMPRODUCT(($H$7:$H$54=AB17)*($U$7:$U$54)*($F$7:$F$54))</f>
        <v>1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>
        <v>2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1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1</v>
      </c>
      <c r="N18" s="56">
        <f>VLOOKUP(4,AA14:AK17,5,FALSE)</f>
        <v>2</v>
      </c>
      <c r="O18" s="56" t="str">
        <f>VLOOKUP(4,AA14:AK17,6,FALSE) &amp; " - " &amp; VLOOKUP(4,AA14:AK17,7,FALSE)</f>
        <v>3 - 5</v>
      </c>
      <c r="P18" s="57">
        <f>L18*3+M18</f>
        <v>1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3</v>
      </c>
      <c r="AF18" s="47">
        <f t="shared" si="11"/>
        <v>4</v>
      </c>
      <c r="AG18" s="47">
        <f t="shared" si="11"/>
        <v>3</v>
      </c>
      <c r="AH18" s="47">
        <f>MAX(AH14:AH17)-AH19+1</f>
        <v>80504</v>
      </c>
      <c r="AI18" s="47">
        <f>MAX(AI14:AI17)-AI19+1</f>
        <v>6</v>
      </c>
      <c r="AK18" s="47">
        <f t="shared" si="11"/>
        <v>9</v>
      </c>
      <c r="AL18" s="47">
        <f t="shared" si="11"/>
        <v>51.5</v>
      </c>
      <c r="AP18" s="47">
        <f>MAX(AP14:AP17)-MIN(AP14:AP17)+1</f>
        <v>1</v>
      </c>
      <c r="AQ18" s="47">
        <f>MAX(AQ14:AQ17)-MIN(AQ14:AQ17)+1</f>
        <v>2</v>
      </c>
      <c r="AR18" s="47">
        <f>MAX(AR14:AR17)-MIN(AR14:AR17)+1</f>
        <v>2</v>
      </c>
      <c r="AS18" s="47">
        <f>MAX(AS14:AS17)-MIN(AS14:AS17)+1</f>
        <v>2</v>
      </c>
      <c r="AT18" s="47">
        <f>MAX(AT14:AT17)-MIN(AT14:AT17)+1</f>
        <v>1</v>
      </c>
      <c r="AY18" s="124">
        <v>53</v>
      </c>
      <c r="AZ18" s="26" t="str">
        <f>AO32</f>
        <v>Germany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9803</v>
      </c>
      <c r="AI19" s="47">
        <f>MIN(AI14:AI17)</f>
        <v>-2</v>
      </c>
      <c r="AY19" s="125"/>
      <c r="AZ19" s="28" t="str">
        <f>AO39</f>
        <v>Croatia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2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6</v>
      </c>
      <c r="AG20" s="47">
        <f>SUMIF($E$7:$E$54,$AB20,$G$7:$G$54) + SUMIF($H$7:$H$54,$AB20,$F$7:$F$54)</f>
        <v>1</v>
      </c>
      <c r="AH20" s="47">
        <f>(AF20-AG20)*100+AK20*10000+AF20</f>
        <v>90506</v>
      </c>
      <c r="AI20" s="47">
        <f>AF20-AG20</f>
        <v>5</v>
      </c>
      <c r="AJ20" s="47">
        <f>(AI20-AI25)/AI24</f>
        <v>0.91666666666666663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1000.2389777380952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Germany</v>
      </c>
      <c r="BH20" s="84">
        <v>1</v>
      </c>
      <c r="BI20" s="86">
        <v>1</v>
      </c>
      <c r="BJ20" s="27">
        <v>3</v>
      </c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6 - 1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6</v>
      </c>
      <c r="AH21" s="47">
        <f>(AF21-AG21)*100+AK21*10000+AF21</f>
        <v>-600</v>
      </c>
      <c r="AI21" s="47">
        <f>AF21-AG21</f>
        <v>-6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>
        <v>1</v>
      </c>
      <c r="BJ21" s="30">
        <v>4</v>
      </c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4 - 3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3</v>
      </c>
      <c r="AH22" s="47">
        <f>(AF22-AG22)*100+AK22*10000+AF22</f>
        <v>40003</v>
      </c>
      <c r="AI22" s="47">
        <f>AF22-AG22</f>
        <v>0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454.28654369571427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1</v>
      </c>
      <c r="BB22" s="86">
        <v>2</v>
      </c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3 - 3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Wales_draw</v>
      </c>
      <c r="T23" s="88" t="str">
        <f t="shared" si="4"/>
        <v>Iran_draw</v>
      </c>
      <c r="U23" s="48">
        <f t="shared" si="5"/>
        <v>1</v>
      </c>
      <c r="V23" s="47">
        <f t="shared" si="6"/>
        <v>1</v>
      </c>
      <c r="W23" s="47">
        <f t="shared" si="7"/>
        <v>1</v>
      </c>
      <c r="X23" s="47">
        <f t="shared" si="8"/>
        <v>0</v>
      </c>
      <c r="Y23" s="47">
        <f t="shared" si="9"/>
        <v>0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3</v>
      </c>
      <c r="AH23" s="47">
        <f>(AF23-AG23)*100+AK23*10000+AF23</f>
        <v>40104</v>
      </c>
      <c r="AI23" s="47">
        <f>AF23-AG23</f>
        <v>1</v>
      </c>
      <c r="AJ23" s="47">
        <f>(AI23-AI25)/AI24</f>
        <v>0.58333333333333337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464.04839104761902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>
        <v>1</v>
      </c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Brazil</v>
      </c>
      <c r="BV23" s="84">
        <v>2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0 - 6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7</v>
      </c>
      <c r="AG24" s="47">
        <f t="shared" si="12"/>
        <v>6</v>
      </c>
      <c r="AH24" s="47">
        <f>MAX(AH20:AH23)-AH25+1</f>
        <v>91107</v>
      </c>
      <c r="AI24" s="47">
        <f>MAX(AI20:AI23)-AI25+1</f>
        <v>12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Spain</v>
      </c>
      <c r="BV24" s="85">
        <v>0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1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-600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0</v>
      </c>
      <c r="AH26" s="47">
        <f>(AF26-AG26)*100+AK26*10000+AF26</f>
        <v>90606</v>
      </c>
      <c r="AI26" s="47">
        <f>AF26-AG26</f>
        <v>6</v>
      </c>
      <c r="AJ26" s="47">
        <f>(AI26-AI31)/AI30</f>
        <v>0.90909090909090906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1100.9099859090909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6 - 0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1</v>
      </c>
      <c r="AG27" s="47">
        <f>SUMIF($E$7:$E$54,$AB27,$G$7:$G$54) + SUMIF($H$7:$H$54,$AB27,$F$7:$F$54)</f>
        <v>4</v>
      </c>
      <c r="AH27" s="47">
        <f>(AF27-AG27)*100+AK27*10000+AF27</f>
        <v>9701</v>
      </c>
      <c r="AI27" s="47">
        <f>AF27-AG27</f>
        <v>-3</v>
      </c>
      <c r="AJ27" s="47">
        <f>(AI27-AI31)/AI30</f>
        <v>9.0909090909090912E-2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121.86942873368687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2 - 1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0</v>
      </c>
      <c r="AE28" s="47">
        <f>COUNTIF($S$7:$T$54,"=" &amp; AB28 &amp; "_lose")</f>
        <v>1</v>
      </c>
      <c r="AF28" s="47">
        <f>SUMIF($E$7:$E$54,$AB28,$F$7:$F$54) + SUMIF($H$7:$H$54,$AB28,$G$7:$G$54)</f>
        <v>2</v>
      </c>
      <c r="AG28" s="47">
        <f>SUMIF($E$7:$E$54,$AB28,$G$7:$G$54) + SUMIF($H$7:$H$54,$AB28,$F$7:$F$54)</f>
        <v>1</v>
      </c>
      <c r="AH28" s="47">
        <f>(AF28-AG28)*100+AK28*10000+AF28</f>
        <v>60102</v>
      </c>
      <c r="AI28" s="47">
        <f>AF28-AG28</f>
        <v>1</v>
      </c>
      <c r="AJ28" s="47">
        <f>(AI28-AI31)/AI30</f>
        <v>0.45454545454545453</v>
      </c>
      <c r="AK28" s="47">
        <f>AC28*3+AD28</f>
        <v>6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715.45537225454552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0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1 - 4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1</v>
      </c>
      <c r="AG29" s="47">
        <f>SUMIF($E$7:$E$54,$AB29,$G$7:$G$54) + SUMIF($H$7:$H$54,$AB29,$F$7:$F$54)</f>
        <v>5</v>
      </c>
      <c r="AH29" s="47">
        <f>(AF29-AG29)*100+AK29*10000+AF29</f>
        <v>9601</v>
      </c>
      <c r="AI29" s="47">
        <f>AF29-AG29</f>
        <v>-4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112.77852767777779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1 - 5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2</v>
      </c>
      <c r="AE30" s="47">
        <f t="shared" si="13"/>
        <v>3</v>
      </c>
      <c r="AF30" s="47">
        <f t="shared" si="13"/>
        <v>6</v>
      </c>
      <c r="AG30" s="47">
        <f t="shared" si="13"/>
        <v>6</v>
      </c>
      <c r="AH30" s="47">
        <f>MAX(AH26:AH29)-AH31+1</f>
        <v>81006</v>
      </c>
      <c r="AI30" s="47">
        <f>MAX(AI26:AI29)-AI31+1</f>
        <v>11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0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9601</v>
      </c>
      <c r="AI31" s="47">
        <f>MIN(AI26:AI29)</f>
        <v>-4</v>
      </c>
      <c r="AY31" s="125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5</v>
      </c>
      <c r="AG32" s="47">
        <f>SUMIF($E$7:$E$54,$AB32,$G$7:$G$54) + SUMIF($H$7:$H$54,$AB32,$F$7:$F$54)</f>
        <v>2</v>
      </c>
      <c r="AH32" s="47">
        <f>(AF32-AG32)*100+AK32*10000+AF32</f>
        <v>60305</v>
      </c>
      <c r="AI32" s="47">
        <f>AF32-AG32</f>
        <v>3</v>
      </c>
      <c r="AJ32" s="47">
        <f>(AI32-AI37)/AI36</f>
        <v>0.69230769230769229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675.48162373076923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7 - 1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0</v>
      </c>
      <c r="AG33" s="47">
        <f>SUMIF($E$7:$E$54,$AB33,$G$7:$G$54) + SUMIF($H$7:$H$54,$AB33,$F$7:$F$54)</f>
        <v>6</v>
      </c>
      <c r="AH33" s="47">
        <f>(AF33-AG33)*100+AK33*10000+AF33</f>
        <v>-600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7.5002999999999995E-4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Spain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2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5 - 2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1</v>
      </c>
      <c r="AH34" s="47">
        <f>(AF34-AG34)*100+AK34*10000+AF34</f>
        <v>90607</v>
      </c>
      <c r="AI34" s="47">
        <f>AF34-AG34</f>
        <v>6</v>
      </c>
      <c r="AJ34" s="47">
        <f>(AI34-AI37)/AI36</f>
        <v>0.92307692307692313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1001.0585175726923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1 - 4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1</v>
      </c>
      <c r="AG35" s="47">
        <f>SUMIF($E$7:$E$54,$AB35,$G$7:$G$54) + SUMIF($H$7:$H$54,$AB35,$F$7:$F$54)</f>
        <v>4</v>
      </c>
      <c r="AH35" s="47">
        <f>(AF35-AG35)*100+AK35*10000+AF35</f>
        <v>29701</v>
      </c>
      <c r="AI35" s="47">
        <f>AF35-AG35</f>
        <v>-3</v>
      </c>
      <c r="AJ35" s="47">
        <f>(AI35-AI37)/AI36</f>
        <v>0.23076923076923078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324.32769979692307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Spain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Argentina</v>
      </c>
      <c r="BV35" s="84">
        <v>0</v>
      </c>
      <c r="BW35" s="86"/>
      <c r="BX35" s="27"/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1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0 - 6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Republic_draw</v>
      </c>
      <c r="T36" s="88" t="str">
        <f t="shared" si="4"/>
        <v>Ghana_draw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0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8</v>
      </c>
      <c r="AG36" s="47">
        <f t="shared" si="14"/>
        <v>6</v>
      </c>
      <c r="AH36" s="47">
        <f>MAX(AH32:AH35)-AH37+1</f>
        <v>91208</v>
      </c>
      <c r="AI36" s="47">
        <f>MAX(AI32:AI35)-AI37+1</f>
        <v>13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Spain</v>
      </c>
      <c r="BH36" s="84">
        <v>2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-600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1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5</v>
      </c>
      <c r="AG38" s="47">
        <f>SUMIF($E$7:$E$54,$AB38,$G$7:$G$54) + SUMIF($H$7:$H$54,$AB38,$F$7:$F$54)</f>
        <v>1</v>
      </c>
      <c r="AH38" s="47">
        <f>(AF38-AG38)*100+AK38*10000+AF38</f>
        <v>90405</v>
      </c>
      <c r="AI38" s="47">
        <f>AF38-AG38</f>
        <v>4</v>
      </c>
      <c r="AJ38" s="47">
        <f>(AI38-AI43)/AI42</f>
        <v>0.88888888888888884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997.22313572222231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2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5 - 1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0</v>
      </c>
      <c r="AG39" s="47">
        <f>SUMIF($E$7:$E$54,$AB39,$G$7:$G$54) + SUMIF($H$7:$H$54,$AB39,$F$7:$F$54)</f>
        <v>4</v>
      </c>
      <c r="AH39" s="47">
        <f>(AF39-AG39)*100+AK39*10000+AF39</f>
        <v>-400</v>
      </c>
      <c r="AI39" s="47">
        <f>AF39-AG39</f>
        <v>-4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7.3950000000000003E-4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1</v>
      </c>
      <c r="AG40" s="47">
        <f>SUMIF($E$7:$E$54,$AB40,$G$7:$G$54) + SUMIF($H$7:$H$54,$AB40,$F$7:$F$54)</f>
        <v>3</v>
      </c>
      <c r="AH40" s="47">
        <f>(AF40-AG40)*100+AK40*10000+AF40</f>
        <v>29801</v>
      </c>
      <c r="AI40" s="47">
        <f>AF40-AG40</f>
        <v>-2</v>
      </c>
      <c r="AJ40" s="47">
        <f>(AI40-AI43)/AI42</f>
        <v>0.22222222222222221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323.8896648288889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1 - 3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2</v>
      </c>
      <c r="AH41" s="47">
        <f>(AF41-AG41)*100+AK41*10000+AF41</f>
        <v>60204</v>
      </c>
      <c r="AI41" s="47">
        <f>AF41-AG41</f>
        <v>2</v>
      </c>
      <c r="AJ41" s="47">
        <f>(AI41-AI43)/AI42</f>
        <v>0.66666666666666663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673.3341438883333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Brazil</v>
      </c>
      <c r="BS41" s="143"/>
      <c r="BT41" s="143"/>
      <c r="BU41" s="143"/>
      <c r="BV41" s="143"/>
      <c r="BW41" s="143"/>
      <c r="BX41" s="143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0 - 4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6</v>
      </c>
      <c r="AG42" s="47">
        <f t="shared" si="15"/>
        <v>4</v>
      </c>
      <c r="AH42" s="47">
        <f>MAX(AH38:AH41)-AH43+1</f>
        <v>90806</v>
      </c>
      <c r="AI42" s="47">
        <f>MAX(AI38:AI41)-AI43+1</f>
        <v>9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0</v>
      </c>
      <c r="G43" s="22">
        <v>1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-400</v>
      </c>
      <c r="AI43" s="47">
        <f>MIN(AI38:AI41)</f>
        <v>-4</v>
      </c>
      <c r="AY43" s="135"/>
      <c r="AZ43" s="136"/>
      <c r="BA43" s="136"/>
      <c r="BB43" s="136"/>
      <c r="BC43" s="137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3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0.9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1000.000916345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1</v>
      </c>
      <c r="AE45" s="47">
        <f>COUNTIF($S$7:$T$54,"=" &amp; AB45 &amp; "_lose")</f>
        <v>1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3</v>
      </c>
      <c r="AH45" s="47">
        <f>(AF45-AG45)*100+AK45*10000+AF45</f>
        <v>40003</v>
      </c>
      <c r="AI45" s="47">
        <f>AF45-AG45</f>
        <v>0</v>
      </c>
      <c r="AJ45" s="47">
        <f>(AI45-AI49)/AI48</f>
        <v>0.4</v>
      </c>
      <c r="AK45" s="47">
        <f>AC45*3+AD45</f>
        <v>4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445.00077376500002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4</v>
      </c>
      <c r="AH46" s="47">
        <f>(AF46-AG46)*100+AK46*10000+AF46</f>
        <v>39903</v>
      </c>
      <c r="AI46" s="47">
        <f>AF46-AG46</f>
        <v>-1</v>
      </c>
      <c r="AJ46" s="47">
        <f>(AI46-AI49)/AI48</f>
        <v>0.3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435.00081766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1</v>
      </c>
      <c r="M47" s="25">
        <f>VLOOKUP(3,AA44:AK47,4,FALSE)</f>
        <v>1</v>
      </c>
      <c r="N47" s="25">
        <f>VLOOKUP(3,AA44:AK47,5,FALSE)</f>
        <v>1</v>
      </c>
      <c r="O47" s="25" t="str">
        <f>VLOOKUP(3,AA44:AK47,6,FALSE) &amp; " - " &amp; VLOOKUP(3,AA44:AK47,7,FALSE)</f>
        <v>3 - 4</v>
      </c>
      <c r="P47" s="54">
        <f>L47*3+M47</f>
        <v>4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1</v>
      </c>
      <c r="AG47" s="47">
        <f>SUMIF($E$7:$E$54,$AB47,$G$7:$G$54) + SUMIF($H$7:$H$54,$AB47,$F$7:$F$54)</f>
        <v>5</v>
      </c>
      <c r="AH47" s="47">
        <f>(AF47-AG47)*100+AK47*10000+AF47</f>
        <v>-399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1.6674069066666668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0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1 - 5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4</v>
      </c>
      <c r="AF48" s="47">
        <f t="shared" si="16"/>
        <v>6</v>
      </c>
      <c r="AG48" s="47">
        <f t="shared" si="16"/>
        <v>5</v>
      </c>
      <c r="AH48" s="47">
        <f>MAX(AH44:AH47)-AH49+1</f>
        <v>90906</v>
      </c>
      <c r="AI48" s="47">
        <f>MAX(AI44:AI47)-AI49+1</f>
        <v>10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-399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1</v>
      </c>
      <c r="AH50" s="47">
        <f>(AF50-AG50)*100+AK50*10000+AF50</f>
        <v>90607</v>
      </c>
      <c r="AI50" s="47">
        <f>AF50-AG50</f>
        <v>6</v>
      </c>
      <c r="AJ50" s="47">
        <f>(AI50-AI55)/AI54</f>
        <v>0.90909090909090906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1100.909928299091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7 - 1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3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1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6</v>
      </c>
      <c r="AH51" s="47">
        <f>(AF51-AG51)*100+AK51*10000+AF51</f>
        <v>9602</v>
      </c>
      <c r="AI51" s="47">
        <f>AF51-AG51</f>
        <v>-4</v>
      </c>
      <c r="AJ51" s="47">
        <f>(AI51-AI55)/AI54</f>
        <v>0</v>
      </c>
      <c r="AK51" s="47">
        <f>AC51*3+AD51</f>
        <v>1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113.96894764825397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5 - 3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3</v>
      </c>
      <c r="AH52" s="47">
        <f>(AF52-AG52)*100+AK52*10000+AF52</f>
        <v>60205</v>
      </c>
      <c r="AI52" s="47">
        <f>AF52-AG52</f>
        <v>2</v>
      </c>
      <c r="AJ52" s="47">
        <f>(AI52-AI55)/AI54</f>
        <v>0.54545454545454541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728.35579621997829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1</v>
      </c>
      <c r="H53" s="90" t="str">
        <f>AB46</f>
        <v>Switzerland</v>
      </c>
      <c r="J53" s="53" t="str">
        <f>VLOOKUP(3,AA50:AK53,2,FALSE)</f>
        <v>Ghana</v>
      </c>
      <c r="K53" s="25">
        <f>L53+M53+N53</f>
        <v>3</v>
      </c>
      <c r="L53" s="25">
        <f>VLOOKUP(3,AA50:AK53,3,FALSE)</f>
        <v>0</v>
      </c>
      <c r="M53" s="25">
        <f>VLOOKUP(3,AA50:AK53,4,FALSE)</f>
        <v>1</v>
      </c>
      <c r="N53" s="25">
        <f>VLOOKUP(3,AA50:AK53,5,FALSE)</f>
        <v>2</v>
      </c>
      <c r="O53" s="25" t="str">
        <f>VLOOKUP(3,AA50:AK53,6,FALSE) &amp; " - " &amp; VLOOKUP(3,AA50:AK53,7,FALSE)</f>
        <v>2 - 6</v>
      </c>
      <c r="P53" s="54">
        <f>L53*3+M53</f>
        <v>1</v>
      </c>
      <c r="R53" s="47">
        <f>DATE(2022,12,2)+TIME(8,0,0)+gmt_delta</f>
        <v>44897.916666666672</v>
      </c>
      <c r="S53" s="88" t="str">
        <f t="shared" si="3"/>
        <v>Serbia_draw</v>
      </c>
      <c r="T53" s="88" t="str">
        <f t="shared" si="4"/>
        <v>Switzerland_draw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0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5</v>
      </c>
      <c r="AH53" s="47">
        <f>(AF53-AG53)*100+AK53*10000+AF53</f>
        <v>9601</v>
      </c>
      <c r="AI53" s="47">
        <f>AF53-AG53</f>
        <v>-4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112.54044230968255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2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1 - 5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2</v>
      </c>
      <c r="AE54" s="47">
        <f t="shared" si="17"/>
        <v>3</v>
      </c>
      <c r="AF54" s="47">
        <f t="shared" si="17"/>
        <v>7</v>
      </c>
      <c r="AG54" s="47">
        <f t="shared" si="17"/>
        <v>6</v>
      </c>
      <c r="AH54" s="47">
        <f>MAX(AH50:AH53)-AH55+1</f>
        <v>81007</v>
      </c>
      <c r="AI54" s="47">
        <f>MAX(AI50:AI53)-AI55+1</f>
        <v>11</v>
      </c>
      <c r="AK54" s="47">
        <f t="shared" si="17"/>
        <v>9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9601</v>
      </c>
      <c r="AI55" s="47">
        <f>MIN(AI50:AI53)</f>
        <v>-4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Spain</v>
      </c>
      <c r="T64" s="88" t="str">
        <f>IF(OR(S64="",S64="draw"),INDEX(T,92,lang),S64)</f>
        <v>Spain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Spain</v>
      </c>
      <c r="T72" s="88" t="str">
        <f>IF(OR(S72="",S72="draw"),INDEX(T,97,lang),S72)</f>
        <v>Spain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Brazil</v>
      </c>
      <c r="T76" s="88" t="str">
        <f>IF(OR(S76="",S76="draw"),INDEX(T,98,lang),S76)</f>
        <v>Brazil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Argentina</v>
      </c>
      <c r="Z76" s="88" t="str">
        <f>IF(OR(U76="",U76="draw"),INDEX(T,100,lang),U76)</f>
        <v>Argentina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Spain</v>
      </c>
      <c r="T77" s="88" t="str">
        <f>IF(OR(S77="",S77="draw"),INDEX(T,99,lang),S77)</f>
        <v>Spain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France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Brazil</v>
      </c>
      <c r="T85" s="88" t="str">
        <f>S85</f>
        <v>Brazil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14" sqref="A14"/>
    </sheetView>
  </sheetViews>
  <sheetFormatPr defaultRowHeight="15" x14ac:dyDescent="0.2"/>
  <cols>
    <col min="1" max="1" width="80.30859375" customWidth="1"/>
    <col min="2" max="2" width="63.898437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2530</v>
      </c>
    </row>
    <row r="3" spans="1:2" x14ac:dyDescent="0.2">
      <c r="A3" s="100" t="s">
        <v>2519</v>
      </c>
      <c r="B3" s="103" t="s">
        <v>2534</v>
      </c>
    </row>
    <row r="4" spans="1:2" x14ac:dyDescent="0.2">
      <c r="A4" s="103" t="s">
        <v>2520</v>
      </c>
      <c r="B4" s="100" t="s">
        <v>2535</v>
      </c>
    </row>
    <row r="5" spans="1:2" x14ac:dyDescent="0.2">
      <c r="A5" s="100" t="s">
        <v>2529</v>
      </c>
      <c r="B5" s="103" t="s">
        <v>2531</v>
      </c>
    </row>
    <row r="6" spans="1:2" x14ac:dyDescent="0.2">
      <c r="A6" s="103" t="s">
        <v>2521</v>
      </c>
      <c r="B6" s="100" t="s">
        <v>2532</v>
      </c>
    </row>
    <row r="7" spans="1:2" x14ac:dyDescent="0.2">
      <c r="A7" s="100" t="s">
        <v>2522</v>
      </c>
      <c r="B7" s="103" t="s">
        <v>2533</v>
      </c>
    </row>
    <row r="8" spans="1:2" x14ac:dyDescent="0.2">
      <c r="A8" s="103" t="s">
        <v>2523</v>
      </c>
      <c r="B8" s="100" t="s">
        <v>2536</v>
      </c>
    </row>
    <row r="9" spans="1:2" x14ac:dyDescent="0.2">
      <c r="A9" s="100" t="s">
        <v>2524</v>
      </c>
      <c r="B9" s="103" t="s">
        <v>2537</v>
      </c>
    </row>
    <row r="10" spans="1:2" x14ac:dyDescent="0.2">
      <c r="A10" s="103" t="s">
        <v>2525</v>
      </c>
      <c r="B10" s="100" t="s">
        <v>2538</v>
      </c>
    </row>
    <row r="11" spans="1:2" x14ac:dyDescent="0.2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Kayvo</cp:lastModifiedBy>
  <cp:lastPrinted>2018-01-03T15:36:04Z</cp:lastPrinted>
  <dcterms:created xsi:type="dcterms:W3CDTF">2017-12-27T19:32:51Z</dcterms:created>
  <dcterms:modified xsi:type="dcterms:W3CDTF">2022-11-19T21:47:27Z</dcterms:modified>
</cp:coreProperties>
</file>