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ac3efe6e3504ce/!_!/"/>
    </mc:Choice>
  </mc:AlternateContent>
  <xr:revisionPtr revIDLastSave="29" documentId="8_{DABBEDC5-AFBB-41C7-9F0E-7FA923229D36}" xr6:coauthVersionLast="47" xr6:coauthVersionMax="47" xr10:uidLastSave="{27A82D01-BE95-48E5-9722-3112C3C1329E}"/>
  <bookViews>
    <workbookView xWindow="-110" yWindow="-110" windowWidth="25820" windowHeight="13900" activeTab="2" xr2:uid="{00000000-000D-0000-FFFF-FFFF00000000}"/>
  </bookViews>
  <sheets>
    <sheet name="T" sheetId="1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_xlnm.Print_Area" localSheetId="2">'2022 World Cup'!$A$1:$BY$59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/>
  <c r="G48" i="2"/>
  <c r="G16" i="2"/>
  <c r="G15" i="2"/>
  <c r="BT6" i="3"/>
  <c r="P14" i="3"/>
  <c r="P20" i="3"/>
  <c r="K38" i="3"/>
  <c r="L14" i="3"/>
  <c r="P50" i="3"/>
  <c r="M8" i="3"/>
  <c r="N32" i="3"/>
  <c r="O44" i="3"/>
  <c r="BF6" i="3"/>
  <c r="L8" i="3"/>
  <c r="L32" i="3"/>
  <c r="O38" i="3"/>
  <c r="N44" i="3"/>
  <c r="N50" i="3"/>
  <c r="M50" i="3"/>
  <c r="A5" i="3"/>
  <c r="O20" i="3"/>
  <c r="J26" i="3"/>
  <c r="A1" i="3"/>
  <c r="N8" i="3"/>
  <c r="N14" i="3"/>
  <c r="BL41" i="3"/>
  <c r="O50" i="3"/>
  <c r="AY6" i="3"/>
  <c r="L26" i="3"/>
  <c r="J32" i="3"/>
  <c r="N38" i="3"/>
  <c r="M44" i="3"/>
  <c r="L44" i="3"/>
  <c r="K50" i="3"/>
  <c r="K8" i="3"/>
  <c r="P44" i="3"/>
  <c r="B44" i="2"/>
  <c r="B36" i="2"/>
  <c r="B28" i="2"/>
  <c r="B20" i="2"/>
  <c r="AB22" i="3"/>
  <c r="B43" i="2"/>
  <c r="B27" i="2"/>
  <c r="B19" i="2"/>
  <c r="B40" i="2"/>
  <c r="B23" i="2"/>
  <c r="B45" i="2"/>
  <c r="AB51" i="3"/>
  <c r="AB46" i="3"/>
  <c r="AB41" i="3"/>
  <c r="AB32" i="3"/>
  <c r="AB27" i="3"/>
  <c r="AB17" i="3"/>
  <c r="AB8" i="3"/>
  <c r="B35" i="2"/>
  <c r="B32" i="2"/>
  <c r="AB28" i="3"/>
  <c r="B29" i="2"/>
  <c r="B42" i="2"/>
  <c r="B34" i="2"/>
  <c r="B26" i="2"/>
  <c r="B18" i="2"/>
  <c r="AB26" i="3"/>
  <c r="AB16" i="3"/>
  <c r="B33" i="2"/>
  <c r="B25" i="2"/>
  <c r="B48" i="2"/>
  <c r="AB9" i="3"/>
  <c r="AB50" i="3"/>
  <c r="AB45" i="3"/>
  <c r="AB40" i="3"/>
  <c r="AB35" i="3"/>
  <c r="AB21" i="3"/>
  <c r="AB11" i="3"/>
  <c r="B41" i="2"/>
  <c r="B17" i="2"/>
  <c r="AM33" i="3"/>
  <c r="B24" i="2"/>
  <c r="AB23" i="3"/>
  <c r="B21" i="2"/>
  <c r="AB53" i="3"/>
  <c r="AB44" i="3"/>
  <c r="AB39" i="3"/>
  <c r="AB34" i="3"/>
  <c r="AB29" i="3"/>
  <c r="AB20" i="3"/>
  <c r="AB15" i="3"/>
  <c r="AB10" i="3"/>
  <c r="B47" i="2"/>
  <c r="B39" i="2"/>
  <c r="B31" i="2"/>
  <c r="B37" i="2"/>
  <c r="B46" i="2"/>
  <c r="B38" i="2"/>
  <c r="B30" i="2"/>
  <c r="B22" i="2"/>
  <c r="AB52" i="3"/>
  <c r="AB47" i="3"/>
  <c r="AB38" i="3"/>
  <c r="AB33" i="3"/>
  <c r="AB14" i="3"/>
  <c r="R37" i="3"/>
  <c r="R17" i="3"/>
  <c r="R36" i="3"/>
  <c r="R16" i="3"/>
  <c r="R33" i="3"/>
  <c r="R13" i="3"/>
  <c r="R29" i="3"/>
  <c r="R32" i="3"/>
  <c r="R12" i="3"/>
  <c r="R28" i="3"/>
  <c r="R21" i="3"/>
  <c r="R20" i="3"/>
  <c r="BM6" i="3"/>
  <c r="O14" i="3"/>
  <c r="P26" i="3"/>
  <c r="BT31" i="3"/>
  <c r="M38" i="3"/>
  <c r="L38" i="3"/>
  <c r="N20" i="3"/>
  <c r="J44" i="3"/>
  <c r="K20" i="3"/>
  <c r="O26" i="3"/>
  <c r="P32" i="3"/>
  <c r="O32" i="3"/>
  <c r="L50" i="3"/>
  <c r="M32" i="3"/>
  <c r="O8" i="3"/>
  <c r="J20" i="3"/>
  <c r="N26" i="3"/>
  <c r="M26" i="3"/>
  <c r="K44" i="3"/>
  <c r="K26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T13" i="3" s="1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6" i="3"/>
  <c r="AM14" i="3"/>
  <c r="E9" i="3"/>
  <c r="H41" i="3"/>
  <c r="E18" i="3"/>
  <c r="E32" i="3"/>
  <c r="AM38" i="3"/>
  <c r="H47" i="3"/>
  <c r="X47" i="3"/>
  <c r="H18" i="3"/>
  <c r="H33" i="3"/>
  <c r="E48" i="3"/>
  <c r="AM39" i="3"/>
  <c r="E25" i="3"/>
  <c r="E40" i="3"/>
  <c r="H8" i="3"/>
  <c r="X8" i="3"/>
  <c r="E33" i="3"/>
  <c r="X33" i="3"/>
  <c r="AM41" i="3"/>
  <c r="E47" i="3"/>
  <c r="H15" i="3"/>
  <c r="H14" i="3"/>
  <c r="H27" i="3"/>
  <c r="AM27" i="3"/>
  <c r="E43" i="3"/>
  <c r="X43" i="3"/>
  <c r="E50" i="3"/>
  <c r="X50" i="3"/>
  <c r="H31" i="3"/>
  <c r="H17" i="3"/>
  <c r="E34" i="3"/>
  <c r="AM32" i="3"/>
  <c r="E17" i="3"/>
  <c r="H49" i="3"/>
  <c r="E54" i="3"/>
  <c r="E35" i="3"/>
  <c r="X35" i="3"/>
  <c r="H19" i="3"/>
  <c r="AM47" i="3"/>
  <c r="H54" i="3"/>
  <c r="E22" i="3"/>
  <c r="E37" i="3"/>
  <c r="AM44" i="3"/>
  <c r="E46" i="3"/>
  <c r="AM21" i="3"/>
  <c r="H28" i="3"/>
  <c r="H11" i="3"/>
  <c r="H29" i="3"/>
  <c r="AM28" i="3"/>
  <c r="E12" i="3"/>
  <c r="H43" i="3"/>
  <c r="H53" i="3"/>
  <c r="X53" i="3"/>
  <c r="E19" i="3"/>
  <c r="X19" i="3"/>
  <c r="H37" i="3"/>
  <c r="AM46" i="3"/>
  <c r="H46" i="3"/>
  <c r="E13" i="3"/>
  <c r="AM22" i="3"/>
  <c r="H30" i="3"/>
  <c r="H38" i="3"/>
  <c r="X38" i="3"/>
  <c r="H51" i="3"/>
  <c r="E20" i="3"/>
  <c r="AM52" i="3"/>
  <c r="AM53" i="3"/>
  <c r="H20" i="3"/>
  <c r="E52" i="3"/>
  <c r="E36" i="3"/>
  <c r="E49" i="3"/>
  <c r="X49" i="3"/>
  <c r="H16" i="3"/>
  <c r="E31" i="3"/>
  <c r="AM35" i="3"/>
  <c r="AM16" i="3"/>
  <c r="H26" i="3"/>
  <c r="H42" i="3"/>
  <c r="E10" i="3"/>
  <c r="H21" i="3"/>
  <c r="E51" i="3"/>
  <c r="X51" i="3"/>
  <c r="AM51" i="3"/>
  <c r="H36" i="3"/>
  <c r="AM11" i="3"/>
  <c r="E16" i="3"/>
  <c r="AM34" i="3"/>
  <c r="H50" i="3"/>
  <c r="H34" i="3"/>
  <c r="X34" i="3"/>
  <c r="H25" i="3"/>
  <c r="X25" i="3"/>
  <c r="H7" i="3"/>
  <c r="X7" i="3"/>
  <c r="AM10" i="3"/>
  <c r="E39" i="3"/>
  <c r="H48" i="3"/>
  <c r="E15" i="3"/>
  <c r="AM40" i="3"/>
  <c r="H32" i="3"/>
  <c r="X32" i="3"/>
  <c r="E14" i="3"/>
  <c r="H44" i="3"/>
  <c r="E29" i="3"/>
  <c r="AM26" i="3"/>
  <c r="H40" i="3"/>
  <c r="AM9" i="3"/>
  <c r="E7" i="3"/>
  <c r="E24" i="3"/>
  <c r="X24" i="3"/>
  <c r="E42" i="3"/>
  <c r="X42" i="3"/>
  <c r="H23" i="3"/>
  <c r="H9" i="3"/>
  <c r="AM15" i="3"/>
  <c r="E45" i="3"/>
  <c r="AM23" i="3"/>
  <c r="H13" i="3"/>
  <c r="E28" i="3"/>
  <c r="X28" i="3"/>
  <c r="H22" i="3"/>
  <c r="X22" i="3"/>
  <c r="H35" i="3"/>
  <c r="E53" i="3"/>
  <c r="AM45" i="3"/>
  <c r="E8" i="3"/>
  <c r="AM8" i="3"/>
  <c r="H24" i="3"/>
  <c r="H39" i="3"/>
  <c r="X39" i="3"/>
  <c r="H12" i="3"/>
  <c r="X12" i="3"/>
  <c r="E44" i="3"/>
  <c r="AM29" i="3"/>
  <c r="E27" i="3"/>
  <c r="E30" i="3"/>
  <c r="AM20" i="3"/>
  <c r="H45" i="3"/>
  <c r="X45" i="3"/>
  <c r="E11" i="3"/>
  <c r="AG33" i="3"/>
  <c r="E38" i="3"/>
  <c r="AM50" i="3"/>
  <c r="H52" i="3"/>
  <c r="E21" i="3"/>
  <c r="H10" i="3"/>
  <c r="E41" i="3"/>
  <c r="E23" i="3"/>
  <c r="AM17" i="3"/>
  <c r="X20" i="3"/>
  <c r="X31" i="3"/>
  <c r="X40" i="3"/>
  <c r="X23" i="3"/>
  <c r="X48" i="3"/>
  <c r="X52" i="3"/>
  <c r="X10" i="3"/>
  <c r="X21" i="3"/>
  <c r="X44" i="3"/>
  <c r="X13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S12" i="3"/>
  <c r="T31" i="3"/>
  <c r="S17" i="3"/>
  <c r="X17" i="3"/>
  <c r="S49" i="3"/>
  <c r="AG16" i="3"/>
  <c r="T21" i="3"/>
  <c r="T20" i="3"/>
  <c r="S32" i="3"/>
  <c r="X9" i="3"/>
  <c r="S9" i="3"/>
  <c r="S28" i="3"/>
  <c r="S26" i="3"/>
  <c r="X26" i="3"/>
  <c r="AG11" i="3"/>
  <c r="T22" i="3"/>
  <c r="AF46" i="3"/>
  <c r="T40" i="3"/>
  <c r="S45" i="3"/>
  <c r="X37" i="3"/>
  <c r="S37" i="3"/>
  <c r="S54" i="3"/>
  <c r="X54" i="3"/>
  <c r="X27" i="3"/>
  <c r="S27" i="3"/>
  <c r="T10" i="3"/>
  <c r="AF14" i="3"/>
  <c r="AG28" i="3"/>
  <c r="T47" i="3"/>
  <c r="T34" i="3"/>
  <c r="S46" i="3"/>
  <c r="X46" i="3"/>
  <c r="S53" i="3"/>
  <c r="S43" i="3"/>
  <c r="T19" i="3"/>
  <c r="AG38" i="3"/>
  <c r="T48" i="3"/>
  <c r="AF20" i="3"/>
  <c r="S24" i="3"/>
  <c r="S38" i="3"/>
  <c r="S50" i="3"/>
  <c r="X16" i="3"/>
  <c r="S16" i="3"/>
  <c r="S29" i="3"/>
  <c r="X29" i="3"/>
  <c r="T7" i="3"/>
  <c r="T42" i="3"/>
  <c r="T51" i="3"/>
  <c r="T25" i="3"/>
  <c r="X14" i="3"/>
  <c r="S14" i="3"/>
  <c r="X41" i="3"/>
  <c r="S41" i="3"/>
  <c r="AG15" i="3"/>
  <c r="T36" i="3"/>
  <c r="T8" i="3"/>
  <c r="T52" i="3"/>
  <c r="T23" i="3"/>
  <c r="S39" i="3"/>
  <c r="S11" i="3"/>
  <c r="T35" i="3"/>
  <c r="X15" i="3"/>
  <c r="S15" i="3"/>
  <c r="S30" i="3"/>
  <c r="X30" i="3"/>
  <c r="X18" i="3"/>
  <c r="S18" i="3"/>
  <c r="T33" i="3"/>
  <c r="AF41" i="3"/>
  <c r="T44" i="3"/>
  <c r="AG51" i="3"/>
  <c r="AG47" i="3"/>
  <c r="AF22" i="3"/>
  <c r="AF44" i="3"/>
  <c r="AF34" i="3"/>
  <c r="AG22" i="3"/>
  <c r="AG39" i="3"/>
  <c r="AG40" i="3"/>
  <c r="AG41" i="3"/>
  <c r="AG27" i="3"/>
  <c r="AG26" i="3"/>
  <c r="AG29" i="3"/>
  <c r="AF28" i="3"/>
  <c r="AF39" i="3"/>
  <c r="AI39" i="3" s="1"/>
  <c r="AG50" i="3"/>
  <c r="AF15" i="3"/>
  <c r="AI15" i="3" s="1"/>
  <c r="AG14" i="3"/>
  <c r="AG23" i="3"/>
  <c r="AF23" i="3"/>
  <c r="AF26" i="3"/>
  <c r="AG52" i="3"/>
  <c r="AG21" i="3"/>
  <c r="AF33" i="3"/>
  <c r="AI33" i="3" s="1"/>
  <c r="AF45" i="3"/>
  <c r="AG46" i="3"/>
  <c r="AF27" i="3"/>
  <c r="AI27" i="3" s="1"/>
  <c r="AF40" i="3"/>
  <c r="AG9" i="3"/>
  <c r="AG35" i="3"/>
  <c r="AG32" i="3"/>
  <c r="AF10" i="3"/>
  <c r="AF50" i="3"/>
  <c r="AI50" i="3" s="1"/>
  <c r="AF51" i="3"/>
  <c r="AI51" i="3" s="1"/>
  <c r="X11" i="3"/>
  <c r="AG44" i="3"/>
  <c r="AF52" i="3"/>
  <c r="AG45" i="3"/>
  <c r="AG20" i="3"/>
  <c r="AI20" i="3" s="1"/>
  <c r="AG10" i="3"/>
  <c r="AI10" i="3" s="1"/>
  <c r="AG53" i="3"/>
  <c r="AF53" i="3"/>
  <c r="AF38" i="3"/>
  <c r="AG8" i="3"/>
  <c r="AF47" i="3"/>
  <c r="AF17" i="3"/>
  <c r="AF35" i="3"/>
  <c r="AF29" i="3"/>
  <c r="AF9" i="3"/>
  <c r="AF16" i="3"/>
  <c r="AI16" i="3" s="1"/>
  <c r="AG34" i="3"/>
  <c r="AF8" i="3"/>
  <c r="AF11" i="3"/>
  <c r="AI11" i="3" s="1"/>
  <c r="AF32" i="3"/>
  <c r="AG17" i="3"/>
  <c r="AG18" i="3" s="1"/>
  <c r="AF21" i="3"/>
  <c r="AI21" i="3" s="1"/>
  <c r="T14" i="3"/>
  <c r="T38" i="3"/>
  <c r="T46" i="3"/>
  <c r="T45" i="3"/>
  <c r="T32" i="3"/>
  <c r="T18" i="3"/>
  <c r="T11" i="3"/>
  <c r="T43" i="3"/>
  <c r="T27" i="3"/>
  <c r="T12" i="3"/>
  <c r="T26" i="3"/>
  <c r="AI41" i="3"/>
  <c r="T29" i="3"/>
  <c r="T24" i="3"/>
  <c r="AI22" i="3"/>
  <c r="T41" i="3"/>
  <c r="T49" i="3"/>
  <c r="T50" i="3"/>
  <c r="T53" i="3"/>
  <c r="T54" i="3"/>
  <c r="T30" i="3"/>
  <c r="T39" i="3"/>
  <c r="T16" i="3"/>
  <c r="T28" i="3"/>
  <c r="T37" i="3"/>
  <c r="T15" i="3"/>
  <c r="T9" i="3"/>
  <c r="T17" i="3"/>
  <c r="AI40" i="3" l="1"/>
  <c r="AI47" i="3"/>
  <c r="AG54" i="3"/>
  <c r="AI35" i="3"/>
  <c r="AI45" i="3"/>
  <c r="AI34" i="3"/>
  <c r="AI14" i="3"/>
  <c r="AD26" i="3"/>
  <c r="AD10" i="3"/>
  <c r="AE52" i="3"/>
  <c r="AE39" i="3"/>
  <c r="AC15" i="3"/>
  <c r="AD32" i="3"/>
  <c r="AC44" i="3"/>
  <c r="AE47" i="3"/>
  <c r="AD40" i="3"/>
  <c r="AE22" i="3"/>
  <c r="AE10" i="3"/>
  <c r="AD23" i="3"/>
  <c r="AE27" i="3"/>
  <c r="AD52" i="3"/>
  <c r="AE23" i="3"/>
  <c r="AD21" i="3"/>
  <c r="AC14" i="3"/>
  <c r="AE41" i="3"/>
  <c r="AC20" i="3"/>
  <c r="AC17" i="3"/>
  <c r="AC45" i="3"/>
  <c r="AE29" i="3"/>
  <c r="AE35" i="3"/>
  <c r="AE28" i="3"/>
  <c r="AC26" i="3"/>
  <c r="AK26" i="3" s="1"/>
  <c r="AH26" i="3" s="1"/>
  <c r="AD45" i="3"/>
  <c r="AE34" i="3"/>
  <c r="AF42" i="3"/>
  <c r="AI28" i="3"/>
  <c r="AE45" i="3"/>
  <c r="AC51" i="3"/>
  <c r="AE21" i="3"/>
  <c r="AD9" i="3"/>
  <c r="AI52" i="3"/>
  <c r="AD29" i="3"/>
  <c r="AD35" i="3"/>
  <c r="AC52" i="3"/>
  <c r="AK52" i="3" s="1"/>
  <c r="AH52" i="3" s="1"/>
  <c r="AD28" i="3"/>
  <c r="AE15" i="3"/>
  <c r="AC21" i="3"/>
  <c r="AK21" i="3" s="1"/>
  <c r="AH21" i="3" s="1"/>
  <c r="AE11" i="3"/>
  <c r="AD47" i="3"/>
  <c r="AC46" i="3"/>
  <c r="AC32" i="3"/>
  <c r="AK32" i="3" s="1"/>
  <c r="AD53" i="3"/>
  <c r="AC50" i="3"/>
  <c r="AE40" i="3"/>
  <c r="AC23" i="3"/>
  <c r="AE33" i="3"/>
  <c r="AE16" i="3"/>
  <c r="AI17" i="3"/>
  <c r="AC9" i="3"/>
  <c r="AE14" i="3"/>
  <c r="AE20" i="3"/>
  <c r="AE50" i="3"/>
  <c r="AD14" i="3"/>
  <c r="AF18" i="3"/>
  <c r="AC29" i="3"/>
  <c r="AC10" i="3"/>
  <c r="AD8" i="3"/>
  <c r="AC11" i="3"/>
  <c r="AG12" i="3"/>
  <c r="AF30" i="3"/>
  <c r="AD44" i="3"/>
  <c r="AC28" i="3"/>
  <c r="AE8" i="3"/>
  <c r="AD11" i="3"/>
  <c r="AD27" i="3"/>
  <c r="AD16" i="3"/>
  <c r="AE26" i="3"/>
  <c r="AD38" i="3"/>
  <c r="AD34" i="3"/>
  <c r="AE9" i="3"/>
  <c r="AE44" i="3"/>
  <c r="AG36" i="3"/>
  <c r="AG30" i="3"/>
  <c r="AC39" i="3"/>
  <c r="AD39" i="3"/>
  <c r="AD51" i="3"/>
  <c r="AK51" i="3" s="1"/>
  <c r="AH51" i="3" s="1"/>
  <c r="AE17" i="3"/>
  <c r="AD20" i="3"/>
  <c r="AC35" i="3"/>
  <c r="AK35" i="3" s="1"/>
  <c r="AH35" i="3" s="1"/>
  <c r="AD22" i="3"/>
  <c r="AE51" i="3"/>
  <c r="AE32" i="3"/>
  <c r="AD46" i="3"/>
  <c r="AI26" i="3"/>
  <c r="AE53" i="3"/>
  <c r="AC22" i="3"/>
  <c r="AD15" i="3"/>
  <c r="AC34" i="3"/>
  <c r="AC41" i="3"/>
  <c r="AC47" i="3"/>
  <c r="AC40" i="3"/>
  <c r="AD17" i="3"/>
  <c r="AC33" i="3"/>
  <c r="AD41" i="3"/>
  <c r="AC53" i="3"/>
  <c r="AD33" i="3"/>
  <c r="AI9" i="3"/>
  <c r="AI38" i="3"/>
  <c r="AI43" i="3" s="1"/>
  <c r="AC16" i="3"/>
  <c r="AC27" i="3"/>
  <c r="AD50" i="3"/>
  <c r="AE38" i="3"/>
  <c r="AE46" i="3"/>
  <c r="AC38" i="3"/>
  <c r="AC8" i="3"/>
  <c r="AK8" i="3" s="1"/>
  <c r="AH8" i="3" s="1"/>
  <c r="AF48" i="3"/>
  <c r="AF12" i="3"/>
  <c r="AG24" i="3"/>
  <c r="AG48" i="3"/>
  <c r="AF36" i="3"/>
  <c r="AI46" i="3"/>
  <c r="AI32" i="3"/>
  <c r="AF54" i="3"/>
  <c r="AI8" i="3"/>
  <c r="AI44" i="3"/>
  <c r="AI23" i="3"/>
  <c r="AI25" i="3" s="1"/>
  <c r="AG42" i="3"/>
  <c r="AI29" i="3"/>
  <c r="AI53" i="3"/>
  <c r="AI55" i="3" s="1"/>
  <c r="AF24" i="3"/>
  <c r="AI19" i="3" l="1"/>
  <c r="AI18" i="3" s="1"/>
  <c r="AJ14" i="3" s="1"/>
  <c r="AK44" i="3"/>
  <c r="AH44" i="3" s="1"/>
  <c r="AI37" i="3"/>
  <c r="AK38" i="3"/>
  <c r="AH38" i="3" s="1"/>
  <c r="AK28" i="3"/>
  <c r="AH28" i="3" s="1"/>
  <c r="AK27" i="3"/>
  <c r="AH27" i="3" s="1"/>
  <c r="AD36" i="3"/>
  <c r="AK11" i="3"/>
  <c r="AH11" i="3" s="1"/>
  <c r="U8" i="3" s="1"/>
  <c r="AE18" i="3"/>
  <c r="AE42" i="3"/>
  <c r="AD48" i="3"/>
  <c r="AK47" i="3"/>
  <c r="AH47" i="3" s="1"/>
  <c r="AK10" i="3"/>
  <c r="AH10" i="3" s="1"/>
  <c r="AK29" i="3"/>
  <c r="AH29" i="3" s="1"/>
  <c r="AH31" i="3" s="1"/>
  <c r="AH30" i="3" s="1"/>
  <c r="AE54" i="3"/>
  <c r="AK14" i="3"/>
  <c r="AH14" i="3" s="1"/>
  <c r="U9" i="3" s="1"/>
  <c r="AK40" i="3"/>
  <c r="AH40" i="3" s="1"/>
  <c r="AK9" i="3"/>
  <c r="AH9" i="3" s="1"/>
  <c r="U24" i="3" s="1"/>
  <c r="AK20" i="3"/>
  <c r="AH20" i="3" s="1"/>
  <c r="U11" i="3" s="1"/>
  <c r="V11" i="3" s="1"/>
  <c r="AK45" i="3"/>
  <c r="AH45" i="3" s="1"/>
  <c r="AD30" i="3"/>
  <c r="AK53" i="3"/>
  <c r="AH53" i="3" s="1"/>
  <c r="U36" i="3" s="1"/>
  <c r="AK15" i="3"/>
  <c r="AH15" i="3" s="1"/>
  <c r="AK16" i="3"/>
  <c r="AH16" i="3" s="1"/>
  <c r="AD54" i="3"/>
  <c r="AK17" i="3"/>
  <c r="AH17" i="3" s="1"/>
  <c r="U51" i="3"/>
  <c r="V51" i="3" s="1"/>
  <c r="AE30" i="3"/>
  <c r="AK23" i="3"/>
  <c r="AH23" i="3" s="1"/>
  <c r="U28" i="3" s="1"/>
  <c r="W28" i="3" s="1"/>
  <c r="AE36" i="3"/>
  <c r="AE24" i="3"/>
  <c r="AD24" i="3"/>
  <c r="AE48" i="3"/>
  <c r="AC24" i="3"/>
  <c r="AI13" i="3"/>
  <c r="AI12" i="3" s="1"/>
  <c r="AJ11" i="3" s="1"/>
  <c r="AK34" i="3"/>
  <c r="AH34" i="3" s="1"/>
  <c r="U16" i="3" s="1"/>
  <c r="V16" i="3" s="1"/>
  <c r="AD12" i="3"/>
  <c r="AD18" i="3"/>
  <c r="AK41" i="3"/>
  <c r="AH41" i="3" s="1"/>
  <c r="AC36" i="3"/>
  <c r="AD42" i="3"/>
  <c r="AE12" i="3"/>
  <c r="AC54" i="3"/>
  <c r="U43" i="3"/>
  <c r="V43" i="3" s="1"/>
  <c r="AK39" i="3"/>
  <c r="AH39" i="3" s="1"/>
  <c r="AK50" i="3"/>
  <c r="AH50" i="3" s="1"/>
  <c r="AC12" i="3"/>
  <c r="AC30" i="3"/>
  <c r="AC42" i="3"/>
  <c r="AC18" i="3"/>
  <c r="AK22" i="3"/>
  <c r="AH22" i="3" s="1"/>
  <c r="AK46" i="3"/>
  <c r="AH46" i="3" s="1"/>
  <c r="AK33" i="3"/>
  <c r="AH33" i="3" s="1"/>
  <c r="AC48" i="3"/>
  <c r="AI49" i="3"/>
  <c r="AI48" i="3" s="1"/>
  <c r="AJ44" i="3" s="1"/>
  <c r="AJ15" i="3"/>
  <c r="AI31" i="3"/>
  <c r="AI42" i="3"/>
  <c r="AH32" i="3"/>
  <c r="AI24" i="3"/>
  <c r="AJ21" i="3" s="1"/>
  <c r="AJ16" i="3"/>
  <c r="AJ17" i="3"/>
  <c r="AI36" i="3"/>
  <c r="AJ32" i="3" s="1"/>
  <c r="AI54" i="3"/>
  <c r="AJ50" i="3" s="1"/>
  <c r="U29" i="3"/>
  <c r="U14" i="3"/>
  <c r="U20" i="3" l="1"/>
  <c r="W20" i="3" s="1"/>
  <c r="U47" i="3"/>
  <c r="W47" i="3" s="1"/>
  <c r="U18" i="3"/>
  <c r="W18" i="3" s="1"/>
  <c r="U35" i="3"/>
  <c r="W35" i="3" s="1"/>
  <c r="U10" i="3"/>
  <c r="V10" i="3" s="1"/>
  <c r="U26" i="3"/>
  <c r="V26" i="3" s="1"/>
  <c r="U13" i="3"/>
  <c r="V13" i="3" s="1"/>
  <c r="AK12" i="3"/>
  <c r="AK30" i="3"/>
  <c r="AH19" i="3"/>
  <c r="AH18" i="3" s="1"/>
  <c r="U40" i="3"/>
  <c r="W40" i="3" s="1"/>
  <c r="U42" i="3"/>
  <c r="W42" i="3" s="1"/>
  <c r="U45" i="3"/>
  <c r="V45" i="3" s="1"/>
  <c r="W51" i="3"/>
  <c r="U23" i="3"/>
  <c r="V23" i="3" s="1"/>
  <c r="AH55" i="3"/>
  <c r="AH54" i="3" s="1"/>
  <c r="AK18" i="3"/>
  <c r="AK24" i="3"/>
  <c r="U41" i="3"/>
  <c r="V41" i="3" s="1"/>
  <c r="AK42" i="3"/>
  <c r="W16" i="3"/>
  <c r="U52" i="3"/>
  <c r="V52" i="3" s="1"/>
  <c r="AK48" i="3"/>
  <c r="W11" i="3"/>
  <c r="U50" i="3"/>
  <c r="W50" i="3" s="1"/>
  <c r="AK36" i="3"/>
  <c r="V47" i="3"/>
  <c r="U33" i="3"/>
  <c r="W33" i="3" s="1"/>
  <c r="AK54" i="3"/>
  <c r="U21" i="3"/>
  <c r="W21" i="3" s="1"/>
  <c r="U31" i="3"/>
  <c r="W31" i="3" s="1"/>
  <c r="AJ22" i="3"/>
  <c r="W43" i="3"/>
  <c r="V18" i="3"/>
  <c r="V28" i="3"/>
  <c r="U38" i="3"/>
  <c r="V38" i="3" s="1"/>
  <c r="AH25" i="3"/>
  <c r="AH24" i="3" s="1"/>
  <c r="U19" i="3"/>
  <c r="U53" i="3"/>
  <c r="U46" i="3"/>
  <c r="U30" i="3"/>
  <c r="AJ35" i="3"/>
  <c r="AJ34" i="3"/>
  <c r="AJ33" i="3"/>
  <c r="AJ20" i="3"/>
  <c r="AJ38" i="3"/>
  <c r="AJ39" i="3"/>
  <c r="AJ40" i="3"/>
  <c r="AJ23" i="3"/>
  <c r="AI30" i="3"/>
  <c r="AJ29" i="3" s="1"/>
  <c r="AJ52" i="3"/>
  <c r="AJ8" i="3"/>
  <c r="W10" i="3"/>
  <c r="AJ41" i="3"/>
  <c r="AJ46" i="3"/>
  <c r="AJ10" i="3"/>
  <c r="AJ47" i="3"/>
  <c r="AJ9" i="3"/>
  <c r="W24" i="3"/>
  <c r="V24" i="3"/>
  <c r="U22" i="3"/>
  <c r="AH49" i="3"/>
  <c r="AH48" i="3" s="1"/>
  <c r="U37" i="3"/>
  <c r="U54" i="3"/>
  <c r="W8" i="3"/>
  <c r="V8" i="3"/>
  <c r="V9" i="3"/>
  <c r="W9" i="3"/>
  <c r="W29" i="3"/>
  <c r="V29" i="3"/>
  <c r="U39" i="3"/>
  <c r="U7" i="3"/>
  <c r="U15" i="3"/>
  <c r="U32" i="3"/>
  <c r="U48" i="3"/>
  <c r="AH43" i="3"/>
  <c r="AH42" i="3" s="1"/>
  <c r="U25" i="3"/>
  <c r="AJ51" i="3"/>
  <c r="AJ53" i="3"/>
  <c r="U27" i="3"/>
  <c r="U44" i="3"/>
  <c r="U12" i="3"/>
  <c r="U34" i="3"/>
  <c r="AH37" i="3"/>
  <c r="AH36" i="3" s="1"/>
  <c r="U49" i="3"/>
  <c r="U17" i="3"/>
  <c r="W14" i="3"/>
  <c r="V14" i="3"/>
  <c r="W36" i="3"/>
  <c r="V36" i="3"/>
  <c r="AH13" i="3"/>
  <c r="AH12" i="3" s="1"/>
  <c r="AJ45" i="3"/>
  <c r="W26" i="3" l="1"/>
  <c r="V20" i="3"/>
  <c r="V35" i="3"/>
  <c r="V40" i="3"/>
  <c r="W13" i="3"/>
  <c r="W23" i="3"/>
  <c r="W45" i="3"/>
  <c r="V42" i="3"/>
  <c r="W41" i="3"/>
  <c r="W52" i="3"/>
  <c r="V50" i="3"/>
  <c r="V33" i="3"/>
  <c r="AJ28" i="3"/>
  <c r="V21" i="3"/>
  <c r="V31" i="3"/>
  <c r="W38" i="3"/>
  <c r="W30" i="3"/>
  <c r="V30" i="3"/>
  <c r="W46" i="3"/>
  <c r="V46" i="3"/>
  <c r="V53" i="3"/>
  <c r="W53" i="3"/>
  <c r="W19" i="3"/>
  <c r="V19" i="3"/>
  <c r="AJ26" i="3"/>
  <c r="AJ27" i="3"/>
  <c r="V12" i="3"/>
  <c r="W12" i="3"/>
  <c r="W32" i="3"/>
  <c r="V32" i="3"/>
  <c r="V44" i="3"/>
  <c r="W44" i="3"/>
  <c r="W15" i="3"/>
  <c r="V15" i="3"/>
  <c r="AS28" i="3"/>
  <c r="AP28" i="3"/>
  <c r="AP45" i="3"/>
  <c r="AS26" i="3"/>
  <c r="AP23" i="3"/>
  <c r="AR10" i="3"/>
  <c r="AP35" i="3"/>
  <c r="AR8" i="3"/>
  <c r="AQ38" i="3"/>
  <c r="AP34" i="3"/>
  <c r="AS41" i="3"/>
  <c r="AQ33" i="3"/>
  <c r="AR34" i="3"/>
  <c r="AS45" i="3"/>
  <c r="AQ53" i="3"/>
  <c r="AP44" i="3"/>
  <c r="AS47" i="3"/>
  <c r="AQ9" i="3"/>
  <c r="AR52" i="3"/>
  <c r="AP52" i="3"/>
  <c r="AR32" i="3"/>
  <c r="AP27" i="3"/>
  <c r="AR51" i="3"/>
  <c r="AQ41" i="3"/>
  <c r="AQ47" i="3"/>
  <c r="AS38" i="3"/>
  <c r="AQ35" i="3"/>
  <c r="AS53" i="3"/>
  <c r="AQ26" i="3"/>
  <c r="AR26" i="3"/>
  <c r="AP20" i="3"/>
  <c r="AS11" i="3"/>
  <c r="AQ16" i="3"/>
  <c r="AP33" i="3"/>
  <c r="AR17" i="3"/>
  <c r="AP14" i="3"/>
  <c r="AS22" i="3"/>
  <c r="AP40" i="3"/>
  <c r="AS23" i="3"/>
  <c r="AP26" i="3"/>
  <c r="AR53" i="3"/>
  <c r="AQ17" i="3"/>
  <c r="AR23" i="3"/>
  <c r="AQ28" i="3"/>
  <c r="AR15" i="3"/>
  <c r="AP10" i="3"/>
  <c r="AQ11" i="3"/>
  <c r="AR40" i="3"/>
  <c r="AQ27" i="3"/>
  <c r="AS33" i="3"/>
  <c r="AP8" i="3"/>
  <c r="AR47" i="3"/>
  <c r="AQ52" i="3"/>
  <c r="AS9" i="3"/>
  <c r="AS8" i="3"/>
  <c r="AP22" i="3"/>
  <c r="AR20" i="3"/>
  <c r="AQ46" i="3"/>
  <c r="AR33" i="3"/>
  <c r="AQ22" i="3"/>
  <c r="AR28" i="3"/>
  <c r="AQ40" i="3"/>
  <c r="AP16" i="3"/>
  <c r="AS14" i="3"/>
  <c r="AP21" i="3"/>
  <c r="AS46" i="3"/>
  <c r="AQ44" i="3"/>
  <c r="AR45" i="3"/>
  <c r="AQ10" i="3"/>
  <c r="AS29" i="3"/>
  <c r="AQ50" i="3"/>
  <c r="AS51" i="3"/>
  <c r="W7" i="3"/>
  <c r="AR16" i="3"/>
  <c r="V7" i="3"/>
  <c r="AQ8" i="3"/>
  <c r="AR46" i="3"/>
  <c r="AR11" i="3"/>
  <c r="AR9" i="3"/>
  <c r="AS52" i="3"/>
  <c r="AR44" i="3"/>
  <c r="AQ20" i="3"/>
  <c r="AS21" i="3"/>
  <c r="AR14" i="3"/>
  <c r="AR39" i="3"/>
  <c r="AS32" i="3"/>
  <c r="AS20" i="3"/>
  <c r="AS40" i="3"/>
  <c r="AQ23" i="3"/>
  <c r="AS15" i="3"/>
  <c r="AR27" i="3"/>
  <c r="AS16" i="3"/>
  <c r="AQ14" i="3"/>
  <c r="AP51" i="3"/>
  <c r="AS39" i="3"/>
  <c r="AP29" i="3"/>
  <c r="AS27" i="3"/>
  <c r="AR21" i="3"/>
  <c r="AQ45" i="3"/>
  <c r="AP53" i="3"/>
  <c r="AP9" i="3"/>
  <c r="AS34" i="3"/>
  <c r="AR35" i="3"/>
  <c r="AS17" i="3"/>
  <c r="AQ39" i="3"/>
  <c r="AP41" i="3"/>
  <c r="AP15" i="3"/>
  <c r="AQ32" i="3"/>
  <c r="AR38" i="3"/>
  <c r="AS35" i="3"/>
  <c r="AQ21" i="3"/>
  <c r="AP39" i="3"/>
  <c r="AQ51" i="3"/>
  <c r="AS44" i="3"/>
  <c r="AP11" i="3"/>
  <c r="AP47" i="3"/>
  <c r="AP17" i="3"/>
  <c r="AQ34" i="3"/>
  <c r="AP38" i="3"/>
  <c r="AS50" i="3"/>
  <c r="AS10" i="3"/>
  <c r="AQ29" i="3"/>
  <c r="AP50" i="3"/>
  <c r="AQ15" i="3"/>
  <c r="AP46" i="3"/>
  <c r="AR50" i="3"/>
  <c r="AR22" i="3"/>
  <c r="AT22" i="3" s="1"/>
  <c r="AR41" i="3"/>
  <c r="AT41" i="3" s="1"/>
  <c r="AR29" i="3"/>
  <c r="AP32" i="3"/>
  <c r="W54" i="3"/>
  <c r="V54" i="3"/>
  <c r="W34" i="3"/>
  <c r="V34" i="3"/>
  <c r="W39" i="3"/>
  <c r="V39" i="3"/>
  <c r="W37" i="3"/>
  <c r="V37" i="3"/>
  <c r="V27" i="3"/>
  <c r="W27" i="3"/>
  <c r="W17" i="3"/>
  <c r="V17" i="3"/>
  <c r="V48" i="3"/>
  <c r="W48" i="3"/>
  <c r="V22" i="3"/>
  <c r="W22" i="3"/>
  <c r="W49" i="3"/>
  <c r="V49" i="3"/>
  <c r="W25" i="3"/>
  <c r="V25" i="3"/>
  <c r="AT11" i="3" l="1"/>
  <c r="AT28" i="3"/>
  <c r="AT47" i="3"/>
  <c r="AT45" i="3"/>
  <c r="AS48" i="3"/>
  <c r="AT23" i="3"/>
  <c r="AT29" i="3"/>
  <c r="AT9" i="3"/>
  <c r="AQ12" i="3"/>
  <c r="AQ36" i="3"/>
  <c r="AS30" i="3"/>
  <c r="AS36" i="3"/>
  <c r="AT21" i="3"/>
  <c r="AQ24" i="3"/>
  <c r="AT16" i="3"/>
  <c r="AS42" i="3"/>
  <c r="AS54" i="3"/>
  <c r="AS18" i="3"/>
  <c r="AS24" i="3"/>
  <c r="AS12" i="3"/>
  <c r="AP42" i="3"/>
  <c r="AT35" i="3"/>
  <c r="AQ54" i="3"/>
  <c r="AP24" i="3"/>
  <c r="AT51" i="3"/>
  <c r="AR54" i="3"/>
  <c r="AT50" i="3"/>
  <c r="AT26" i="3"/>
  <c r="AR30" i="3"/>
  <c r="AT10" i="3"/>
  <c r="AT38" i="3"/>
  <c r="AR42" i="3"/>
  <c r="AQ18" i="3"/>
  <c r="AT39" i="3"/>
  <c r="AT46" i="3"/>
  <c r="AT15" i="3"/>
  <c r="AQ30" i="3"/>
  <c r="AR36" i="3"/>
  <c r="AT32" i="3"/>
  <c r="AT34" i="3"/>
  <c r="AT14" i="3"/>
  <c r="AR18" i="3"/>
  <c r="AP18" i="3"/>
  <c r="AP54" i="3"/>
  <c r="AT27" i="3"/>
  <c r="AQ48" i="3"/>
  <c r="AT33" i="3"/>
  <c r="AP12" i="3"/>
  <c r="AT17" i="3"/>
  <c r="AT52" i="3"/>
  <c r="AT44" i="3"/>
  <c r="AR48" i="3"/>
  <c r="AR24" i="3"/>
  <c r="AT20" i="3"/>
  <c r="AT53" i="3"/>
  <c r="AQ42" i="3"/>
  <c r="AP36" i="3"/>
  <c r="AT40" i="3"/>
  <c r="AP30" i="3"/>
  <c r="AP48" i="3"/>
  <c r="AR12" i="3"/>
  <c r="AT8" i="3"/>
  <c r="AT48" i="3" l="1"/>
  <c r="AL44" i="3" s="1"/>
  <c r="AT24" i="3"/>
  <c r="AL23" i="3" s="1"/>
  <c r="AT42" i="3"/>
  <c r="AL41" i="3" s="1"/>
  <c r="AT36" i="3"/>
  <c r="AL35" i="3" s="1"/>
  <c r="AT18" i="3"/>
  <c r="AL14" i="3" s="1"/>
  <c r="AT30" i="3"/>
  <c r="AL27" i="3" s="1"/>
  <c r="AT12" i="3"/>
  <c r="AL10" i="3" s="1"/>
  <c r="AT54" i="3"/>
  <c r="AL53" i="3" s="1"/>
  <c r="AL46" i="3" l="1"/>
  <c r="AL45" i="3"/>
  <c r="AL47" i="3"/>
  <c r="AL21" i="3"/>
  <c r="AL20" i="3"/>
  <c r="AL22" i="3"/>
  <c r="AL32" i="3"/>
  <c r="AL26" i="3"/>
  <c r="AL40" i="3"/>
  <c r="AL38" i="3"/>
  <c r="AL17" i="3"/>
  <c r="AL11" i="3"/>
  <c r="AL28" i="3"/>
  <c r="AL51" i="3"/>
  <c r="AL8" i="3"/>
  <c r="AL15" i="3"/>
  <c r="AL34" i="3"/>
  <c r="AL9" i="3"/>
  <c r="AL29" i="3"/>
  <c r="AL16" i="3"/>
  <c r="AL39" i="3"/>
  <c r="AL50" i="3"/>
  <c r="AL52" i="3"/>
  <c r="AL33" i="3"/>
  <c r="AL48" i="3" l="1"/>
  <c r="AN47" i="3" s="1"/>
  <c r="AL24" i="3"/>
  <c r="AN20" i="3" s="1"/>
  <c r="AL36" i="3"/>
  <c r="AN32" i="3" s="1"/>
  <c r="AL18" i="3"/>
  <c r="AN16" i="3" s="1"/>
  <c r="AL30" i="3"/>
  <c r="AN28" i="3" s="1"/>
  <c r="AL12" i="3"/>
  <c r="AN11" i="3" s="1"/>
  <c r="AL42" i="3"/>
  <c r="AN40" i="3" s="1"/>
  <c r="AL54" i="3"/>
  <c r="AN50" i="3" s="1"/>
  <c r="AN21" i="3"/>
  <c r="AN45" i="3" l="1"/>
  <c r="AN46" i="3"/>
  <c r="AN44" i="3"/>
  <c r="AN23" i="3"/>
  <c r="AN22" i="3"/>
  <c r="AA20" i="3" s="1"/>
  <c r="AN17" i="3"/>
  <c r="AN14" i="3"/>
  <c r="AN29" i="3"/>
  <c r="AN15" i="3"/>
  <c r="AN26" i="3"/>
  <c r="AN34" i="3"/>
  <c r="AN33" i="3"/>
  <c r="AN35" i="3"/>
  <c r="AN27" i="3"/>
  <c r="AN10" i="3"/>
  <c r="AN8" i="3"/>
  <c r="AN9" i="3"/>
  <c r="AN38" i="3"/>
  <c r="AN41" i="3"/>
  <c r="AN39" i="3"/>
  <c r="AA23" i="3"/>
  <c r="AN51" i="3"/>
  <c r="AN53" i="3"/>
  <c r="AN52" i="3"/>
  <c r="AA21" i="3"/>
  <c r="AA45" i="3" l="1"/>
  <c r="AA47" i="3"/>
  <c r="AA22" i="3"/>
  <c r="AA46" i="3"/>
  <c r="AA44" i="3"/>
  <c r="J46" i="3" s="1"/>
  <c r="AO45" i="3" s="1"/>
  <c r="AZ39" i="3" s="1"/>
  <c r="AA17" i="3"/>
  <c r="AA32" i="3"/>
  <c r="AA28" i="3"/>
  <c r="AA34" i="3"/>
  <c r="AA27" i="3"/>
  <c r="AA39" i="3"/>
  <c r="AA33" i="3"/>
  <c r="AA15" i="3"/>
  <c r="AA26" i="3"/>
  <c r="AA14" i="3"/>
  <c r="AA16" i="3"/>
  <c r="AA35" i="3"/>
  <c r="M34" i="3" s="1"/>
  <c r="AA29" i="3"/>
  <c r="AA10" i="3"/>
  <c r="AA8" i="3"/>
  <c r="J47" i="3"/>
  <c r="AA9" i="3"/>
  <c r="AA11" i="3"/>
  <c r="AA40" i="3"/>
  <c r="AA41" i="3"/>
  <c r="AA38" i="3"/>
  <c r="AA53" i="3"/>
  <c r="AA50" i="3"/>
  <c r="M47" i="3"/>
  <c r="AA52" i="3"/>
  <c r="M45" i="3"/>
  <c r="AA51" i="3"/>
  <c r="L45" i="3"/>
  <c r="L21" i="3"/>
  <c r="M22" i="3"/>
  <c r="N24" i="3"/>
  <c r="J21" i="3"/>
  <c r="AO20" i="3" s="1"/>
  <c r="AZ14" i="3" s="1"/>
  <c r="J22" i="3"/>
  <c r="AO21" i="3" s="1"/>
  <c r="AZ31" i="3" s="1"/>
  <c r="S61" i="3" s="1"/>
  <c r="T61" i="3" s="1"/>
  <c r="BG29" i="3" s="1"/>
  <c r="L24" i="3"/>
  <c r="J24" i="3"/>
  <c r="L23" i="3"/>
  <c r="N22" i="3"/>
  <c r="O21" i="3"/>
  <c r="M21" i="3"/>
  <c r="O23" i="3"/>
  <c r="M24" i="3"/>
  <c r="J23" i="3"/>
  <c r="N21" i="3"/>
  <c r="L22" i="3"/>
  <c r="O22" i="3"/>
  <c r="O24" i="3"/>
  <c r="M23" i="3"/>
  <c r="N23" i="3"/>
  <c r="N27" i="3"/>
  <c r="L48" i="3" l="1"/>
  <c r="N46" i="3"/>
  <c r="M46" i="3"/>
  <c r="M48" i="3"/>
  <c r="N34" i="3"/>
  <c r="O48" i="3"/>
  <c r="O47" i="3"/>
  <c r="L47" i="3"/>
  <c r="P47" i="3" s="1"/>
  <c r="L46" i="3"/>
  <c r="O45" i="3"/>
  <c r="J45" i="3"/>
  <c r="AO44" i="3" s="1"/>
  <c r="AZ22" i="3" s="1"/>
  <c r="S63" i="3" s="1"/>
  <c r="T63" i="3" s="1"/>
  <c r="BG21" i="3" s="1"/>
  <c r="S70" i="3" s="1"/>
  <c r="T70" i="3" s="1"/>
  <c r="BN17" i="3" s="1"/>
  <c r="S76" i="3" s="1"/>
  <c r="T76" i="3" s="1"/>
  <c r="BU23" i="3" s="1"/>
  <c r="S85" i="3" s="1"/>
  <c r="BR41" i="3" s="1"/>
  <c r="N47" i="3"/>
  <c r="N45" i="3"/>
  <c r="K45" i="3" s="1"/>
  <c r="O46" i="3"/>
  <c r="J48" i="3"/>
  <c r="N48" i="3"/>
  <c r="K48" i="3" s="1"/>
  <c r="N36" i="3"/>
  <c r="N29" i="3"/>
  <c r="J36" i="3"/>
  <c r="J34" i="3"/>
  <c r="AO33" i="3" s="1"/>
  <c r="AZ35" i="3" s="1"/>
  <c r="S64" i="3" s="1"/>
  <c r="T64" i="3" s="1"/>
  <c r="BG36" i="3" s="1"/>
  <c r="S72" i="3" s="1"/>
  <c r="T72" i="3" s="1"/>
  <c r="BN33" i="3" s="1"/>
  <c r="S77" i="3" s="1"/>
  <c r="T77" i="3" s="1"/>
  <c r="BU24" i="3" s="1"/>
  <c r="O36" i="3"/>
  <c r="M36" i="3"/>
  <c r="O29" i="3"/>
  <c r="J27" i="3"/>
  <c r="AO26" i="3" s="1"/>
  <c r="AZ30" i="3" s="1"/>
  <c r="J28" i="3"/>
  <c r="AO27" i="3" s="1"/>
  <c r="AZ15" i="3" s="1"/>
  <c r="S59" i="3" s="1"/>
  <c r="T59" i="3" s="1"/>
  <c r="BG13" i="3" s="1"/>
  <c r="S69" i="3" s="1"/>
  <c r="T69" i="3" s="1"/>
  <c r="BN16" i="3" s="1"/>
  <c r="U76" i="3" s="1"/>
  <c r="Z76" i="3" s="1"/>
  <c r="BU35" i="3" s="1"/>
  <c r="J29" i="3"/>
  <c r="M35" i="3"/>
  <c r="L34" i="3"/>
  <c r="O34" i="3"/>
  <c r="M29" i="3"/>
  <c r="M15" i="3"/>
  <c r="L29" i="3"/>
  <c r="M27" i="3"/>
  <c r="L35" i="3"/>
  <c r="O15" i="3"/>
  <c r="L28" i="3"/>
  <c r="M16" i="3"/>
  <c r="O28" i="3"/>
  <c r="N12" i="3"/>
  <c r="J35" i="3"/>
  <c r="O33" i="3"/>
  <c r="J33" i="3"/>
  <c r="AO32" i="3" s="1"/>
  <c r="AZ18" i="3" s="1"/>
  <c r="S62" i="3" s="1"/>
  <c r="T62" i="3" s="1"/>
  <c r="BG20" i="3" s="1"/>
  <c r="O35" i="3"/>
  <c r="N15" i="3"/>
  <c r="J18" i="3"/>
  <c r="M28" i="3"/>
  <c r="O16" i="3"/>
  <c r="L30" i="3"/>
  <c r="N28" i="3"/>
  <c r="M18" i="3"/>
  <c r="M17" i="3"/>
  <c r="N18" i="3"/>
  <c r="O30" i="3"/>
  <c r="J30" i="3"/>
  <c r="O27" i="3"/>
  <c r="L18" i="3"/>
  <c r="M30" i="3"/>
  <c r="N30" i="3"/>
  <c r="L27" i="3"/>
  <c r="L15" i="3"/>
  <c r="O17" i="3"/>
  <c r="J12" i="3"/>
  <c r="N16" i="3"/>
  <c r="L17" i="3"/>
  <c r="J15" i="3"/>
  <c r="AO14" i="3" s="1"/>
  <c r="AZ26" i="3" s="1"/>
  <c r="S60" i="3" s="1"/>
  <c r="T60" i="3" s="1"/>
  <c r="BG28" i="3" s="1"/>
  <c r="S71" i="3" s="1"/>
  <c r="T71" i="3" s="1"/>
  <c r="BN32" i="3" s="1"/>
  <c r="U77" i="3" s="1"/>
  <c r="Z77" i="3" s="1"/>
  <c r="BU36" i="3" s="1"/>
  <c r="T81" i="3" s="1"/>
  <c r="O18" i="3"/>
  <c r="N10" i="3"/>
  <c r="L36" i="3"/>
  <c r="M33" i="3"/>
  <c r="N35" i="3"/>
  <c r="O12" i="3"/>
  <c r="L16" i="3"/>
  <c r="J16" i="3"/>
  <c r="AO15" i="3" s="1"/>
  <c r="AZ11" i="3" s="1"/>
  <c r="L33" i="3"/>
  <c r="N33" i="3"/>
  <c r="N17" i="3"/>
  <c r="M12" i="3"/>
  <c r="J17" i="3"/>
  <c r="O9" i="3"/>
  <c r="J9" i="3"/>
  <c r="AO8" i="3" s="1"/>
  <c r="AZ10" i="3" s="1"/>
  <c r="S58" i="3" s="1"/>
  <c r="T58" i="3" s="1"/>
  <c r="BG12" i="3" s="1"/>
  <c r="J41" i="3"/>
  <c r="L9" i="3"/>
  <c r="M9" i="3"/>
  <c r="M10" i="3"/>
  <c r="N9" i="3"/>
  <c r="L12" i="3"/>
  <c r="J10" i="3"/>
  <c r="AO9" i="3" s="1"/>
  <c r="AZ27" i="3" s="1"/>
  <c r="O10" i="3"/>
  <c r="O11" i="3"/>
  <c r="M11" i="3"/>
  <c r="N11" i="3"/>
  <c r="L11" i="3"/>
  <c r="J11" i="3"/>
  <c r="L10" i="3"/>
  <c r="J53" i="3"/>
  <c r="L39" i="3"/>
  <c r="M41" i="3"/>
  <c r="J39" i="3"/>
  <c r="AO38" i="3" s="1"/>
  <c r="AZ34" i="3" s="1"/>
  <c r="O39" i="3"/>
  <c r="M39" i="3"/>
  <c r="J42" i="3"/>
  <c r="N39" i="3"/>
  <c r="L42" i="3"/>
  <c r="L40" i="3"/>
  <c r="O40" i="3"/>
  <c r="M40" i="3"/>
  <c r="J40" i="3"/>
  <c r="AO39" i="3" s="1"/>
  <c r="AZ19" i="3" s="1"/>
  <c r="L41" i="3"/>
  <c r="N41" i="3"/>
  <c r="N42" i="3"/>
  <c r="M42" i="3"/>
  <c r="O42" i="3"/>
  <c r="O41" i="3"/>
  <c r="N40" i="3"/>
  <c r="P45" i="3"/>
  <c r="J54" i="3"/>
  <c r="L53" i="3"/>
  <c r="L51" i="3"/>
  <c r="M51" i="3"/>
  <c r="P46" i="3"/>
  <c r="N51" i="3"/>
  <c r="J51" i="3"/>
  <c r="AO50" i="3" s="1"/>
  <c r="AZ38" i="3" s="1"/>
  <c r="S65" i="3" s="1"/>
  <c r="T65" i="3" s="1"/>
  <c r="BG37" i="3" s="1"/>
  <c r="O51" i="3"/>
  <c r="M53" i="3"/>
  <c r="N52" i="3"/>
  <c r="L52" i="3"/>
  <c r="M52" i="3"/>
  <c r="L54" i="3"/>
  <c r="N54" i="3"/>
  <c r="O53" i="3"/>
  <c r="J52" i="3"/>
  <c r="AO51" i="3" s="1"/>
  <c r="AZ23" i="3" s="1"/>
  <c r="N53" i="3"/>
  <c r="O54" i="3"/>
  <c r="M54" i="3"/>
  <c r="O52" i="3"/>
  <c r="K21" i="3"/>
  <c r="P21" i="3"/>
  <c r="P23" i="3"/>
  <c r="K23" i="3"/>
  <c r="P22" i="3"/>
  <c r="K22" i="3"/>
  <c r="P24" i="3"/>
  <c r="K24" i="3"/>
  <c r="K47" i="3" l="1"/>
  <c r="K46" i="3"/>
  <c r="P48" i="3"/>
  <c r="K34" i="3"/>
  <c r="T85" i="3"/>
  <c r="K29" i="3"/>
  <c r="P29" i="3"/>
  <c r="P15" i="3"/>
  <c r="P34" i="3"/>
  <c r="K36" i="3"/>
  <c r="K15" i="3"/>
  <c r="P28" i="3"/>
  <c r="P27" i="3"/>
  <c r="P35" i="3"/>
  <c r="P17" i="3"/>
  <c r="P18" i="3"/>
  <c r="K35" i="3"/>
  <c r="K27" i="3"/>
  <c r="K17" i="3"/>
  <c r="P36" i="3"/>
  <c r="K18" i="3"/>
  <c r="K28" i="3"/>
  <c r="K30" i="3"/>
  <c r="P41" i="3"/>
  <c r="K16" i="3"/>
  <c r="K12" i="3"/>
  <c r="P30" i="3"/>
  <c r="P33" i="3"/>
  <c r="P16" i="3"/>
  <c r="K33" i="3"/>
  <c r="K9" i="3"/>
  <c r="P12" i="3"/>
  <c r="P9" i="3"/>
  <c r="P11" i="3"/>
  <c r="K11" i="3"/>
  <c r="P40" i="3"/>
  <c r="K10" i="3"/>
  <c r="P10" i="3"/>
  <c r="K41" i="3"/>
  <c r="K40" i="3"/>
  <c r="P39" i="3"/>
  <c r="P42" i="3"/>
  <c r="K42" i="3"/>
  <c r="P53" i="3"/>
  <c r="P51" i="3"/>
  <c r="K39" i="3"/>
  <c r="K53" i="3"/>
  <c r="K51" i="3"/>
  <c r="K54" i="3"/>
  <c r="P54" i="3"/>
  <c r="K52" i="3"/>
  <c r="P52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<sst xmlns="http://schemas.openxmlformats.org/spreadsheetml/2006/main" count="4374" uniqueCount="2540">
  <si>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</si>
  <si>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</si>
  <si>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</si>
  <si>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</si>
  <si>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</si>
  <si>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</si>
  <si>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</si>
  <si>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</si>
  <si>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</si>
  <si>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</si>
  <si>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</si>
  <si>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</si>
  <si>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</si>
  <si>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</si>
  <si>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</si>
  <si>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</si>
  <si>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</si>
  <si>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</si>
  <si>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</si>
  <si>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</si>
  <si>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</si>
  <si>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</si>
  <si>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</si>
  <si>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</si>
  <si>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</si>
  <si>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</si>
  <si>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</si>
  <si>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</si>
  <si>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</si>
  <si>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</si>
  <si>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</si>
  <si>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</si>
  <si>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</si>
  <si>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</si>
  <si>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</si>
  <si>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</si>
  <si>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</si>
  <si>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</si>
  <si>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</si>
  <si>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</si>
  <si>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</si>
  <si>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</si>
  <si>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</si>
  <si>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</si>
  <si>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</si>
  <si>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</si>
  <si>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</si>
  <si>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</si>
  <si>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</si>
  <si>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</si>
  <si>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</si>
  <si>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</si>
  <si>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</si>
  <si>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</si>
  <si>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</si>
  <si>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</si>
  <si>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</si>
  <si>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</si>
  <si>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</si>
  <si>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</si>
  <si>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</si>
  <si>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</si>
  <si>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</si>
  <si>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</si>
  <si>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</si>
  <si>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</si>
  <si>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</si>
  <si>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</si>
  <si>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</si>
  <si>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</si>
  <si>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</si>
  <si>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</si>
  <si>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</si>
  <si>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</si>
  <si>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</si>
  <si>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</si>
  <si>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</si>
  <si>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</si>
  <si>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</si>
  <si>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</si>
  <si>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</si>
  <si>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</si>
  <si>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</si>
  <si>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</si>
  <si>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</si>
  <si>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</si>
  <si>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</si>
  <si>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</si>
  <si>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</si>
  <si>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</si>
  <si>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</si>
  <si>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</si>
  <si>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</si>
  <si>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</si>
  <si>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</si>
  <si>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</si>
  <si>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</si>
  <si>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</si>
  <si>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</si>
  <si>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</si>
  <si>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</si>
  <si>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</si>
  <si>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</si>
  <si>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</si>
  <si>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</si>
  <si>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</si>
  <si>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</si>
  <si>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</si>
  <si>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</si>
  <si>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</si>
  <si>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</si>
  <si>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</si>
  <si>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</si>
  <si>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</si>
  <si>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</si>
  <si>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</si>
  <si>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</si>
  <si>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</si>
  <si>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</si>
  <si>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</si>
  <si>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</si>
  <si>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</si>
  <si>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</si>
  <si>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</si>
  <si>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</si>
  <si>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</si>
  <si>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</si>
  <si>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</si>
  <si>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</si>
  <si>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</si>
  <si>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</si>
  <si>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</si>
  <si>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</si>
  <si>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</si>
  <si>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</si>
  <si>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</si>
  <si>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</si>
  <si>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</si>
  <si>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</si>
  <si>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</si>
  <si>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</si>
  <si>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</si>
  <si>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</si>
  <si>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</si>
  <si>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</si>
  <si>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</si>
  <si>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</si>
  <si>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</si>
  <si>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</si>
  <si>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</si>
  <si>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</si>
  <si>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</si>
  <si>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</si>
  <si>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</si>
  <si>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</si>
  <si>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</si>
  <si>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</si>
  <si>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</si>
  <si>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</si>
  <si>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</si>
  <si>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</si>
  <si>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</si>
  <si>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</si>
  <si>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</si>
  <si>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</si>
  <si>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</si>
  <si>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</si>
  <si>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</si>
  <si>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</si>
  <si>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</si>
  <si>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</si>
  <si>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</si>
  <si>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</si>
  <si>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</si>
  <si>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</si>
  <si>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</si>
  <si>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</si>
  <si>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</si>
  <si>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</si>
  <si>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</si>
  <si>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</si>
  <si>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</si>
  <si>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</si>
  <si>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</si>
  <si>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</si>
  <si>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</si>
  <si>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</si>
  <si>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</si>
  <si>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</si>
  <si>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</si>
  <si>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</si>
  <si>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</si>
  <si>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</si>
  <si>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</si>
  <si>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</si>
  <si>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</si>
  <si>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</si>
  <si>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</si>
  <si>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</si>
  <si>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</si>
  <si>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</si>
  <si>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</si>
  <si>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</si>
  <si>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</si>
  <si>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</si>
  <si>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</si>
  <si>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</si>
  <si>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</si>
  <si>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</si>
  <si>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</si>
  <si>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</si>
  <si>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</si>
  <si>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</si>
  <si>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</si>
  <si>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</si>
  <si>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</si>
  <si>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</si>
  <si>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</si>
  <si>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</si>
  <si>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</si>
  <si>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</si>
  <si>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</si>
  <si>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</si>
  <si>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</si>
  <si>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</si>
  <si>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</si>
  <si>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</si>
  <si>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</si>
  <si>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</si>
  <si>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</si>
  <si>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</si>
  <si>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</si>
  <si>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</si>
  <si>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</si>
  <si>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</si>
  <si>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</si>
  <si>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</si>
  <si>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</si>
  <si>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</si>
  <si>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</si>
  <si>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</si>
  <si>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</si>
  <si>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</si>
  <si>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</si>
  <si>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</si>
  <si>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</si>
  <si>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</si>
  <si>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</si>
  <si>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</si>
  <si>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</si>
  <si>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</si>
  <si>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</si>
  <si>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</si>
  <si>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</si>
  <si>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</si>
  <si>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</si>
  <si>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</si>
  <si>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</si>
  <si>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</si>
  <si>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</si>
  <si>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</si>
  <si>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</si>
  <si>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</si>
  <si>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</si>
  <si>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</si>
  <si>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</si>
  <si>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</si>
  <si>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</si>
  <si>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</si>
  <si>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</si>
  <si>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</si>
  <si>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</si>
  <si>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</si>
  <si>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</si>
  <si>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</si>
  <si>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</si>
  <si>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</si>
  <si>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</si>
  <si>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</si>
  <si>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</si>
  <si>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</si>
  <si>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</si>
  <si>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</si>
  <si>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</si>
  <si>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</si>
  <si>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</si>
  <si>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</si>
  <si>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</si>
  <si>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</si>
  <si>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</si>
  <si>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</si>
  <si>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</si>
  <si>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</si>
  <si>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</si>
  <si>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</si>
  <si>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</si>
  <si>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</si>
  <si>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</si>
  <si>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</si>
  <si>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</si>
  <si>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</si>
  <si>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</si>
  <si>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</si>
  <si>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</si>
  <si>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</si>
  <si>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</si>
  <si>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</si>
  <si>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</si>
  <si>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</si>
  <si>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</si>
  <si>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</si>
  <si>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</si>
  <si>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</si>
  <si>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</si>
  <si>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</si>
  <si>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</si>
  <si>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</si>
  <si>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</si>
  <si>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</si>
  <si>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</si>
  <si>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</si>
  <si>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</si>
  <si>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</si>
  <si>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</si>
  <si>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</si>
  <si>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</si>
  <si>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</si>
  <si>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</si>
  <si>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</si>
  <si>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</si>
  <si>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</si>
  <si>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</si>
  <si>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</si>
  <si>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</si>
  <si>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</si>
  <si>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</si>
  <si>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</si>
  <si>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</si>
  <si>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</si>
  <si>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</si>
  <si>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</si>
  <si>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</si>
  <si>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</si>
  <si>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</si>
  <si>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</si>
  <si>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</si>
  <si>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</si>
  <si>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</si>
  <si>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</si>
  <si>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</si>
  <si>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</si>
  <si>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</si>
  <si>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</si>
  <si>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</si>
  <si>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</si>
  <si>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</si>
  <si>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</si>
  <si>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</si>
  <si>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</si>
  <si>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</si>
  <si>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</si>
  <si>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</si>
  <si>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</si>
  <si>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</si>
  <si>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</si>
  <si>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</si>
  <si>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</si>
  <si>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</si>
  <si>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</si>
  <si>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</si>
  <si>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</si>
  <si>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</si>
  <si>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</si>
  <si>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</si>
  <si>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</si>
  <si>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</si>
  <si>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</si>
  <si>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</si>
  <si>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</si>
  <si>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</si>
  <si>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</si>
  <si>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</si>
  <si>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</si>
  <si>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</si>
  <si>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</si>
  <si>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</si>
  <si>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</si>
  <si>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</si>
  <si>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</si>
  <si>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</si>
  <si>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</si>
  <si>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</si>
  <si>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</si>
  <si>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</si>
  <si>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</si>
  <si>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</si>
  <si>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</si>
  <si>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</si>
  <si>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</si>
  <si>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</si>
  <si>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</si>
  <si>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</si>
  <si>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</si>
  <si>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</si>
  <si>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</si>
  <si>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</si>
  <si>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</si>
  <si>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</si>
  <si>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</si>
  <si>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</si>
  <si>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</si>
  <si>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</si>
  <si>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</si>
  <si>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</si>
  <si>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</si>
  <si>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</si>
  <si>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</si>
  <si>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</si>
  <si>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</si>
  <si>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</si>
  <si>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</si>
  <si>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</si>
  <si>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</si>
  <si>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</si>
  <si>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</si>
  <si>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</si>
  <si>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</si>
  <si>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</si>
  <si>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</si>
  <si>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</si>
  <si>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</si>
  <si>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</si>
  <si>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</si>
  <si>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</si>
  <si>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</si>
  <si>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</si>
  <si>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</si>
  <si>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</si>
  <si>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</si>
  <si>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</si>
  <si>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</si>
  <si>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</si>
  <si>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</si>
  <si>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</si>
  <si>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</si>
  <si>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</si>
  <si>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</si>
  <si>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</si>
  <si>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</si>
  <si>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</si>
  <si>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</si>
  <si>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</si>
  <si>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</si>
  <si>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</si>
  <si>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</si>
  <si>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</si>
  <si>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</si>
  <si>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</si>
  <si>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</si>
  <si>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</si>
  <si>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</si>
  <si>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</si>
  <si>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</si>
  <si>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</si>
  <si>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</si>
  <si>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</si>
  <si>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</si>
  <si>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</si>
  <si>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</si>
  <si>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</si>
  <si>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</si>
  <si>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</si>
  <si>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</si>
  <si>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</si>
  <si>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</si>
  <si>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</si>
  <si>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</si>
  <si>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</si>
  <si>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</si>
  <si>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</si>
  <si>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</si>
  <si>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</si>
  <si>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</si>
  <si>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</si>
  <si>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</si>
  <si>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</si>
  <si>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</si>
  <si>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</si>
  <si>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</si>
  <si>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</si>
  <si>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</si>
  <si>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</si>
  <si>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</si>
  <si>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</si>
  <si>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</si>
  <si>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</si>
  <si>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</si>
  <si>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</si>
  <si>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</si>
  <si>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</si>
  <si>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</si>
  <si>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</si>
  <si>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</si>
  <si>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</si>
  <si>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</si>
  <si>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</si>
  <si>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</si>
  <si>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</si>
  <si>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</si>
  <si>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</si>
  <si>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</si>
  <si>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</si>
  <si>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</si>
  <si>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</si>
  <si>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</si>
  <si>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</si>
  <si>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</si>
  <si>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</si>
  <si>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</si>
  <si>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</si>
  <si>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</si>
  <si>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</si>
  <si>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</si>
  <si>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</si>
  <si>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</si>
  <si>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</si>
  <si>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</si>
  <si>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</si>
  <si>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</si>
  <si>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</si>
  <si>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</si>
  <si>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</si>
  <si>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</si>
  <si>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</si>
  <si>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</si>
  <si>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</si>
  <si>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</si>
  <si>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</si>
  <si>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</si>
  <si>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</si>
  <si>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</si>
  <si>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</si>
  <si>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</si>
  <si>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</si>
  <si>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</si>
  <si>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</si>
  <si>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</si>
  <si>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</si>
  <si>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</si>
  <si>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</si>
  <si>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</si>
  <si>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</si>
  <si>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</si>
  <si>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</si>
  <si>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</si>
  <si>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</si>
  <si>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</si>
  <si>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</si>
  <si>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</si>
  <si>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</si>
  <si>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</si>
  <si>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</si>
  <si>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</si>
  <si>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</si>
  <si>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</si>
  <si>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</si>
  <si>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</si>
  <si>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</si>
  <si>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</si>
  <si>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</si>
  <si>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</si>
  <si>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</si>
  <si>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</si>
  <si>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</si>
  <si>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</si>
  <si>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</si>
  <si>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</si>
  <si>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</si>
  <si>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</si>
  <si>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</si>
  <si>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</si>
  <si>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</si>
  <si>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</si>
  <si>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</si>
  <si>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</si>
  <si>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</si>
  <si>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</si>
  <si>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</si>
  <si>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</si>
  <si>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</si>
  <si>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</si>
  <si>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</si>
  <si>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</si>
  <si>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</si>
  <si>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</si>
  <si>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</si>
  <si>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</si>
  <si>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</si>
  <si>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</si>
  <si>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</si>
  <si>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</si>
  <si>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</si>
  <si>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</si>
  <si>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</si>
  <si>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</si>
  <si>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</si>
  <si>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</si>
  <si>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</si>
  <si>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</si>
  <si>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</si>
  <si>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</si>
  <si>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</si>
  <si>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</si>
  <si>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</si>
  <si>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</si>
  <si>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</si>
  <si>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</si>
  <si>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</si>
  <si>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</si>
  <si>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</si>
  <si>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</si>
  <si>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</si>
  <si>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</si>
  <si>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</si>
  <si>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</si>
  <si>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</si>
  <si>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</si>
  <si>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</si>
  <si>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</si>
  <si>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</si>
  <si>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</si>
  <si>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</si>
  <si>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</si>
  <si>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</si>
  <si>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</si>
  <si>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</si>
  <si>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</si>
  <si>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</si>
  <si>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</si>
  <si>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</si>
  <si>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</si>
  <si>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</si>
  <si>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</si>
  <si>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</si>
  <si>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</si>
  <si>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</si>
  <si>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</si>
  <si>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</si>
  <si>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</si>
  <si>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</si>
  <si>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</si>
  <si>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</si>
  <si>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</si>
  <si>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</si>
  <si>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</si>
  <si>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</si>
  <si>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</si>
  <si>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</si>
  <si>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</si>
  <si>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</si>
  <si>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</si>
  <si>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</si>
  <si>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</si>
  <si>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</si>
  <si>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</si>
  <si>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</si>
  <si>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</si>
  <si>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</si>
  <si>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</si>
  <si>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</si>
  <si>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</si>
  <si>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</si>
  <si>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</si>
  <si>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</si>
  <si>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</si>
  <si>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</si>
  <si>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</si>
  <si>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</si>
  <si>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</si>
  <si>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</si>
  <si>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</si>
  <si>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</si>
  <si>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</si>
  <si>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</si>
  <si>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</si>
  <si>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</si>
  <si>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</si>
  <si>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</si>
  <si>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</si>
  <si>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</si>
  <si>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</si>
  <si>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</si>
  <si>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</si>
  <si>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</si>
  <si>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</si>
  <si>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</si>
  <si>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</si>
  <si>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</si>
  <si>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</si>
  <si>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</si>
  <si>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</si>
  <si>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</si>
  <si>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</si>
  <si>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</si>
  <si>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</si>
  <si>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</si>
  <si>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</si>
  <si>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</si>
  <si>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</si>
  <si>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</si>
  <si>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</si>
  <si>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</si>
  <si>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</si>
  <si>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</si>
  <si>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</si>
  <si>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</si>
  <si>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</si>
  <si>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</si>
  <si>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</si>
  <si>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</si>
  <si>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</si>
  <si>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</si>
  <si>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</si>
  <si>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</si>
  <si>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</si>
  <si>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</si>
  <si>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</si>
  <si>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</si>
  <si>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</si>
  <si>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</si>
  <si>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</si>
  <si>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</si>
  <si>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</si>
  <si>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</si>
  <si>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</si>
  <si>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</si>
  <si>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</si>
  <si>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</si>
  <si>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</si>
  <si>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</si>
  <si>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</si>
  <si>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</si>
  <si>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</si>
  <si>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</si>
  <si>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</si>
  <si>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</si>
  <si>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</si>
  <si>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</si>
  <si>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</si>
  <si>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</si>
  <si>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</si>
  <si>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</si>
  <si>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</si>
  <si>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</si>
  <si>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</si>
  <si>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</si>
  <si>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</si>
  <si>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</si>
  <si>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</si>
  <si>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</si>
  <si>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</si>
  <si>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</si>
  <si>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</si>
  <si>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</si>
  <si>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</si>
  <si>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</si>
  <si>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</si>
  <si>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</si>
  <si>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</si>
  <si>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</si>
  <si>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</si>
  <si>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</si>
  <si>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</si>
  <si>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</si>
  <si>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</si>
  <si>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</si>
  <si>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</si>
  <si>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</si>
  <si>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</si>
  <si>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</si>
  <si>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</si>
  <si>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</si>
  <si>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</si>
  <si>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</si>
  <si>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</si>
  <si>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</si>
  <si>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</si>
  <si>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</si>
  <si>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</si>
  <si>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</si>
  <si>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</si>
  <si>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</si>
  <si>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</si>
  <si>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</si>
  <si>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</si>
  <si>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</si>
  <si>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</si>
  <si>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</si>
  <si>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</si>
  <si>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</si>
  <si>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</si>
  <si>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</si>
  <si>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</si>
  <si>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</si>
  <si>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</si>
  <si>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</si>
  <si>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</si>
  <si>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</si>
  <si>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</si>
  <si>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</si>
  <si>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</si>
  <si>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</si>
  <si>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</si>
  <si>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</si>
  <si>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</si>
  <si>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</si>
  <si>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</si>
  <si>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</si>
  <si>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</si>
  <si>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</si>
  <si>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</si>
  <si>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</si>
  <si>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</si>
  <si>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</si>
  <si>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</si>
  <si>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</si>
  <si>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</si>
  <si>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</si>
  <si>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</si>
  <si>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</si>
  <si>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</si>
  <si>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</si>
  <si>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</si>
  <si>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</si>
  <si>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</si>
  <si>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</si>
  <si>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</si>
  <si>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</si>
  <si>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</si>
  <si>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</si>
  <si>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</si>
  <si>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</si>
  <si>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</si>
  <si>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</si>
  <si>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</si>
  <si>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</si>
  <si>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</si>
  <si>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</si>
  <si>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</si>
  <si>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</si>
  <si>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</si>
  <si>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</si>
  <si>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</si>
  <si>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</si>
  <si>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</si>
  <si>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</si>
  <si>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</si>
  <si>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</si>
  <si>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</si>
  <si>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</si>
  <si>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</si>
  <si>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</si>
  <si>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</si>
  <si>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</si>
  <si>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</si>
  <si>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</si>
  <si>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</si>
  <si>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</si>
  <si>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</si>
  <si>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</si>
  <si>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</si>
  <si>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</si>
  <si>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</si>
  <si>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</si>
  <si>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</si>
  <si>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</si>
  <si>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</si>
  <si>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</si>
  <si>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</si>
  <si>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</si>
  <si>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</si>
  <si>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</si>
  <si>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</si>
  <si>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</si>
  <si>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</si>
  <si>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</si>
  <si>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</si>
  <si>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</si>
  <si>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</si>
  <si>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</si>
  <si>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</si>
  <si>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</si>
  <si>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</si>
  <si>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</si>
  <si>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</si>
  <si>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</si>
  <si>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</si>
  <si>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</si>
  <si>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</si>
  <si>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</si>
  <si>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</si>
  <si>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</si>
  <si>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</si>
  <si>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</si>
  <si>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</si>
  <si>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</si>
  <si>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</si>
  <si>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</si>
  <si>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</si>
  <si>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</si>
  <si>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</si>
  <si>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</si>
  <si>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</si>
  <si>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</si>
  <si>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</si>
  <si>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</si>
  <si>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</si>
  <si>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</si>
  <si>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</si>
  <si>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</si>
  <si>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</si>
  <si>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</si>
  <si>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</si>
  <si>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</si>
  <si>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</si>
  <si>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</si>
  <si>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</si>
  <si>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</si>
  <si>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</si>
  <si>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</si>
  <si>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</si>
  <si>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</si>
  <si>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</si>
  <si>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</si>
  <si>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</si>
  <si>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</si>
  <si>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</si>
  <si>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</si>
  <si>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</si>
  <si>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</si>
  <si>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</si>
  <si>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</si>
  <si>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</si>
  <si>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</si>
  <si>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</si>
  <si>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</si>
  <si>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</si>
  <si>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</si>
  <si>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</si>
  <si>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</si>
  <si>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</si>
  <si>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</si>
  <si>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</si>
  <si>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</si>
  <si>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</si>
  <si>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</si>
  <si>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</si>
  <si>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</si>
  <si>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</si>
  <si>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</si>
  <si>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</si>
  <si>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</si>
  <si>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</si>
  <si>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</si>
  <si>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</si>
  <si>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</si>
  <si>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</si>
  <si>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</si>
  <si>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</si>
  <si>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</si>
  <si>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</si>
  <si>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</si>
  <si>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</si>
  <si>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</si>
  <si>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</si>
  <si>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</si>
  <si>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</si>
  <si>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</si>
  <si>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</si>
  <si>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</si>
  <si>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</si>
  <si>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</si>
  <si>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</si>
  <si>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</si>
  <si>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</si>
  <si>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</si>
  <si>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</si>
  <si>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</si>
  <si>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</si>
  <si>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</si>
  <si>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</si>
  <si>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</si>
  <si>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</si>
  <si>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</si>
  <si>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</si>
  <si>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</si>
  <si>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</si>
  <si>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</si>
  <si>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</si>
  <si>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</si>
  <si>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</si>
  <si>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</si>
  <si>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</si>
  <si>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</si>
  <si>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</si>
  <si>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</si>
  <si>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</si>
  <si>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</si>
  <si>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</si>
  <si>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</si>
  <si>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</si>
  <si>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</si>
  <si>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</si>
  <si>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</si>
  <si>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</si>
  <si>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</si>
  <si>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</si>
  <si>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</si>
  <si>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</si>
  <si>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</si>
  <si>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</si>
  <si>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</si>
  <si>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</si>
  <si>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</si>
  <si>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</si>
  <si>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</si>
  <si>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</si>
  <si>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</si>
  <si>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</si>
  <si>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</si>
  <si>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</si>
  <si>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</si>
  <si>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</si>
  <si>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</si>
  <si>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</si>
  <si>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</si>
  <si>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</si>
  <si>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</si>
  <si>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</si>
  <si>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</si>
  <si>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</si>
  <si>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</si>
  <si>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</si>
  <si>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</si>
  <si>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</si>
  <si>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</si>
  <si>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</si>
  <si>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</si>
  <si>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</si>
  <si>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</si>
  <si>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</si>
  <si>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</si>
  <si>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</si>
  <si>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</si>
  <si>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</si>
  <si>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</si>
  <si>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</si>
  <si>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</si>
  <si>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</si>
  <si>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</si>
  <si>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</si>
  <si>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</si>
  <si>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</si>
  <si>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</si>
  <si>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</si>
  <si>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</si>
  <si>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</si>
  <si>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</si>
  <si>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</si>
  <si>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</si>
  <si>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</si>
  <si>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</si>
  <si>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</si>
  <si>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</si>
  <si>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</si>
  <si>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</si>
  <si>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</si>
  <si>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</si>
  <si>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</si>
  <si>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</si>
  <si>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</si>
  <si>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</si>
  <si>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</si>
  <si>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</si>
  <si>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</si>
  <si>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</si>
  <si>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</si>
  <si>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</si>
  <si>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</si>
  <si>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</si>
  <si>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</si>
  <si>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</si>
  <si>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</si>
  <si>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</si>
  <si>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</si>
  <si>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</si>
  <si>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</si>
  <si>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</si>
  <si>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</si>
  <si>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</si>
  <si>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</si>
  <si>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</si>
  <si>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</si>
  <si>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</si>
  <si>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</si>
  <si>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</si>
  <si>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</si>
  <si>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</si>
  <si>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</si>
  <si>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</si>
  <si>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</si>
  <si>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</si>
  <si>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</si>
  <si>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</si>
  <si>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</si>
  <si>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</si>
  <si>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</si>
  <si>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</si>
  <si>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</si>
  <si>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</si>
  <si>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</si>
  <si>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</si>
  <si>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</si>
  <si>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</si>
  <si>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</si>
  <si>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</si>
  <si>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</si>
  <si>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</si>
  <si>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</si>
  <si>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</si>
  <si>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</si>
  <si>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</si>
  <si>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</si>
  <si>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</si>
  <si>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</si>
  <si>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</si>
  <si>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</si>
  <si>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</si>
  <si>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</si>
  <si>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</si>
  <si>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</si>
  <si>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</si>
  <si>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</si>
  <si>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</si>
  <si>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</si>
  <si>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</si>
  <si>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</si>
  <si>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</si>
  <si>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</si>
  <si>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</si>
  <si>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</si>
  <si>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</si>
  <si>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</si>
  <si>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</si>
  <si>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</si>
  <si>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</si>
  <si>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</si>
  <si>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</si>
  <si>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</si>
  <si>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</si>
  <si>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</si>
  <si>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</si>
  <si>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</si>
  <si>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</si>
  <si>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</si>
  <si>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</si>
  <si>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</si>
  <si>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</si>
  <si>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</si>
  <si>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</si>
  <si>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</si>
  <si>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</si>
  <si>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</si>
  <si>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</si>
  <si>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</si>
  <si>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</si>
  <si>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</si>
  <si>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</si>
  <si>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</si>
  <si>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</si>
  <si>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</si>
  <si>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</si>
  <si>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</si>
  <si>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</si>
  <si>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</si>
  <si>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</si>
  <si>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</si>
  <si>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</si>
  <si>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</si>
  <si>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</si>
  <si>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</si>
  <si>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</si>
  <si>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</si>
  <si>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</si>
  <si>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</si>
  <si>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</si>
  <si>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</si>
  <si>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</si>
  <si>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</si>
  <si>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</si>
  <si>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</si>
  <si>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</si>
  <si>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</si>
  <si>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</si>
  <si>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</si>
  <si>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</si>
  <si>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</si>
  <si>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</si>
  <si>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</si>
  <si>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</si>
  <si>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</si>
  <si>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</si>
  <si>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</si>
  <si>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</si>
  <si>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</si>
  <si>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</si>
  <si>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</si>
  <si>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</si>
  <si>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</si>
  <si>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</si>
  <si>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</si>
  <si>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</si>
  <si>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</si>
  <si>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</si>
  <si>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</si>
  <si>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</si>
  <si>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</si>
  <si>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</si>
  <si>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</si>
  <si>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</si>
  <si>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</si>
  <si>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</si>
  <si>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</si>
  <si>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</si>
  <si>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</si>
  <si>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</si>
  <si>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</si>
  <si>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</si>
  <si>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</si>
  <si>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</si>
  <si>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</si>
  <si>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</si>
  <si>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</si>
  <si>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</si>
  <si>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</si>
  <si>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</si>
  <si>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</si>
  <si>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</si>
  <si>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</si>
  <si>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</si>
  <si>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</si>
  <si>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</si>
  <si>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</si>
  <si>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</si>
  <si>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</si>
  <si>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</si>
  <si>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</si>
  <si>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</si>
  <si>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</si>
  <si>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</si>
  <si>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</si>
  <si>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</si>
  <si>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</si>
  <si>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</si>
  <si>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</si>
  <si>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</si>
  <si>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</si>
  <si>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</si>
  <si>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</si>
  <si>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</si>
  <si>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</si>
  <si>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</si>
  <si>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</si>
  <si>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</si>
  <si>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</si>
  <si>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</si>
  <si>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</si>
  <si>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</si>
  <si>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</si>
  <si>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</si>
  <si>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</si>
  <si>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</si>
  <si>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</si>
  <si>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</si>
  <si>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</si>
  <si>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</si>
  <si>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</si>
  <si>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</si>
  <si>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</si>
  <si>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</si>
  <si>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</si>
  <si>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</si>
  <si>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</si>
  <si>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</si>
  <si>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</si>
  <si>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</si>
  <si>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</si>
  <si>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</si>
  <si>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</si>
  <si>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</si>
  <si>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</si>
  <si>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</si>
  <si>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</si>
  <si>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</si>
  <si>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</si>
  <si>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</si>
  <si>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</si>
  <si>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</si>
  <si>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</si>
  <si>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</si>
  <si>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</si>
  <si>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</si>
  <si>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</si>
  <si>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</si>
  <si>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</si>
  <si>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</si>
  <si>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</si>
  <si>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</si>
  <si>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</si>
  <si>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</si>
  <si>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</si>
  <si>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</si>
  <si>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</si>
  <si>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</si>
  <si>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</si>
  <si>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</si>
  <si>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</si>
  <si>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</si>
  <si>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</si>
  <si>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</si>
  <si>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</si>
  <si>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</si>
  <si>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</si>
  <si>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</si>
  <si>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</si>
  <si>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</si>
  <si>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</si>
  <si>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</si>
  <si>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</si>
  <si>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</si>
  <si>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</si>
  <si>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</si>
  <si>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</si>
  <si>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</si>
  <si>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</si>
  <si>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</si>
  <si>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</si>
  <si>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</si>
  <si>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</si>
  <si>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</si>
  <si>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</si>
  <si>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</si>
  <si>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</si>
  <si>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</si>
  <si>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</si>
  <si>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</si>
  <si>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</si>
  <si>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</si>
  <si>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</si>
  <si>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</si>
  <si>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</si>
  <si>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</si>
  <si>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</si>
  <si>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</si>
  <si>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</si>
  <si>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</si>
  <si>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</si>
  <si>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</si>
  <si>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</si>
  <si>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</si>
  <si>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</si>
  <si>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</si>
  <si>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</si>
  <si>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</si>
  <si>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</si>
  <si>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</si>
  <si>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</si>
  <si>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</si>
  <si>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</si>
  <si>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</si>
  <si>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</si>
  <si>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</si>
  <si>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</si>
  <si>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</si>
  <si>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</si>
  <si>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</si>
  <si>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</si>
  <si>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</si>
  <si>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</si>
  <si>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</si>
  <si>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</si>
  <si>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</si>
  <si>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</si>
  <si>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</si>
  <si>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</si>
  <si>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</si>
  <si>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</si>
  <si>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</si>
  <si>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</si>
  <si>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</si>
  <si>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</si>
  <si>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</si>
  <si>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</si>
  <si>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</si>
  <si>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</si>
  <si>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</si>
  <si>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</si>
  <si>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</si>
  <si>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</si>
  <si>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</si>
  <si>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</si>
  <si>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</si>
  <si>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</si>
  <si>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</si>
  <si>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</si>
  <si>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</si>
  <si>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</si>
  <si>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</si>
  <si>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</si>
  <si>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</si>
  <si>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</si>
  <si>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</si>
  <si>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</si>
  <si>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</si>
  <si>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</si>
  <si>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</si>
  <si>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</si>
  <si>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</si>
  <si>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</si>
  <si>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</si>
  <si>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</si>
  <si>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</si>
  <si>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</si>
  <si>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</si>
  <si>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</si>
  <si>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</si>
  <si>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</si>
  <si>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</si>
  <si>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</si>
  <si>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</si>
  <si>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</si>
  <si>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</si>
  <si>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</si>
  <si>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</si>
  <si>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</si>
  <si>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</si>
  <si>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</si>
  <si>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</si>
  <si>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</si>
  <si>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</si>
  <si>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</si>
  <si>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</si>
  <si>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</si>
  <si>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</si>
  <si>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</si>
  <si>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</si>
  <si>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</si>
  <si>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</si>
  <si>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</si>
  <si>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</si>
  <si>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</si>
  <si>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</si>
  <si>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</si>
  <si>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</si>
  <si>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</si>
  <si>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</si>
  <si>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</si>
  <si>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</si>
  <si>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</si>
  <si>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</si>
  <si>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</si>
  <si>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</si>
  <si>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</si>
  <si>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</si>
  <si>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</si>
  <si>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</si>
  <si>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</si>
  <si>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</si>
  <si>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</si>
  <si>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</si>
  <si>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</si>
  <si>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</si>
  <si>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</si>
  <si>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</si>
  <si>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</si>
  <si>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</si>
  <si>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</si>
  <si>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</si>
  <si>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</si>
  <si>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</si>
  <si>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</si>
  <si>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</si>
  <si>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</si>
  <si>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</si>
  <si>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</si>
  <si>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</si>
  <si>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</si>
  <si>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</si>
  <si>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</si>
  <si>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</si>
  <si>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</si>
  <si>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</si>
  <si>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</si>
  <si>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</si>
  <si>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</si>
  <si>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</si>
  <si>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</si>
  <si>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</si>
  <si>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</si>
  <si>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</si>
  <si>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</si>
  <si>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</si>
  <si>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</si>
  <si>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</si>
  <si>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</si>
  <si>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</si>
  <si>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</si>
  <si>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</si>
  <si>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</si>
  <si>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</si>
  <si>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</si>
  <si>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</si>
  <si>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</si>
  <si>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</si>
  <si>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</si>
  <si>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</si>
  <si>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</si>
  <si>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</si>
  <si>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</si>
  <si>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</si>
  <si>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</si>
  <si>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</si>
  <si>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</si>
  <si>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</si>
  <si>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</si>
  <si>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</si>
  <si>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</si>
  <si>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</si>
  <si>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</si>
  <si>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</si>
  <si>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</si>
  <si>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</si>
  <si>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</si>
  <si>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</si>
  <si>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</si>
  <si>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</si>
  <si>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</si>
  <si>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</si>
  <si>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</si>
  <si>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</si>
  <si>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</si>
  <si>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</si>
  <si>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</si>
  <si>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</si>
  <si>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</si>
  <si>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</si>
  <si>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</si>
  <si>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</si>
  <si>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</si>
  <si>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</si>
  <si>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</si>
  <si>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</si>
  <si>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</si>
  <si>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</si>
  <si>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</si>
  <si>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</si>
  <si>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</si>
  <si>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</si>
  <si>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</si>
  <si>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</si>
  <si>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</si>
  <si>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</si>
  <si>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</si>
  <si>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</si>
  <si>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</si>
  <si>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</si>
  <si>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</si>
  <si>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</si>
  <si>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</si>
  <si>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</si>
  <si>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</si>
  <si>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</si>
  <si>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</si>
  <si>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</si>
  <si>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</si>
  <si>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</si>
  <si>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</si>
  <si>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</si>
  <si>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</si>
  <si>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</si>
  <si>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</si>
  <si>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</si>
  <si>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</si>
  <si>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</si>
  <si>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</si>
  <si>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</si>
  <si>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</si>
  <si>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</si>
  <si>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</si>
  <si>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</si>
  <si>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</si>
  <si>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</si>
  <si>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</si>
  <si>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</si>
  <si>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</si>
  <si>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</si>
  <si>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</si>
  <si>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</si>
  <si>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</si>
  <si>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</si>
  <si>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</si>
  <si>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</si>
  <si>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</si>
  <si>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</si>
  <si>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</si>
  <si>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</si>
  <si>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</si>
  <si>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</si>
  <si>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</si>
  <si>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</si>
  <si>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</si>
  <si>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</si>
  <si>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</si>
  <si>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</si>
  <si>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</si>
  <si>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</si>
  <si>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</si>
  <si>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</si>
  <si>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</si>
  <si>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</si>
  <si>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</si>
  <si>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</si>
  <si>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</si>
  <si>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</si>
  <si>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</si>
  <si>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</si>
  <si>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</si>
  <si>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</si>
  <si>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</si>
  <si>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</si>
  <si>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</si>
  <si>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</si>
  <si>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</si>
  <si>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</si>
  <si>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</si>
  <si>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</si>
  <si>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</si>
  <si>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</si>
  <si>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</si>
  <si>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</si>
  <si>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</si>
  <si>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</si>
  <si>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</si>
  <si>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</si>
  <si>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</si>
  <si>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</si>
  <si>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</si>
  <si>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</si>
  <si>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</si>
  <si>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</si>
  <si>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</si>
  <si>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</si>
  <si>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</si>
  <si>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</si>
  <si>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</si>
  <si>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</si>
  <si>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</si>
  <si>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</si>
  <si>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</si>
  <si>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</si>
  <si>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</si>
  <si>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</si>
  <si>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</si>
  <si>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</si>
  <si>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</si>
  <si>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</si>
  <si>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</si>
  <si>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</si>
  <si>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</si>
  <si>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</si>
  <si>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</si>
  <si>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</si>
  <si>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</si>
  <si>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</si>
  <si>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</si>
  <si>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</si>
  <si>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</si>
  <si>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</si>
  <si>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</si>
  <si>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</si>
  <si>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</si>
  <si>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</si>
  <si>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</si>
  <si>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</si>
  <si>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</si>
  <si>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</si>
  <si>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</si>
  <si>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</si>
  <si>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</si>
  <si>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</si>
  <si>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</si>
  <si>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</si>
  <si>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</si>
  <si>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</si>
  <si>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</si>
  <si>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</si>
  <si>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</si>
  <si>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</si>
  <si>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</si>
  <si>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</si>
  <si>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</si>
  <si>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</si>
  <si>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</si>
  <si>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</si>
  <si>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</si>
  <si>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</si>
  <si>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</si>
  <si>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</si>
  <si>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</si>
  <si>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</si>
  <si>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</si>
  <si>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</si>
  <si>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</si>
  <si>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</si>
  <si>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</si>
  <si>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</si>
  <si>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</si>
  <si>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</si>
  <si>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</si>
  <si>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</si>
  <si>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</si>
  <si>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</si>
  <si>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</si>
  <si>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</si>
  <si>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</si>
  <si>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</si>
  <si>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</si>
  <si>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</si>
  <si>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</si>
  <si>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</si>
  <si>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</si>
  <si>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</si>
  <si>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</si>
  <si>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</si>
  <si>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</si>
  <si>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</si>
  <si>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</si>
  <si>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</si>
  <si>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</si>
  <si>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</si>
  <si>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</si>
  <si>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</si>
  <si>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</si>
  <si>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</si>
  <si>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</si>
  <si>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</si>
  <si>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</si>
  <si>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</si>
  <si>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</si>
  <si>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</si>
  <si>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</si>
  <si>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</si>
  <si>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</si>
  <si>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</si>
  <si>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</si>
  <si>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</si>
  <si>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</si>
  <si>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</si>
  <si>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</si>
  <si>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</si>
  <si>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</si>
  <si>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</si>
  <si>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</si>
  <si>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</si>
  <si>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</si>
  <si>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</si>
  <si>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</si>
  <si>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</si>
  <si>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</si>
  <si>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</si>
  <si>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</si>
  <si>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</si>
  <si>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</si>
  <si>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</si>
  <si>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</si>
  <si>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</si>
  <si>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</si>
  <si>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</si>
  <si>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</si>
  <si>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</si>
  <si>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</si>
  <si>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</si>
  <si>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</si>
  <si>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</si>
  <si>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</si>
  <si>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</si>
  <si>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</si>
  <si>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</si>
  <si>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</si>
  <si>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</si>
  <si>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</si>
  <si>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</si>
  <si>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</si>
  <si>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</si>
  <si>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</si>
  <si>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</si>
  <si>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</si>
  <si>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</si>
  <si>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</si>
  <si>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</si>
  <si>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</si>
  <si>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</si>
  <si>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</si>
  <si>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</si>
  <si>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</si>
  <si>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</si>
  <si>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</si>
  <si>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</si>
  <si>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</si>
  <si>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</si>
  <si>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</si>
  <si>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</si>
  <si>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</si>
  <si>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</si>
  <si>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</si>
  <si>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</si>
  <si>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</si>
  <si>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</si>
  <si>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</si>
  <si>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</si>
  <si>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</si>
  <si>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</si>
  <si>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</si>
  <si>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</si>
  <si>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</si>
  <si>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</si>
  <si>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</si>
  <si>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</si>
  <si>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</si>
  <si>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</si>
  <si>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</si>
  <si>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</si>
  <si>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</si>
  <si>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</si>
  <si>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</si>
  <si>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</si>
  <si>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</si>
  <si>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</si>
  <si>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</si>
  <si>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</si>
  <si>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</si>
  <si>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</si>
  <si>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</si>
  <si>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</si>
  <si>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</si>
  <si>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</si>
  <si>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</si>
  <si>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</si>
  <si>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</si>
  <si>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</si>
  <si>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</si>
  <si>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</si>
  <si>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</si>
  <si>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</si>
  <si>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</si>
  <si>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</si>
  <si>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</si>
  <si>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</si>
  <si>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</si>
  <si>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</si>
  <si>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</si>
  <si>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</si>
  <si>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</si>
  <si>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</si>
  <si>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</si>
  <si>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</si>
  <si>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</si>
  <si>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</si>
  <si>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</si>
  <si>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</si>
  <si>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</si>
  <si>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</si>
  <si>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</si>
  <si>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</si>
  <si>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</si>
  <si>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</si>
  <si>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</si>
  <si>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</si>
  <si>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</si>
  <si>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</si>
  <si>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</si>
  <si>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</si>
  <si>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</si>
  <si>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</si>
  <si>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</si>
  <si>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</si>
  <si>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</si>
  <si>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</si>
  <si>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</si>
  <si>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</si>
  <si>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</si>
  <si>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</si>
  <si>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</si>
  <si>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</si>
  <si>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</si>
  <si>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</si>
  <si>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</si>
  <si>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</si>
  <si>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</si>
  <si>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</si>
  <si>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</si>
  <si>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</si>
  <si>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</si>
  <si>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</si>
  <si>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</si>
  <si>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</si>
  <si>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</si>
  <si>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</si>
  <si>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</si>
  <si>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</si>
  <si>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</si>
  <si>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</si>
  <si>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</si>
  <si>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</si>
  <si>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</si>
  <si>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</si>
  <si>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</si>
  <si>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</si>
  <si>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</si>
  <si>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</si>
  <si>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</si>
  <si>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</si>
  <si>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</si>
  <si>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</si>
  <si>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</si>
  <si>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</si>
  <si>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</si>
  <si>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</si>
  <si>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</si>
  <si>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</si>
  <si>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</si>
  <si>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</si>
  <si>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</si>
  <si>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</si>
  <si>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</si>
  <si>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</si>
  <si>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</si>
  <si>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</si>
  <si>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</si>
  <si>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</si>
  <si>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</si>
  <si>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</si>
  <si>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</si>
  <si>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</si>
  <si>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</si>
  <si>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</si>
  <si>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</si>
  <si>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</si>
  <si>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</si>
  <si>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</si>
  <si>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</si>
  <si>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</si>
  <si>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</si>
  <si>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</si>
  <si>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</si>
  <si>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</si>
  <si>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</si>
  <si>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</si>
  <si>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</si>
  <si>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</si>
  <si>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</si>
  <si>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</si>
  <si>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</si>
  <si>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</si>
  <si>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</si>
  <si>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</si>
  <si>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</si>
  <si>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</si>
  <si>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</si>
  <si>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</si>
  <si>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</si>
  <si>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</si>
  <si>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</si>
  <si>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</si>
  <si>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</si>
  <si>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</si>
  <si>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</si>
  <si>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</si>
  <si>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</si>
  <si>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</si>
  <si>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</si>
  <si>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</si>
  <si>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</si>
  <si>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</si>
  <si>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</si>
  <si>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</si>
  <si>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</si>
  <si>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</si>
  <si>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</si>
  <si>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</si>
  <si>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</si>
  <si>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</si>
  <si>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</si>
  <si>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</si>
  <si>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</si>
  <si>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</si>
  <si>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</si>
  <si>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</si>
  <si>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</si>
  <si>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</si>
  <si>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</si>
  <si>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</si>
  <si>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</si>
  <si>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</si>
  <si>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</si>
  <si>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</si>
  <si>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</si>
  <si>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</si>
  <si>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</si>
  <si>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</si>
  <si>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</si>
  <si>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</si>
  <si>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</si>
  <si>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</si>
  <si>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</si>
  <si>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</si>
  <si>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</si>
  <si>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</si>
  <si>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</si>
  <si>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</si>
  <si>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</si>
  <si>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</si>
  <si>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</si>
  <si>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</si>
  <si>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</si>
  <si>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</si>
  <si>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</si>
  <si>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</si>
  <si>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</si>
  <si>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</si>
  <si>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</si>
  <si>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</si>
  <si>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</si>
  <si>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</si>
  <si>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</si>
  <si>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</si>
  <si>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</si>
  <si>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</si>
  <si>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</si>
  <si>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</si>
  <si>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</si>
  <si>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</si>
  <si>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</si>
  <si>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</si>
  <si>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</si>
  <si>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</si>
  <si>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</si>
  <si>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</si>
  <si>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</si>
  <si>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</si>
  <si>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</si>
  <si>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</si>
  <si>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</si>
  <si>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</si>
  <si>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</si>
  <si>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</si>
  <si>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</si>
  <si>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</si>
  <si>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</si>
  <si>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</si>
  <si>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</si>
  <si>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</si>
  <si>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</si>
  <si>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</si>
  <si>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</si>
  <si>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</si>
  <si>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</si>
  <si>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</si>
  <si>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</si>
  <si>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</si>
  <si>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</si>
  <si>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</si>
  <si>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</si>
  <si>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</si>
  <si>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</si>
  <si>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</si>
  <si>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</si>
  <si>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</si>
  <si>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</si>
  <si>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</si>
  <si>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</si>
  <si>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</si>
  <si>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</si>
  <si>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</si>
  <si>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</si>
  <si>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</si>
  <si>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</si>
  <si>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</si>
  <si>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</si>
  <si>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</si>
  <si>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</si>
  <si>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</si>
  <si>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</si>
  <si>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</si>
  <si>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</si>
  <si>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</si>
  <si>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</si>
  <si>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</si>
  <si>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</si>
  <si>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</si>
  <si>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</si>
  <si>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</si>
  <si>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</si>
  <si>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</si>
  <si>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</si>
  <si>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</si>
  <si>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</si>
  <si>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</si>
  <si>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</si>
  <si>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</si>
  <si>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</si>
  <si>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</si>
  <si>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</si>
  <si>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</si>
  <si>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</si>
  <si>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</si>
  <si>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</si>
  <si>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</si>
  <si>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</si>
  <si>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</si>
  <si>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</si>
  <si>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</si>
  <si>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</si>
  <si>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</si>
  <si>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</si>
  <si>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</si>
  <si>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</si>
  <si>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</si>
  <si>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</si>
  <si>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</si>
  <si>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</si>
  <si>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</si>
  <si>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</si>
  <si>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</si>
  <si>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</si>
  <si>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</si>
  <si>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</si>
  <si>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</si>
  <si>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</si>
  <si>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</si>
  <si>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</si>
  <si>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</si>
  <si>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</si>
  <si>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</si>
  <si>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</si>
  <si>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</si>
  <si>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</si>
  <si>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</si>
  <si>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</si>
  <si>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</si>
  <si>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</si>
  <si>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</si>
  <si>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</si>
  <si>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</si>
  <si>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</si>
  <si>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</si>
  <si>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</si>
  <si>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</si>
  <si>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</si>
  <si>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</si>
  <si>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</si>
  <si>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</si>
  <si>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</si>
  <si>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</si>
  <si>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</si>
  <si>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</si>
  <si>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</si>
  <si>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</si>
  <si>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</si>
  <si>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</si>
  <si>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</si>
  <si>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</si>
  <si>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</si>
  <si>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</si>
  <si>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</si>
  <si>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</si>
  <si>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</si>
  <si>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</si>
  <si>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</si>
  <si>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</si>
  <si>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</si>
  <si>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</si>
  <si>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</si>
  <si>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</si>
  <si>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</si>
  <si>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</si>
  <si>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</si>
  <si>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</si>
  <si>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</si>
  <si>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</si>
  <si>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</si>
  <si>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</si>
  <si>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</si>
  <si>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</si>
  <si>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</si>
  <si>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</si>
  <si>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</si>
  <si>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</si>
  <si>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</si>
  <si>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</si>
  <si>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</si>
  <si>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</si>
  <si>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</si>
  <si>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</si>
  <si>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</si>
  <si>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</si>
  <si>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</si>
  <si>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</si>
  <si>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</si>
  <si>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</si>
  <si>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</si>
  <si>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</si>
  <si>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</si>
  <si>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</si>
  <si>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</si>
  <si>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</si>
  <si>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</si>
  <si>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</si>
  <si>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</si>
  <si>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</si>
  <si>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</si>
  <si>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</si>
  <si>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</si>
  <si>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</si>
  <si>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</si>
  <si>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</si>
  <si>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</si>
  <si>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</si>
  <si>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</si>
  <si>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</si>
  <si>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</si>
  <si>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</si>
  <si>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</si>
  <si>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</si>
  <si>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</si>
  <si>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</si>
  <si>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</si>
  <si>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</si>
  <si>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</si>
  <si>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</si>
  <si>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</si>
  <si>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</si>
  <si>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</si>
  <si>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</si>
  <si>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</si>
  <si>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</si>
  <si>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</si>
  <si>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</si>
  <si>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</si>
  <si>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</si>
  <si>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</si>
  <si>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</si>
  <si>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</si>
  <si>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</si>
  <si>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</si>
  <si>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</si>
  <si>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</si>
  <si>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</si>
  <si>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</si>
  <si>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</si>
  <si>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</si>
  <si>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</si>
  <si>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</si>
  <si>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</si>
  <si>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</si>
  <si>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</si>
  <si>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</si>
  <si>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</si>
  <si>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</si>
  <si>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</si>
  <si>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</si>
  <si>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</si>
  <si>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</si>
  <si>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</si>
  <si>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</si>
  <si>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</si>
  <si>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</si>
  <si>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</si>
  <si>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</si>
  <si>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</si>
  <si>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</si>
  <si>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</si>
  <si>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</si>
  <si>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</si>
  <si>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</si>
  <si>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</si>
  <si>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</si>
  <si>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</si>
  <si>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</si>
  <si>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</si>
  <si>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</si>
  <si>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</si>
  <si>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</si>
  <si>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</si>
  <si>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</si>
  <si>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</si>
  <si>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</si>
  <si>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</si>
  <si>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</si>
  <si>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</si>
  <si>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</si>
  <si>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</si>
  <si>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</si>
  <si>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</si>
  <si>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</si>
  <si>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</si>
  <si>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</si>
  <si>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</si>
  <si>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</si>
  <si>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</si>
  <si>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</si>
  <si>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</si>
  <si>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</si>
  <si>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</si>
  <si>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</si>
  <si>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</si>
  <si>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</si>
  <si>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</si>
  <si>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</si>
  <si>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</si>
  <si>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</si>
  <si>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</si>
  <si>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</si>
  <si>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</si>
  <si>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</si>
  <si>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</si>
  <si>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</si>
  <si>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</si>
  <si>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</si>
  <si>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</si>
  <si>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</si>
  <si>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</si>
  <si>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</si>
  <si>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</si>
  <si>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</si>
  <si>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</si>
  <si>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</si>
  <si>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</si>
  <si>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</si>
  <si>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</si>
  <si>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</si>
  <si>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</si>
  <si>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</si>
  <si>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</si>
  <si>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</si>
  <si>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</si>
  <si>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</si>
  <si>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</si>
  <si>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</si>
  <si>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</si>
  <si>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</si>
  <si>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</si>
  <si>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</si>
  <si>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</si>
  <si>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</si>
  <si>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</si>
  <si>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</si>
  <si>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</si>
  <si>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</si>
  <si>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</si>
  <si>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</si>
  <si>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</si>
  <si>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</si>
  <si>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</si>
  <si>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</si>
  <si>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</si>
  <si>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</si>
  <si>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</si>
  <si>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</si>
  <si>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</si>
  <si>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</si>
  <si>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</si>
  <si>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</si>
  <si>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</si>
  <si>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</si>
  <si>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</si>
  <si>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</si>
  <si>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</si>
  <si>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</si>
  <si>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</si>
  <si>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</si>
  <si>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</si>
  <si>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</si>
  <si>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</si>
  <si>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</si>
  <si>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</si>
  <si>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</si>
  <si>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</si>
  <si>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</si>
  <si>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</si>
  <si>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</si>
  <si>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</si>
  <si>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</si>
  <si>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</si>
  <si>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</si>
  <si>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</si>
  <si>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</si>
  <si>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</si>
  <si>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</si>
  <si>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</si>
  <si>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</si>
  <si>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</si>
  <si>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</si>
  <si>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</si>
  <si>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</si>
  <si>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</si>
  <si>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</si>
  <si>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</si>
  <si>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</si>
  <si>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</si>
  <si>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</si>
  <si>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</si>
  <si>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</si>
  <si>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</si>
  <si>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</si>
  <si>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</si>
  <si>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</si>
  <si>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</si>
  <si>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</si>
  <si>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</si>
  <si>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</si>
  <si>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</si>
  <si>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</si>
  <si>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</si>
  <si>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</si>
  <si>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</si>
  <si>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</si>
  <si>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</si>
  <si>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</si>
  <si>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</si>
  <si>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</si>
  <si>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</si>
  <si>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</si>
  <si>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</si>
  <si>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</si>
  <si>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</si>
  <si>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</si>
  <si>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</si>
  <si>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</si>
  <si>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</si>
  <si>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</si>
  <si>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</si>
  <si>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</si>
  <si>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</si>
  <si>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</si>
  <si>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</si>
  <si>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</si>
  <si>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</si>
  <si>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</si>
  <si>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</si>
  <si>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</si>
  <si>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</si>
  <si>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</si>
  <si>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</si>
  <si>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</si>
  <si>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</si>
  <si>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</si>
  <si>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</si>
  <si>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</si>
  <si>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</si>
  <si>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</si>
  <si>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</si>
  <si>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</si>
  <si>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</si>
  <si>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</si>
  <si>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</si>
  <si>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</si>
  <si>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</si>
  <si>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</si>
  <si>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</si>
  <si>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</si>
  <si>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</si>
  <si>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</si>
  <si>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</si>
  <si>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</si>
  <si>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</si>
  <si>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</si>
  <si>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</si>
  <si>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</si>
  <si>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</si>
  <si>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</si>
  <si>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</si>
  <si>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</si>
  <si>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</si>
  <si>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</si>
  <si>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</si>
  <si>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</si>
  <si>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</si>
  <si>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</si>
  <si>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</si>
  <si>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</si>
  <si>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</si>
  <si>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</si>
  <si>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</si>
  <si>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</si>
  <si>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</si>
  <si>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</si>
  <si>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</si>
  <si>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</si>
  <si>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</si>
  <si>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</si>
  <si>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</si>
  <si>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</si>
  <si>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</si>
  <si>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</si>
  <si>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</si>
  <si>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</si>
  <si>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</si>
  <si>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</si>
  <si>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</si>
  <si>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</si>
  <si>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</si>
  <si>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</si>
  <si>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</si>
  <si>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</si>
  <si>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</si>
  <si>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</si>
  <si>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</si>
  <si>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</si>
  <si>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</si>
  <si>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Raphinha</t>
  </si>
  <si>
    <t>2. Senegal</t>
  </si>
  <si>
    <t>5. Ronaldo</t>
  </si>
  <si>
    <t>6. Argentiina</t>
  </si>
  <si>
    <t>8. Poola</t>
  </si>
  <si>
    <t>10. Jah</t>
  </si>
  <si>
    <t>9. T. Silva</t>
  </si>
  <si>
    <t>4. Kaks</t>
  </si>
  <si>
    <t>3. Holland</t>
  </si>
  <si>
    <t>7. 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</si>
</sst>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7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0" fillId="12" borderId="0" xfId="0" applyNumberFormat="1" applyFill="1"/>
    <xf numFmtId="16" fontId="0" fillId="0" borderId="0" xfId="0" applyNumberFormat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775390</xdr:colOff>
      <xdr:row>4</xdr:row>
      <xdr:rowOff>89960</xdr:rowOff>
    </xdr:from>
    <xdr:to>
      <xdr:col>1</xdr:col>
      <xdr:colOff>784030</xdr:colOff>
      <xdr:row>4</xdr:row>
      <xdr:rowOff>94640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EFFB1E4-5A0B-671B-F236-A2AC55FB29E5}"/>
                </a:ext>
              </a:extLst>
            </xdr14:cNvPr>
            <xdr14:cNvContentPartPr/>
          </xdr14:nvContentPartPr>
          <xdr14:nvPr macro=""/>
          <xdr14:xfrm>
            <a:off x="6382440" y="826560"/>
            <a:ext cx="8640" cy="46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EFFB1E4-5A0B-671B-F236-A2AC55FB29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73800" y="817560"/>
              <a:ext cx="26280" cy="22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9T19:46:29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5 7618,'-17'-5'2672,"11"5"-2504,7 3-976,17 6 496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17" sqref="C17"/>
    </sheetView>
  </sheetViews>
  <sheetFormatPr defaultColWidth="9.26953125" defaultRowHeight="14.5" x14ac:dyDescent="0.35"/>
  <cols>
    <col min="1" max="1" width="1.1796875" style="10" customWidth="1"/>
    <col min="2" max="2" width="18.81640625" style="10" bestFit="1" customWidth="1"/>
    <col min="3" max="3" width="20.1796875" style="10" customWidth="1"/>
    <col min="4" max="4" width="9.26953125" style="10"/>
    <col min="5" max="5" width="1.1796875" style="10" customWidth="1"/>
    <col min="6" max="6" width="9.26953125" style="10"/>
    <col min="7" max="7" width="27.54296875" style="10" bestFit="1" customWidth="1"/>
    <col min="8" max="8" width="2.81640625" style="10" customWidth="1"/>
    <col min="9" max="9" width="1.1796875" style="10" customWidth="1"/>
    <col min="10" max="16384" width="9.2695312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97"/>
  <sheetViews>
    <sheetView showGridLines="0" tabSelected="1" showWhiteSpace="0" zoomScaleNormal="100" workbookViewId="0">
      <selection activeCell="O9" sqref="O9"/>
    </sheetView>
  </sheetViews>
  <sheetFormatPr defaultColWidth="9.26953125" defaultRowHeight="14.5" x14ac:dyDescent="0.35"/>
  <cols>
    <col min="1" max="1" width="4.81640625" style="3" customWidth="1"/>
    <col min="2" max="2" width="6.1796875" style="3" customWidth="1"/>
    <col min="3" max="3" width="11.81640625" style="3" bestFit="1" customWidth="1"/>
    <col min="4" max="4" width="7.26953125" style="4" customWidth="1"/>
    <col min="5" max="5" width="22.6328125" style="5" customWidth="1"/>
    <col min="6" max="7" width="4.1796875" style="6" customWidth="1"/>
    <col min="8" max="8" width="22.6328125" style="7" customWidth="1"/>
    <col min="9" max="9" width="3.453125" style="2" customWidth="1"/>
    <col min="10" max="10" width="14" style="8" customWidth="1"/>
    <col min="11" max="14" width="5.36328125" style="9" customWidth="1"/>
    <col min="15" max="15" width="7.81640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1796875" style="48" hidden="1" customWidth="1"/>
    <col min="27" max="27" width="5.36328125" style="47" hidden="1" customWidth="1"/>
    <col min="28" max="28" width="13.453125" style="48" hidden="1" customWidth="1"/>
    <col min="29" max="33" width="5.36328125" style="47" hidden="1" customWidth="1"/>
    <col min="34" max="36" width="6.08984375" style="47" hidden="1" customWidth="1"/>
    <col min="37" max="37" width="5.36328125" style="47" hidden="1" customWidth="1"/>
    <col min="38" max="38" width="6.08984375" style="47" hidden="1" customWidth="1"/>
    <col min="39" max="39" width="7.26953125" style="48" hidden="1" customWidth="1"/>
    <col min="40" max="40" width="9.90625" style="48" hidden="1" customWidth="1"/>
    <col min="41" max="41" width="15.1796875" style="48" hidden="1" customWidth="1"/>
    <col min="42" max="46" width="4.81640625" style="47" hidden="1" customWidth="1"/>
    <col min="47" max="49" width="9.26953125" style="48" hidden="1" customWidth="1"/>
    <col min="50" max="50" width="9.26953125" style="49" hidden="1" customWidth="1"/>
    <col min="51" max="51" width="3.1796875" style="2" customWidth="1"/>
    <col min="52" max="52" width="19.7265625" style="2" customWidth="1"/>
    <col min="53" max="55" width="3" style="2" customWidth="1"/>
    <col min="56" max="57" width="2" style="2" customWidth="1"/>
    <col min="58" max="58" width="3.1796875" style="2" customWidth="1"/>
    <col min="59" max="59" width="19.7265625" style="2" customWidth="1"/>
    <col min="60" max="62" width="3" style="2" customWidth="1"/>
    <col min="63" max="64" width="2" style="2" customWidth="1"/>
    <col min="65" max="65" width="3.1796875" style="2" customWidth="1"/>
    <col min="66" max="66" width="19.7265625" style="2" customWidth="1"/>
    <col min="67" max="69" width="3" style="2" customWidth="1"/>
    <col min="70" max="71" width="2" style="2" customWidth="1"/>
    <col min="72" max="72" width="3.1796875" style="2" customWidth="1"/>
    <col min="73" max="73" width="19.7265625" style="2" customWidth="1"/>
    <col min="74" max="76" width="3" style="2" customWidth="1"/>
    <col min="77" max="16384" width="9.26953125" style="2"/>
  </cols>
  <sheetData>
    <row r="1" spans="1:76" ht="46" x14ac:dyDescent="0.35">
      <c r="A1" s="112" t="str">
        <f>INDEX(T,2,lang)</f>
        <v>2022 World Cup Final Tournament Schedule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3" t="str">
        <f>"Language: " &amp; Settings!C4</f>
        <v>Language: English</v>
      </c>
      <c r="P3" s="113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4" t="str">
        <f>INDEX(T,3,lang)</f>
        <v>Group Stage</v>
      </c>
      <c r="B5" s="115"/>
      <c r="C5" s="115"/>
      <c r="D5" s="115"/>
      <c r="E5" s="115"/>
      <c r="F5" s="115"/>
      <c r="G5" s="115"/>
      <c r="H5" s="116"/>
      <c r="J5" s="120" t="s">
        <v>2006</v>
      </c>
      <c r="K5" s="121"/>
      <c r="L5" s="121"/>
      <c r="M5" s="121"/>
      <c r="N5" s="121"/>
      <c r="O5" s="121"/>
      <c r="P5" s="122"/>
    </row>
    <row r="6" spans="1:76" ht="15" customHeight="1" x14ac:dyDescent="0.35">
      <c r="A6" s="117"/>
      <c r="B6" s="118"/>
      <c r="C6" s="118"/>
      <c r="D6" s="118"/>
      <c r="E6" s="118"/>
      <c r="F6" s="118"/>
      <c r="G6" s="118"/>
      <c r="H6" s="119"/>
      <c r="J6" s="123"/>
      <c r="K6" s="124"/>
      <c r="L6" s="124"/>
      <c r="M6" s="124"/>
      <c r="N6" s="124"/>
      <c r="O6" s="124"/>
      <c r="P6" s="125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6" t="str">
        <f>INDEX(T,4,lang)</f>
        <v>Round of 16</v>
      </c>
      <c r="AZ6" s="107"/>
      <c r="BA6" s="107"/>
      <c r="BB6" s="107"/>
      <c r="BC6" s="108"/>
      <c r="BF6" s="106" t="str">
        <f>INDEX(T,5,lang)</f>
        <v>Quarterfinals</v>
      </c>
      <c r="BG6" s="107"/>
      <c r="BH6" s="107"/>
      <c r="BI6" s="107"/>
      <c r="BJ6" s="108"/>
      <c r="BM6" s="106" t="str">
        <f>INDEX(T,6,lang)</f>
        <v>Semi-Finals</v>
      </c>
      <c r="BN6" s="107"/>
      <c r="BO6" s="107"/>
      <c r="BP6" s="107"/>
      <c r="BQ6" s="108"/>
      <c r="BT6" s="106" t="str">
        <f>INDEX(T,8,lang)</f>
        <v>Final</v>
      </c>
      <c r="BU6" s="107"/>
      <c r="BV6" s="107"/>
      <c r="BW6" s="107"/>
      <c r="BX6" s="108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3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9"/>
      <c r="AZ7" s="110"/>
      <c r="BA7" s="110"/>
      <c r="BB7" s="110"/>
      <c r="BC7" s="111"/>
      <c r="BF7" s="109"/>
      <c r="BG7" s="110"/>
      <c r="BH7" s="110"/>
      <c r="BI7" s="110"/>
      <c r="BJ7" s="111"/>
      <c r="BM7" s="109"/>
      <c r="BN7" s="110"/>
      <c r="BO7" s="110"/>
      <c r="BP7" s="110"/>
      <c r="BQ7" s="111"/>
      <c r="BT7" s="109"/>
      <c r="BU7" s="110"/>
      <c r="BV7" s="110"/>
      <c r="BW7" s="110"/>
      <c r="BX7" s="111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3</v>
      </c>
      <c r="AG8" s="47">
        <f>SUMIF($E$7:$E$54,$AB8,$G$7:$G$54) + SUMIF($H$7:$H$54,$AB8,$F$7:$F$54)</f>
        <v>4</v>
      </c>
      <c r="AH8" s="47">
        <f>(AF8-AG8)*100+AK8*10000+AF8</f>
        <v>29903</v>
      </c>
      <c r="AI8" s="47">
        <f>AF8-AG8</f>
        <v>-1</v>
      </c>
      <c r="AJ8" s="47">
        <f>(AI8-AI13)/AI12</f>
        <v>0.38461538461538464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342.74804482725273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7</v>
      </c>
      <c r="AH9" s="47">
        <f>(AF9-AG9)*100+AK9*10000+AF9</f>
        <v>-599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1.4292919285714285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2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0</v>
      </c>
      <c r="AE10" s="47">
        <f>COUNTIF($S$7:$T$54,"=" &amp; AB10 &amp; "_lose")</f>
        <v>1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4</v>
      </c>
      <c r="AH10" s="47">
        <f>(AF10-AG10)*100+AK10*10000+AF10</f>
        <v>60105</v>
      </c>
      <c r="AI10" s="47">
        <f>AF10-AG10</f>
        <v>1</v>
      </c>
      <c r="AJ10" s="47">
        <f>(AI10-AI13)/AI12</f>
        <v>0.53846153846153844</v>
      </c>
      <c r="AK10" s="47">
        <f>AC10*3+AD10</f>
        <v>6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660.98973748901096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6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1002.3085216376923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7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7</v>
      </c>
      <c r="AG12" s="47">
        <f t="shared" si="10"/>
        <v>7</v>
      </c>
      <c r="AH12" s="47">
        <f>MAX(AH8:AH11)-AH13+1</f>
        <v>91207</v>
      </c>
      <c r="AI12" s="47">
        <f>MAX(AI8:AI11)-AI13+1</f>
        <v>13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6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-599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7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5</v>
      </c>
      <c r="AG14" s="47">
        <f>SUMIF($E$7:$E$54,$AB14,$G$7:$G$54) + SUMIF($H$7:$H$54,$AB14,$F$7:$F$54)</f>
        <v>1</v>
      </c>
      <c r="AH14" s="47">
        <f>(AF14-AG14)*100+AK14*10000+AF14</f>
        <v>90405</v>
      </c>
      <c r="AI14" s="47">
        <f>AF14-AG14</f>
        <v>4</v>
      </c>
      <c r="AJ14" s="47">
        <f>(AI14-AI19)/AI18</f>
        <v>0.875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1097.5008809999999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6">
        <v>50</v>
      </c>
      <c r="AZ14" s="26" t="str">
        <f>AO20</f>
        <v>Argentina</v>
      </c>
      <c r="BA14" s="84">
        <v>1</v>
      </c>
      <c r="BB14" s="86">
        <v>1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5 - 1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4</v>
      </c>
      <c r="AH15" s="47">
        <f>(AF15-AG15)*100+AK15*10000+AF15</f>
        <v>9701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113.11189311111112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7"/>
      <c r="AZ15" s="28" t="str">
        <f>AO27</f>
        <v>Denmark</v>
      </c>
      <c r="BA15" s="85">
        <v>1</v>
      </c>
      <c r="BB15" s="87">
        <v>0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3 - 2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1</v>
      </c>
      <c r="AE16" s="47">
        <f>COUNTIF($S$7:$T$54,"=" &amp; AB16 &amp; "_lose")</f>
        <v>2</v>
      </c>
      <c r="AF16" s="47">
        <f>SUMIF($E$7:$E$54,$AB16,$F$7:$F$54) + SUMIF($H$7:$H$54,$AB16,$G$7:$G$54)</f>
        <v>1</v>
      </c>
      <c r="AG16" s="47">
        <f>SUMIF($E$7:$E$54,$AB16,$G$7:$G$54) + SUMIF($H$7:$H$54,$AB16,$F$7:$F$54)</f>
        <v>3</v>
      </c>
      <c r="AH16" s="47">
        <f>(AF16-AG16)*100+AK16*10000+AF16</f>
        <v>9801</v>
      </c>
      <c r="AI16" s="47">
        <f>AF16-AG16</f>
        <v>-2</v>
      </c>
      <c r="AJ16" s="47">
        <f>(AI16-AI19)/AI18</f>
        <v>0.125</v>
      </c>
      <c r="AK16" s="47">
        <f>AC16*3+AD16</f>
        <v>1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125.61192797111111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6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1 - 3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2</v>
      </c>
      <c r="AH17" s="47">
        <f>(AF17-AG17)*100+AK17*10000+AF17</f>
        <v>60103</v>
      </c>
      <c r="AI17" s="47">
        <f>AF17-AG17</f>
        <v>1</v>
      </c>
      <c r="AJ17" s="47">
        <f>(AI17-AI19)/AI18</f>
        <v>0.5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722.66745773166667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7"/>
      <c r="BN17" s="28" t="str">
        <f>T70</f>
        <v>Brazil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1 - 4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5</v>
      </c>
      <c r="AG18" s="47">
        <f t="shared" si="11"/>
        <v>4</v>
      </c>
      <c r="AH18" s="47">
        <f>MAX(AH14:AH17)-AH19+1</f>
        <v>80705</v>
      </c>
      <c r="AI18" s="47">
        <f>MAX(AI14:AI17)-AI19+1</f>
        <v>8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6">
        <v>53</v>
      </c>
      <c r="AZ18" s="26" t="str">
        <f>AO32</f>
        <v>Germany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9701</v>
      </c>
      <c r="AI19" s="47">
        <f>MIN(AI14:AI17)</f>
        <v>-3</v>
      </c>
      <c r="AY19" s="127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2</v>
      </c>
      <c r="AH20" s="47">
        <f>(AF20-AG20)*100+AK20*10000+AF20</f>
        <v>90608</v>
      </c>
      <c r="AI20" s="47">
        <f>AF20-AG20</f>
        <v>6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1001.7469142460318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6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4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7</v>
      </c>
      <c r="AH21" s="47">
        <f>(AF21-AG21)*100+AK21*10000+AF21</f>
        <v>-700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7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4</v>
      </c>
      <c r="AH22" s="47">
        <f>(AF22-AG22)*100+AK22*10000+AF22</f>
        <v>60206</v>
      </c>
      <c r="AI22" s="47">
        <f>AF22-AG22</f>
        <v>2</v>
      </c>
      <c r="AJ22" s="47">
        <f>(AI22-AI25)/AI24</f>
        <v>0.6428571428571429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670.95321036238101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6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3 - 4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4</v>
      </c>
      <c r="AH23" s="47">
        <f>(AF23-AG23)*100+AK23*10000+AF23</f>
        <v>29903</v>
      </c>
      <c r="AI23" s="47">
        <f>AF23-AG23</f>
        <v>-1</v>
      </c>
      <c r="AJ23" s="47">
        <f>(AI23-AI25)/AI24</f>
        <v>0.42857142857142855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346.19124819047613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7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6">
        <v>64</v>
      </c>
      <c r="BU23" s="26" t="str">
        <f>T76</f>
        <v>Brazil</v>
      </c>
      <c r="BV23" s="84">
        <v>0</v>
      </c>
      <c r="BW23" s="86">
        <v>1</v>
      </c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9</v>
      </c>
      <c r="AG24" s="47">
        <f t="shared" si="12"/>
        <v>6</v>
      </c>
      <c r="AH24" s="47">
        <f>MAX(AH20:AH23)-AH25+1</f>
        <v>91309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7"/>
      <c r="BU24" s="28" t="str">
        <f>T77</f>
        <v>Spain</v>
      </c>
      <c r="BV24" s="85">
        <v>0</v>
      </c>
      <c r="BW24" s="87">
        <v>0</v>
      </c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-700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5</v>
      </c>
      <c r="AG26" s="47">
        <f>SUMIF($E$7:$E$54,$AB26,$G$7:$G$54) + SUMIF($H$7:$H$54,$AB26,$F$7:$F$54)</f>
        <v>1</v>
      </c>
      <c r="AH26" s="47">
        <f>(AF26-AG26)*100+AK26*10000+AF26</f>
        <v>90405</v>
      </c>
      <c r="AI26" s="47">
        <f>AF26-AG26</f>
        <v>4</v>
      </c>
      <c r="AJ26" s="47">
        <f>(AI26-AI31)/AI30</f>
        <v>0.9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997.14375214285712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6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5 - 1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4</v>
      </c>
      <c r="AH27" s="47">
        <f>(AF27-AG27)*100+AK27*10000+AF27</f>
        <v>29802</v>
      </c>
      <c r="AI27" s="47">
        <f>AF27-AG27</f>
        <v>-2</v>
      </c>
      <c r="AJ27" s="47">
        <f>(AI27-AI31)/AI30</f>
        <v>0.3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332.85788472214284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7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6 - 3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3</v>
      </c>
      <c r="AH28" s="47">
        <f>(AF28-AG28)*100+AK28*10000+AF28</f>
        <v>60306</v>
      </c>
      <c r="AI28" s="47">
        <f>AF28-AG28</f>
        <v>3</v>
      </c>
      <c r="AJ28" s="47">
        <f>(AI28-AI31)/AI30</f>
        <v>0.8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688.57225537142858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6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2 - 4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5</v>
      </c>
      <c r="AH29" s="47">
        <f>(AF29-AG29)*100+AK29*10000+AF29</f>
        <v>-500</v>
      </c>
      <c r="AI29" s="47">
        <f>AF29-AG29</f>
        <v>-5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7"/>
      <c r="BG29" s="28" t="str">
        <f>T61</f>
        <v>France</v>
      </c>
      <c r="BH29" s="85">
        <v>0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2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0 - 5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7</v>
      </c>
      <c r="AG30" s="47">
        <f t="shared" si="13"/>
        <v>5</v>
      </c>
      <c r="AH30" s="47">
        <f>MAX(AH26:AH29)-AH31+1</f>
        <v>90906</v>
      </c>
      <c r="AI30" s="47">
        <f>MAX(AI26:AI29)-AI31+1</f>
        <v>10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6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-500</v>
      </c>
      <c r="AI31" s="47">
        <f>MIN(AI26:AI29)</f>
        <v>-5</v>
      </c>
      <c r="AY31" s="127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8" t="str">
        <f>INDEX(T,7,lang)</f>
        <v>Third-Place Play-Off</v>
      </c>
      <c r="BU31" s="129"/>
      <c r="BV31" s="129"/>
      <c r="BW31" s="129"/>
      <c r="BX31" s="130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3</v>
      </c>
      <c r="AH32" s="47">
        <f>(AF32-AG32)*100+AK32*10000+AF32</f>
        <v>60306</v>
      </c>
      <c r="AI32" s="47">
        <f>AF32-AG32</f>
        <v>3</v>
      </c>
      <c r="AJ32" s="47">
        <f>(AI32-AI37)/AI36</f>
        <v>0.69230769230769229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676.73162373076923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6">
        <v>62</v>
      </c>
      <c r="BN32" s="26" t="str">
        <f>T71</f>
        <v>England</v>
      </c>
      <c r="BO32" s="84">
        <v>0</v>
      </c>
      <c r="BP32" s="86">
        <v>0</v>
      </c>
      <c r="BQ32" s="27"/>
      <c r="BR32" s="35"/>
      <c r="BS32" s="23"/>
      <c r="BT32" s="131"/>
      <c r="BU32" s="132"/>
      <c r="BV32" s="132"/>
      <c r="BW32" s="132"/>
      <c r="BX32" s="133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2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8 - 2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-599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1.2507500300000001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7"/>
      <c r="BN33" s="28" t="str">
        <f>T72</f>
        <v>Spain</v>
      </c>
      <c r="BO33" s="85">
        <v>0</v>
      </c>
      <c r="BP33" s="87">
        <v>1</v>
      </c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6 - 3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2</v>
      </c>
      <c r="AH34" s="47">
        <f>(AF34-AG34)*100+AK34*10000+AF34</f>
        <v>90608</v>
      </c>
      <c r="AI34" s="47">
        <f>AF34-AG34</f>
        <v>6</v>
      </c>
      <c r="AJ34" s="47">
        <f>(AI34-AI37)/AI36</f>
        <v>0.92307692307692313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1002.3085175726923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6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5</v>
      </c>
      <c r="AH35" s="47">
        <f>(AF35-AG35)*100+AK35*10000+AF35</f>
        <v>29702</v>
      </c>
      <c r="AI35" s="47">
        <f>AF35-AG35</f>
        <v>-3</v>
      </c>
      <c r="AJ35" s="47">
        <f>(AI35-AI37)/AI36</f>
        <v>0.23076923076923078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325.57769979692307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7"/>
      <c r="AZ35" s="28" t="str">
        <f>AO33</f>
        <v>Spain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6">
        <v>63</v>
      </c>
      <c r="BU35" s="26" t="str">
        <f>Z76</f>
        <v>Argentina</v>
      </c>
      <c r="BV35" s="84">
        <v>0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8</v>
      </c>
      <c r="AG36" s="47">
        <f t="shared" si="14"/>
        <v>6</v>
      </c>
      <c r="AH36" s="47">
        <f>MAX(AH32:AH35)-AH37+1</f>
        <v>91208</v>
      </c>
      <c r="AI36" s="47">
        <f>MAX(AI32:AI35)-AI37+1</f>
        <v>13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6">
        <v>60</v>
      </c>
      <c r="BG36" s="26" t="str">
        <f>T64</f>
        <v>Spain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7"/>
      <c r="BU36" s="28" t="str">
        <f>Z77</f>
        <v>England</v>
      </c>
      <c r="BV36" s="85">
        <v>2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-599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7"/>
      <c r="BG37" s="28" t="str">
        <f>T65</f>
        <v>Portugal</v>
      </c>
      <c r="BH37" s="85">
        <v>0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3</v>
      </c>
      <c r="AH38" s="47">
        <f>(AF38-AG38)*100+AK38*10000+AF38</f>
        <v>90407</v>
      </c>
      <c r="AI38" s="47">
        <f>AF38-AG38</f>
        <v>4</v>
      </c>
      <c r="AJ38" s="47">
        <f>(AI38-AI43)/AI42</f>
        <v>0.875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1101.5009135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6">
        <v>56</v>
      </c>
      <c r="AZ38" s="26" t="str">
        <f>AO50</f>
        <v>Portugal</v>
      </c>
      <c r="BA38" s="84">
        <v>1</v>
      </c>
      <c r="BB38" s="86">
        <v>2</v>
      </c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7 - 3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5</v>
      </c>
      <c r="AG39" s="47">
        <f>SUMIF($E$7:$E$54,$AB39,$G$7:$G$54) + SUMIF($H$7:$H$54,$AB39,$F$7:$F$54)</f>
        <v>6</v>
      </c>
      <c r="AH39" s="47">
        <f>(AF39-AG39)*100+AK39*10000+AF39</f>
        <v>29905</v>
      </c>
      <c r="AI39" s="47">
        <f>AF39-AG39</f>
        <v>-1</v>
      </c>
      <c r="AJ39" s="47">
        <f>(AI39-AI43)/AI42</f>
        <v>0.25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368.33407283333332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7"/>
      <c r="AZ39" s="28" t="str">
        <f>AO45</f>
        <v>Switzerland</v>
      </c>
      <c r="BA39" s="85">
        <v>1</v>
      </c>
      <c r="BB39" s="87">
        <v>0</v>
      </c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1</v>
      </c>
      <c r="M40" s="25">
        <f>VLOOKUP(2,AA38:AK41,4,FALSE)</f>
        <v>1</v>
      </c>
      <c r="N40" s="25">
        <f>VLOOKUP(2,AA38:AK41,5,FALSE)</f>
        <v>1</v>
      </c>
      <c r="O40" s="25" t="str">
        <f>VLOOKUP(2,AA38:AK41,6,FALSE) &amp; " - " &amp; VLOOKUP(2,AA38:AK41,7,FALSE)</f>
        <v>5 - 5</v>
      </c>
      <c r="P40" s="54">
        <f>L40*3+M40</f>
        <v>4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6</v>
      </c>
      <c r="AH40" s="47">
        <f>(AF40-AG40)*100+AK40*10000+AF40</f>
        <v>9703</v>
      </c>
      <c r="AI40" s="47">
        <f>AF40-AG40</f>
        <v>-3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117.11188705111111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5 - 6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1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5</v>
      </c>
      <c r="AH41" s="47">
        <f>(AF41-AG41)*100+AK41*10000+AF41</f>
        <v>40005</v>
      </c>
      <c r="AI41" s="47">
        <f>AF41-AG41</f>
        <v>0</v>
      </c>
      <c r="AJ41" s="47">
        <f>(AI41-AI43)/AI42</f>
        <v>0.375</v>
      </c>
      <c r="AK41" s="47">
        <f>AC41*3+AD41</f>
        <v>4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491.94525499944444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4" t="s">
        <v>2515</v>
      </c>
      <c r="AZ41" s="135"/>
      <c r="BA41" s="135"/>
      <c r="BB41" s="135"/>
      <c r="BC41" s="136"/>
      <c r="BL41" s="143" t="str">
        <f>INDEX(T,102,lang)</f>
        <v>World Champion 2022</v>
      </c>
      <c r="BM41" s="143"/>
      <c r="BN41" s="143"/>
      <c r="BO41" s="143"/>
      <c r="BP41" s="143"/>
      <c r="BQ41" s="143"/>
      <c r="BR41" s="145" t="str">
        <f>S85</f>
        <v>Brazil</v>
      </c>
      <c r="BS41" s="145"/>
      <c r="BT41" s="145"/>
      <c r="BU41" s="145"/>
      <c r="BV41" s="145"/>
      <c r="BW41" s="145"/>
      <c r="BX41" s="145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0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3 - 6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5</v>
      </c>
      <c r="AG42" s="47">
        <f t="shared" si="15"/>
        <v>4</v>
      </c>
      <c r="AH42" s="47">
        <f>MAX(AH38:AH41)-AH43+1</f>
        <v>80705</v>
      </c>
      <c r="AI42" s="47">
        <f>MAX(AI38:AI41)-AI43+1</f>
        <v>8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7"/>
      <c r="AZ42" s="138"/>
      <c r="BA42" s="138"/>
      <c r="BB42" s="138"/>
      <c r="BC42" s="139"/>
      <c r="BL42" s="144"/>
      <c r="BM42" s="144"/>
      <c r="BN42" s="144"/>
      <c r="BO42" s="144"/>
      <c r="BP42" s="144"/>
      <c r="BQ42" s="144"/>
      <c r="BR42" s="146"/>
      <c r="BS42" s="146"/>
      <c r="BT42" s="146"/>
      <c r="BU42" s="146"/>
      <c r="BV42" s="146"/>
      <c r="BW42" s="146"/>
      <c r="BX42" s="146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9703</v>
      </c>
      <c r="AI43" s="47">
        <f>MIN(AI38:AI41)</f>
        <v>-3</v>
      </c>
      <c r="AY43" s="137"/>
      <c r="AZ43" s="138"/>
      <c r="BA43" s="138"/>
      <c r="BB43" s="138"/>
      <c r="BC43" s="139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7</v>
      </c>
      <c r="AG44" s="47">
        <f>SUMIF($E$7:$E$54,$AB44,$G$7:$G$54) + SUMIF($H$7:$H$54,$AB44,$F$7:$F$54)</f>
        <v>3</v>
      </c>
      <c r="AH44" s="47">
        <f>(AF44-AG44)*100+AK44*10000+AF44</f>
        <v>90407</v>
      </c>
      <c r="AI44" s="47">
        <f>AF44-AG44</f>
        <v>4</v>
      </c>
      <c r="AJ44" s="47">
        <f>(AI44-AI49)/AI48</f>
        <v>0.875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1101.500916345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7"/>
      <c r="AZ44" s="138"/>
      <c r="BA44" s="138"/>
      <c r="BB44" s="138"/>
      <c r="BC44" s="139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7 - 3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5</v>
      </c>
      <c r="AH45" s="47">
        <f>(AF45-AG45)*100+AK45*10000+AF45</f>
        <v>19904</v>
      </c>
      <c r="AI45" s="47">
        <f>AF45-AG45</f>
        <v>-1</v>
      </c>
      <c r="AJ45" s="47">
        <f>(AI45-AI49)/AI48</f>
        <v>0.25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255.22299598722222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7"/>
      <c r="AZ45" s="138"/>
      <c r="BA45" s="138"/>
      <c r="BB45" s="138"/>
      <c r="BC45" s="139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3</v>
      </c>
      <c r="AH46" s="47">
        <f>(AF46-AG46)*100+AK46*10000+AF46</f>
        <v>40003</v>
      </c>
      <c r="AI46" s="47">
        <f>AF46-AG46</f>
        <v>0</v>
      </c>
      <c r="AJ46" s="47">
        <f>(AI46-AI49)/AI48</f>
        <v>0.375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487.94526210444445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40"/>
      <c r="AZ46" s="141"/>
      <c r="BA46" s="141"/>
      <c r="BB46" s="141"/>
      <c r="BC46" s="142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4 - 5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9703</v>
      </c>
      <c r="AI47" s="47">
        <f>AF47-AG47</f>
        <v>-3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117.11185135111111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5</v>
      </c>
      <c r="AG48" s="47">
        <f t="shared" si="16"/>
        <v>4</v>
      </c>
      <c r="AH48" s="47">
        <f>MAX(AH44:AH47)-AH49+1</f>
        <v>80705</v>
      </c>
      <c r="AI48" s="47">
        <f>MAX(AI44:AI47)-AI49+1</f>
        <v>8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4" t="s">
        <v>2516</v>
      </c>
      <c r="AZ48" s="135"/>
      <c r="BA48" s="135"/>
      <c r="BB48" s="135"/>
      <c r="BC48" s="136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9703</v>
      </c>
      <c r="AI49" s="47">
        <f>MIN(AI44:AI47)</f>
        <v>-3</v>
      </c>
      <c r="AY49" s="137"/>
      <c r="AZ49" s="138"/>
      <c r="BA49" s="138"/>
      <c r="BB49" s="138"/>
      <c r="BC49" s="139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8</v>
      </c>
      <c r="AG50" s="47">
        <f>SUMIF($E$7:$E$54,$AB50,$G$7:$G$54) + SUMIF($H$7:$H$54,$AB50,$F$7:$F$54)</f>
        <v>1</v>
      </c>
      <c r="AH50" s="47">
        <f>(AF50-AG50)*100+AK50*10000+AF50</f>
        <v>70708</v>
      </c>
      <c r="AI50" s="47">
        <f>AF50-AG50</f>
        <v>7</v>
      </c>
      <c r="AJ50" s="47">
        <f>(AI50-AI55)/AI54</f>
        <v>0.93333333333333335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978.33417072333339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7"/>
      <c r="AZ50" s="138"/>
      <c r="BA50" s="138"/>
      <c r="BB50" s="138"/>
      <c r="BC50" s="139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8 - 1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8</v>
      </c>
      <c r="AH51" s="47">
        <f>(AF51-AG51)*100+AK51*10000+AF51</f>
        <v>-699</v>
      </c>
      <c r="AI51" s="47">
        <f>AF51-AG51</f>
        <v>-7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1.2506936799999999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7"/>
      <c r="AZ51" s="138"/>
      <c r="BA51" s="138"/>
      <c r="BB51" s="138"/>
      <c r="BC51" s="139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7 - 2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2</v>
      </c>
      <c r="AH52" s="47">
        <f>(AF52-AG52)*100+AK52*10000+AF52</f>
        <v>70507</v>
      </c>
      <c r="AI52" s="47">
        <f>AF52-AG52</f>
        <v>5</v>
      </c>
      <c r="AJ52" s="47">
        <f>(AI52-AI55)/AI54</f>
        <v>0.8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963.75081786500004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7"/>
      <c r="AZ52" s="138"/>
      <c r="BA52" s="138"/>
      <c r="BB52" s="138"/>
      <c r="BC52" s="139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1 - 6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6</v>
      </c>
      <c r="AH53" s="47">
        <f>(AF53-AG53)*100+AK53*10000+AF53</f>
        <v>29501</v>
      </c>
      <c r="AI53" s="47">
        <f>AF53-AG53</f>
        <v>-5</v>
      </c>
      <c r="AJ53" s="47">
        <f>(AI53-AI55)/AI54</f>
        <v>0.13333333333333333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389.58409310333332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7"/>
      <c r="AZ53" s="138"/>
      <c r="BA53" s="138"/>
      <c r="BB53" s="138"/>
      <c r="BC53" s="139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1 - 8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2</v>
      </c>
      <c r="AE54" s="47">
        <f t="shared" si="17"/>
        <v>4</v>
      </c>
      <c r="AF54" s="47">
        <f t="shared" si="17"/>
        <v>8</v>
      </c>
      <c r="AG54" s="47">
        <f t="shared" si="17"/>
        <v>8</v>
      </c>
      <c r="AH54" s="47">
        <f>MAX(AH50:AH53)-AH55+1</f>
        <v>71408</v>
      </c>
      <c r="AI54" s="47">
        <f>MAX(AI50:AI53)-AI55+1</f>
        <v>15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40"/>
      <c r="AZ54" s="141"/>
      <c r="BA54" s="141"/>
      <c r="BB54" s="141"/>
      <c r="BC54" s="142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-699</v>
      </c>
      <c r="AI55" s="47">
        <f>MIN(AI50:AI53)</f>
        <v>-7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Spain</v>
      </c>
      <c r="T77" s="88" t="str">
        <f>IF(OR(S77="",S77="draw"),INDEX(T,99,lang),S77)</f>
        <v>Spain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England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5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11"/>
  <sheetViews>
    <sheetView workbookViewId="0">
      <selection activeCell="B9" sqref="B9"/>
    </sheetView>
  </sheetViews>
  <sheetFormatPr defaultRowHeight="14.5" x14ac:dyDescent="0.35"/>
  <cols>
    <col min="1" max="1" width="80.26953125" customWidth="1"/>
    <col min="2" max="2" width="63.90625" customWidth="1"/>
  </cols>
  <sheetData>
    <row r="1" spans="1:3" x14ac:dyDescent="0.35">
      <c r="A1" s="101" t="s">
        <v>2526</v>
      </c>
      <c r="B1" s="102" t="s">
        <v>2527</v>
      </c>
    </row>
    <row r="2" spans="1:3" x14ac:dyDescent="0.35">
      <c r="A2" s="103" t="s">
        <v>2518</v>
      </c>
      <c r="B2" s="100" t="s">
        <v>2530</v>
      </c>
    </row>
    <row r="3" spans="1:3" x14ac:dyDescent="0.35">
      <c r="A3" s="100" t="s">
        <v>2519</v>
      </c>
      <c r="B3" s="103" t="s">
        <v>2531</v>
      </c>
    </row>
    <row r="4" spans="1:3" x14ac:dyDescent="0.35">
      <c r="A4" s="103" t="s">
        <v>2520</v>
      </c>
      <c r="B4" s="100" t="s">
        <v>2538</v>
      </c>
    </row>
    <row r="5" spans="1:3" x14ac:dyDescent="0.35">
      <c r="A5" s="100" t="s">
        <v>2529</v>
      </c>
      <c r="B5" s="104" t="s">
        <v>2537</v>
      </c>
      <c r="C5" s="105"/>
    </row>
    <row r="6" spans="1:3" x14ac:dyDescent="0.35">
      <c r="A6" s="103" t="s">
        <v>2521</v>
      </c>
      <c r="B6" s="100" t="s">
        <v>2532</v>
      </c>
    </row>
    <row r="7" spans="1:3" x14ac:dyDescent="0.35">
      <c r="A7" s="100" t="s">
        <v>2522</v>
      </c>
      <c r="B7" s="103" t="s">
        <v>2533</v>
      </c>
    </row>
    <row r="8" spans="1:3" x14ac:dyDescent="0.35">
      <c r="A8" s="103" t="s">
        <v>2523</v>
      </c>
      <c r="B8" s="100" t="s">
        <v>2539</v>
      </c>
    </row>
    <row r="9" spans="1:3" x14ac:dyDescent="0.35">
      <c r="A9" s="100" t="s">
        <v>2524</v>
      </c>
      <c r="B9" s="103" t="s">
        <v>2534</v>
      </c>
    </row>
    <row r="10" spans="1:3" x14ac:dyDescent="0.35">
      <c r="A10" s="103" t="s">
        <v>2525</v>
      </c>
      <c r="B10" s="100" t="s">
        <v>2536</v>
      </c>
    </row>
    <row r="11" spans="1:3" x14ac:dyDescent="0.35">
      <c r="A11" s="100" t="s">
        <v>2528</v>
      </c>
      <c r="B11" s="103" t="s">
        <v>2535</v>
      </c>
    </row>
  </sheetData>
  <pageMargins left="0.7" right="0.7" top="0.75" bottom="0.75" header="0.3" footer="0.3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'2022 World Cup'!Print_Area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Kayvo</cp:lastModifiedBy>
  <cp:lastPrinted>2022-11-18T18:31:59Z</cp:lastPrinted>
  <dcterms:created xsi:type="dcterms:W3CDTF">2017-12-27T19:32:51Z</dcterms:created>
  <dcterms:modified xsi:type="dcterms:W3CDTF">2022-11-19T21:09:09Z</dcterms:modified>
</cp:coreProperties>
</file>