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8_{BF0BFCA9-1EC9-5A48-98DB-A2A9ADFB8C2D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_xlnm._FilterDatabase" localSheetId="3" hidden="1">LISAKÜSIMUSED!$A$1:$B$11</definedName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R37" i="3"/>
  <c r="R36" i="3"/>
  <c r="R33" i="3"/>
  <c r="R32" i="3"/>
  <c r="R29" i="3"/>
  <c r="R28" i="3"/>
  <c r="R21" i="3"/>
  <c r="R20" i="3"/>
  <c r="R17" i="3"/>
  <c r="R16" i="3"/>
  <c r="R13" i="3"/>
  <c r="R12" i="3"/>
  <c r="Y54" i="3"/>
  <c r="G15" i="2"/>
  <c r="AB53" i="3"/>
  <c r="Y53" i="3"/>
  <c r="AB52" i="3"/>
  <c r="H38" i="3"/>
  <c r="Y52" i="3"/>
  <c r="AB51" i="3"/>
  <c r="H21" i="3"/>
  <c r="Y51" i="3"/>
  <c r="AB50" i="3"/>
  <c r="E38" i="3"/>
  <c r="Y50" i="3"/>
  <c r="Y49" i="3"/>
  <c r="Y48" i="3"/>
  <c r="AB47" i="3"/>
  <c r="E54" i="3"/>
  <c r="Y47" i="3"/>
  <c r="AB46" i="3"/>
  <c r="H53" i="3"/>
  <c r="Y46" i="3"/>
  <c r="AB45" i="3"/>
  <c r="Y45" i="3"/>
  <c r="AB44" i="3"/>
  <c r="H54" i="3"/>
  <c r="Y44" i="3"/>
  <c r="Y43" i="3"/>
  <c r="Y42" i="3"/>
  <c r="AB41" i="3"/>
  <c r="E33" i="3"/>
  <c r="Y41" i="3"/>
  <c r="AB40" i="3"/>
  <c r="H48" i="3"/>
  <c r="Y40" i="3"/>
  <c r="AB39" i="3"/>
  <c r="H18" i="3"/>
  <c r="Y39" i="3"/>
  <c r="AB38" i="3"/>
  <c r="E18" i="3"/>
  <c r="Y38" i="3"/>
  <c r="Y37" i="3"/>
  <c r="Y36" i="3"/>
  <c r="AB35" i="3"/>
  <c r="E49" i="3"/>
  <c r="Y35" i="3"/>
  <c r="AB34" i="3"/>
  <c r="E16" i="3"/>
  <c r="Y34" i="3"/>
  <c r="AB33" i="3"/>
  <c r="E50" i="3"/>
  <c r="Y33" i="3"/>
  <c r="AB32" i="3"/>
  <c r="E34" i="3"/>
  <c r="Y32" i="3"/>
  <c r="Y31" i="3"/>
  <c r="Y30" i="3"/>
  <c r="AB29" i="3"/>
  <c r="H12" i="3"/>
  <c r="Y29" i="3"/>
  <c r="AB28" i="3"/>
  <c r="H29" i="3"/>
  <c r="Y28" i="3"/>
  <c r="AB27" i="3"/>
  <c r="H14" i="3"/>
  <c r="Y27" i="3"/>
  <c r="AB26" i="3"/>
  <c r="E14" i="3"/>
  <c r="Y26" i="3"/>
  <c r="Y25" i="3"/>
  <c r="Y24" i="3"/>
  <c r="AB23" i="3"/>
  <c r="Y23" i="3"/>
  <c r="AB22" i="3"/>
  <c r="H46" i="3"/>
  <c r="Y22" i="3"/>
  <c r="AB21" i="3"/>
  <c r="E46" i="3"/>
  <c r="Y21" i="3"/>
  <c r="AB20" i="3"/>
  <c r="E30" i="3"/>
  <c r="Y20" i="3"/>
  <c r="Y19" i="3"/>
  <c r="Y18" i="3"/>
  <c r="AB17" i="3"/>
  <c r="H10" i="3"/>
  <c r="Y17" i="3"/>
  <c r="AB16" i="3"/>
  <c r="Y16" i="3"/>
  <c r="AB15" i="3"/>
  <c r="E42" i="3"/>
  <c r="Y15" i="3"/>
  <c r="AB14" i="3"/>
  <c r="E26" i="3"/>
  <c r="Y14" i="3"/>
  <c r="Y13" i="3"/>
  <c r="Y12" i="3"/>
  <c r="AB11" i="3"/>
  <c r="E25" i="3"/>
  <c r="Y11" i="3"/>
  <c r="AB10" i="3"/>
  <c r="H25" i="3"/>
  <c r="Y10" i="3"/>
  <c r="AB9" i="3"/>
  <c r="H40" i="3"/>
  <c r="Y9" i="3"/>
  <c r="AB8" i="3"/>
  <c r="E8" i="3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7" i="2"/>
  <c r="B18" i="2"/>
  <c r="AM11" i="3"/>
  <c r="AM33" i="3"/>
  <c r="AM16" i="3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/>
  <c r="G48" i="2"/>
  <c r="P44" i="3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/>
  <c r="R24" i="3"/>
  <c r="R7" i="3"/>
  <c r="R60" i="3"/>
  <c r="AY25" i="3"/>
  <c r="R42" i="3"/>
  <c r="R34" i="3"/>
  <c r="R23" i="3"/>
  <c r="R10" i="3"/>
  <c r="R22" i="3"/>
  <c r="R71" i="3"/>
  <c r="R53" i="3"/>
  <c r="R18" i="3"/>
  <c r="R65" i="3"/>
  <c r="AY37" i="3"/>
  <c r="R59" i="3"/>
  <c r="AY13" i="3"/>
  <c r="R45" i="3"/>
  <c r="R31" i="3"/>
  <c r="R26" i="3"/>
  <c r="R14" i="3"/>
  <c r="R85" i="3"/>
  <c r="BT22" i="3"/>
  <c r="R64" i="3"/>
  <c r="AY33" i="3"/>
  <c r="R58" i="3"/>
  <c r="AY9" i="3"/>
  <c r="R50" i="3"/>
  <c r="R47" i="3"/>
  <c r="R39" i="3"/>
  <c r="R15" i="3"/>
  <c r="R38" i="3"/>
  <c r="R40" i="3"/>
  <c r="R76" i="3"/>
  <c r="BM15" i="3"/>
  <c r="R63" i="3"/>
  <c r="AY21" i="3"/>
  <c r="R52" i="3"/>
  <c r="R41" i="3"/>
  <c r="R30" i="3"/>
  <c r="R9" i="3"/>
  <c r="R35" i="3"/>
  <c r="R11" i="3"/>
  <c r="R8" i="3"/>
  <c r="R81" i="3"/>
  <c r="BT34" i="3"/>
  <c r="R72" i="3"/>
  <c r="BF35" i="3"/>
  <c r="R62" i="3"/>
  <c r="AY17" i="3"/>
  <c r="R54" i="3"/>
  <c r="R49" i="3"/>
  <c r="R44" i="3"/>
  <c r="R19" i="3"/>
  <c r="R70" i="3"/>
  <c r="BF19" i="3"/>
  <c r="R61" i="3"/>
  <c r="AY29" i="3"/>
  <c r="R48" i="3"/>
  <c r="R46" i="3"/>
  <c r="R43" i="3"/>
  <c r="R27" i="3"/>
  <c r="R77" i="3"/>
  <c r="BM31" i="3"/>
  <c r="R69" i="3"/>
  <c r="BF11" i="3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/>
  <c r="BF27" i="3"/>
  <c r="L20" i="3"/>
  <c r="AF28" i="3"/>
  <c r="M14" i="3"/>
  <c r="J38" i="3"/>
  <c r="M20" i="3"/>
  <c r="K14" i="3"/>
  <c r="P38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41" i="3"/>
  <c r="T49" i="3"/>
  <c r="T50" i="3"/>
  <c r="T53" i="3"/>
  <c r="T54" i="3"/>
  <c r="AC11" i="3"/>
  <c r="AD11" i="3"/>
  <c r="AK11" i="3"/>
  <c r="AH11" i="3"/>
  <c r="AC9" i="3"/>
  <c r="AD9" i="3"/>
  <c r="AK9" i="3"/>
  <c r="AH9" i="3"/>
  <c r="U40" i="3"/>
  <c r="T30" i="3"/>
  <c r="T39" i="3"/>
  <c r="AG18" i="3"/>
  <c r="T16" i="3"/>
  <c r="T28" i="3"/>
  <c r="T37" i="3"/>
  <c r="AC8" i="3"/>
  <c r="AD8" i="3"/>
  <c r="AK8" i="3"/>
  <c r="AH8" i="3"/>
  <c r="U24" i="3"/>
  <c r="AI11" i="3"/>
  <c r="AI47" i="3"/>
  <c r="AI21" i="3"/>
  <c r="T15" i="3"/>
  <c r="AI27" i="3"/>
  <c r="AI20" i="3"/>
  <c r="AF24" i="3"/>
  <c r="AF36" i="3"/>
  <c r="AI32" i="3"/>
  <c r="AI17" i="3"/>
  <c r="AG36" i="3"/>
  <c r="T9" i="3"/>
  <c r="AI39" i="3"/>
  <c r="AI15" i="3"/>
  <c r="AF54" i="3"/>
  <c r="AI50" i="3"/>
  <c r="AG42" i="3"/>
  <c r="AG30" i="3"/>
  <c r="AG24" i="3"/>
  <c r="AI33" i="3"/>
  <c r="T17" i="3"/>
  <c r="AC23" i="3"/>
  <c r="AC50" i="3"/>
  <c r="AD33" i="3"/>
  <c r="AD46" i="3"/>
  <c r="AE34" i="3"/>
  <c r="AE44" i="3"/>
  <c r="AE8" i="3"/>
  <c r="W24" i="3"/>
  <c r="V24" i="3"/>
  <c r="AC38" i="3"/>
  <c r="AI43" i="3"/>
  <c r="AI42" i="3"/>
  <c r="AD47" i="3"/>
  <c r="AC52" i="3"/>
  <c r="AC53" i="3"/>
  <c r="AE32" i="3"/>
  <c r="AC10" i="3"/>
  <c r="AI49" i="3"/>
  <c r="AI48" i="3"/>
  <c r="AE9" i="3"/>
  <c r="AD14" i="3"/>
  <c r="AE46" i="3"/>
  <c r="AE21" i="3"/>
  <c r="AE16" i="3"/>
  <c r="AD41" i="3"/>
  <c r="AI37" i="3"/>
  <c r="AI36" i="3"/>
  <c r="AE51" i="3"/>
  <c r="AD27" i="3"/>
  <c r="AD34" i="3"/>
  <c r="AC28" i="3"/>
  <c r="W40" i="3"/>
  <c r="V40" i="3"/>
  <c r="AE38" i="3"/>
  <c r="AE52" i="3"/>
  <c r="AE39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/>
  <c r="AE26" i="3"/>
  <c r="AD44" i="3"/>
  <c r="AC27" i="3"/>
  <c r="AE33" i="3"/>
  <c r="AE11" i="3"/>
  <c r="AC40" i="3"/>
  <c r="AD20" i="3"/>
  <c r="AD35" i="3"/>
  <c r="AD16" i="3"/>
  <c r="AC51" i="3"/>
  <c r="AC16" i="3"/>
  <c r="AD32" i="3"/>
  <c r="AE10" i="3"/>
  <c r="AC47" i="3"/>
  <c r="AE17" i="3"/>
  <c r="AE20" i="3"/>
  <c r="AD52" i="3"/>
  <c r="AD21" i="3"/>
  <c r="AC32" i="3"/>
  <c r="U8" i="3"/>
  <c r="AI31" i="3"/>
  <c r="AC21" i="3"/>
  <c r="AD29" i="3"/>
  <c r="AC41" i="3"/>
  <c r="AI55" i="3"/>
  <c r="AI54" i="3"/>
  <c r="AD51" i="3"/>
  <c r="AE45" i="3"/>
  <c r="AD26" i="3"/>
  <c r="AE14" i="3"/>
  <c r="AC20" i="3"/>
  <c r="AC26" i="3"/>
  <c r="AE22" i="3"/>
  <c r="AC34" i="3"/>
  <c r="AK34" i="3"/>
  <c r="AD39" i="3"/>
  <c r="AC46" i="3"/>
  <c r="AE15" i="3"/>
  <c r="AC44" i="3"/>
  <c r="AD23" i="3"/>
  <c r="AK23" i="3"/>
  <c r="AH23" i="3"/>
  <c r="AC45" i="3"/>
  <c r="AC14" i="3"/>
  <c r="AD15" i="3"/>
  <c r="AC39" i="3"/>
  <c r="AD10" i="3"/>
  <c r="AK10" i="3"/>
  <c r="AH10" i="3"/>
  <c r="U39" i="3"/>
  <c r="AE28" i="3"/>
  <c r="AI13" i="3"/>
  <c r="AI12" i="3"/>
  <c r="AC17" i="3"/>
  <c r="AD28" i="3"/>
  <c r="AC15" i="3"/>
  <c r="AE47" i="3"/>
  <c r="AI25" i="3"/>
  <c r="AI24" i="3"/>
  <c r="AC22" i="3"/>
  <c r="AK22" i="3"/>
  <c r="AH22" i="3"/>
  <c r="AE53" i="3"/>
  <c r="AE27" i="3"/>
  <c r="U7" i="3"/>
  <c r="AE23" i="3"/>
  <c r="AE35" i="3"/>
  <c r="AE41" i="3"/>
  <c r="AD40" i="3"/>
  <c r="AE29" i="3"/>
  <c r="AK39" i="3"/>
  <c r="AH39" i="3"/>
  <c r="AD12" i="3"/>
  <c r="AK46" i="3"/>
  <c r="AH46" i="3"/>
  <c r="AK27" i="3"/>
  <c r="AH27" i="3"/>
  <c r="AJ40" i="3"/>
  <c r="AJ39" i="3"/>
  <c r="AJ16" i="3"/>
  <c r="AJ50" i="3"/>
  <c r="AD36" i="3"/>
  <c r="AK35" i="3"/>
  <c r="AK33" i="3"/>
  <c r="AH33" i="3"/>
  <c r="AJ53" i="3"/>
  <c r="AK41" i="3"/>
  <c r="AH41" i="3"/>
  <c r="AK17" i="3"/>
  <c r="AH17" i="3"/>
  <c r="AJ41" i="3"/>
  <c r="AE42" i="3"/>
  <c r="AJ8" i="3"/>
  <c r="AK16" i="3"/>
  <c r="AH16" i="3"/>
  <c r="AJ45" i="3"/>
  <c r="AD30" i="3"/>
  <c r="AJ47" i="3"/>
  <c r="AE48" i="3"/>
  <c r="AE12" i="3"/>
  <c r="AJ10" i="3"/>
  <c r="AJ46" i="3"/>
  <c r="AJ14" i="3"/>
  <c r="AJ44" i="3"/>
  <c r="AH34" i="3"/>
  <c r="AI30" i="3"/>
  <c r="AJ29" i="3"/>
  <c r="AC18" i="3"/>
  <c r="AK14" i="3"/>
  <c r="AH14" i="3"/>
  <c r="AJ15" i="3"/>
  <c r="AJ22" i="3"/>
  <c r="AJ23" i="3"/>
  <c r="AK45" i="3"/>
  <c r="AK26" i="3"/>
  <c r="AH26" i="3"/>
  <c r="AC30" i="3"/>
  <c r="W8" i="3"/>
  <c r="V8" i="3"/>
  <c r="AK51" i="3"/>
  <c r="AK50" i="3"/>
  <c r="AE54" i="3"/>
  <c r="AC24" i="3"/>
  <c r="AK20" i="3"/>
  <c r="AH20" i="3"/>
  <c r="AC36" i="3"/>
  <c r="AK32" i="3"/>
  <c r="AE24" i="3"/>
  <c r="AK29" i="3"/>
  <c r="AH29" i="3"/>
  <c r="AK28" i="3"/>
  <c r="AH28" i="3"/>
  <c r="AJ17" i="3"/>
  <c r="AJ38" i="3"/>
  <c r="AH35" i="3"/>
  <c r="W39" i="3"/>
  <c r="V39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/>
  <c r="AJ11" i="3"/>
  <c r="AH13" i="3"/>
  <c r="AH12" i="3"/>
  <c r="AC12" i="3"/>
  <c r="AJ33" i="3"/>
  <c r="AD24" i="3"/>
  <c r="AD48" i="3"/>
  <c r="AJ51" i="3"/>
  <c r="AJ9" i="3"/>
  <c r="AK53" i="3"/>
  <c r="W7" i="3"/>
  <c r="V7" i="3"/>
  <c r="AJ20" i="3"/>
  <c r="AJ21" i="3"/>
  <c r="AK21" i="3"/>
  <c r="AH21" i="3"/>
  <c r="AJ52" i="3"/>
  <c r="AK40" i="3"/>
  <c r="AE30" i="3"/>
  <c r="AD42" i="3"/>
  <c r="AJ32" i="3"/>
  <c r="AD18" i="3"/>
  <c r="AK52" i="3"/>
  <c r="AJ26" i="3"/>
  <c r="AJ28" i="3"/>
  <c r="AJ27" i="3"/>
  <c r="AH52" i="3"/>
  <c r="AH53" i="3"/>
  <c r="U20" i="3"/>
  <c r="U46" i="3"/>
  <c r="U43" i="3"/>
  <c r="AH47" i="3"/>
  <c r="AH32" i="3"/>
  <c r="U34" i="3"/>
  <c r="U41" i="3"/>
  <c r="U26" i="3"/>
  <c r="U10" i="3"/>
  <c r="AH40" i="3"/>
  <c r="AK30" i="3"/>
  <c r="AK12" i="3"/>
  <c r="U42" i="3"/>
  <c r="U50" i="3"/>
  <c r="AK24" i="3"/>
  <c r="U16" i="3"/>
  <c r="U44" i="3"/>
  <c r="AK54" i="3"/>
  <c r="AH50" i="3"/>
  <c r="AH45" i="3"/>
  <c r="AK42" i="3"/>
  <c r="AH38" i="3"/>
  <c r="U49" i="3"/>
  <c r="AK48" i="3"/>
  <c r="AH44" i="3"/>
  <c r="AK36" i="3"/>
  <c r="AH51" i="3"/>
  <c r="AK18" i="3"/>
  <c r="U54" i="3"/>
  <c r="W54" i="3"/>
  <c r="U52" i="3"/>
  <c r="V52" i="3"/>
  <c r="U12" i="3"/>
  <c r="U18" i="3"/>
  <c r="W18" i="3"/>
  <c r="U32" i="3"/>
  <c r="V32" i="3"/>
  <c r="U48" i="3"/>
  <c r="U23" i="3"/>
  <c r="W49" i="3"/>
  <c r="V49" i="3"/>
  <c r="AH37" i="3"/>
  <c r="AH36" i="3"/>
  <c r="U31" i="3"/>
  <c r="U15" i="3"/>
  <c r="U38" i="3"/>
  <c r="U53" i="3"/>
  <c r="U45" i="3"/>
  <c r="U30" i="3"/>
  <c r="V41" i="3"/>
  <c r="W41" i="3"/>
  <c r="U22" i="3"/>
  <c r="AH31" i="3"/>
  <c r="AH30" i="3"/>
  <c r="U13" i="3"/>
  <c r="U29" i="3"/>
  <c r="U14" i="3"/>
  <c r="V34" i="3"/>
  <c r="W34" i="3"/>
  <c r="AH49" i="3"/>
  <c r="AH48" i="3"/>
  <c r="U19" i="3"/>
  <c r="U35" i="3"/>
  <c r="W43" i="3"/>
  <c r="V43" i="3"/>
  <c r="V16" i="3"/>
  <c r="W16" i="3"/>
  <c r="U28" i="3"/>
  <c r="W44" i="3"/>
  <c r="V44" i="3"/>
  <c r="AH19" i="3"/>
  <c r="AH18" i="3"/>
  <c r="U25" i="3"/>
  <c r="U9" i="3"/>
  <c r="U47" i="3"/>
  <c r="W50" i="3"/>
  <c r="V50" i="3"/>
  <c r="AH55" i="3"/>
  <c r="AH54" i="3"/>
  <c r="U21" i="3"/>
  <c r="U37" i="3"/>
  <c r="AH25" i="3"/>
  <c r="AH24" i="3"/>
  <c r="U27" i="3"/>
  <c r="U11" i="3"/>
  <c r="W42" i="3"/>
  <c r="V42" i="3"/>
  <c r="U51" i="3"/>
  <c r="U36" i="3"/>
  <c r="AH43" i="3"/>
  <c r="AH42" i="3"/>
  <c r="U33" i="3"/>
  <c r="U17" i="3"/>
  <c r="V10" i="3"/>
  <c r="W10" i="3"/>
  <c r="W46" i="3"/>
  <c r="V46" i="3"/>
  <c r="W26" i="3"/>
  <c r="V26" i="3"/>
  <c r="W20" i="3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/>
  <c r="AL14" i="3"/>
  <c r="AT36" i="3"/>
  <c r="AL33" i="3"/>
  <c r="AT42" i="3"/>
  <c r="AL39" i="3"/>
  <c r="AT48" i="3"/>
  <c r="AL45" i="3"/>
  <c r="AT24" i="3"/>
  <c r="AT54" i="3"/>
  <c r="AL52" i="3"/>
  <c r="AT30" i="3"/>
  <c r="AL27" i="3"/>
  <c r="AT12" i="3"/>
  <c r="AL11" i="3"/>
  <c r="AL16" i="3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/>
  <c r="AN15" i="3"/>
  <c r="AL36" i="3"/>
  <c r="AN35" i="3"/>
  <c r="AL42" i="3"/>
  <c r="AN40" i="3"/>
  <c r="AL48" i="3"/>
  <c r="AN45" i="3"/>
  <c r="AL12" i="3"/>
  <c r="AN11" i="3"/>
  <c r="AL24" i="3"/>
  <c r="AN23" i="3"/>
  <c r="AL54" i="3"/>
  <c r="AN52" i="3"/>
  <c r="AL30" i="3"/>
  <c r="AN27" i="3"/>
  <c r="AN34" i="3"/>
  <c r="AN32" i="3"/>
  <c r="AN16" i="3"/>
  <c r="AN17" i="3"/>
  <c r="AN14" i="3"/>
  <c r="AA17" i="3"/>
  <c r="AN41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/>
  <c r="AA8" i="3"/>
  <c r="AA32" i="3"/>
  <c r="AA33" i="3"/>
  <c r="AA34" i="3"/>
  <c r="N33" i="3"/>
  <c r="AA16" i="3"/>
  <c r="AA9" i="3"/>
  <c r="AA41" i="3"/>
  <c r="AA15" i="3"/>
  <c r="AA14" i="3"/>
  <c r="O15" i="3"/>
  <c r="AA35" i="3"/>
  <c r="AA46" i="3"/>
  <c r="AA53" i="3"/>
  <c r="AA28" i="3"/>
  <c r="AA39" i="3"/>
  <c r="AA21" i="3"/>
  <c r="AA38" i="3"/>
  <c r="J39" i="3"/>
  <c r="AA45" i="3"/>
  <c r="AA20" i="3"/>
  <c r="L21" i="3"/>
  <c r="AA47" i="3"/>
  <c r="AA44" i="3"/>
  <c r="AA11" i="3"/>
  <c r="AA29" i="3"/>
  <c r="AA23" i="3"/>
  <c r="AA22" i="3"/>
  <c r="AA50" i="3"/>
  <c r="AA10" i="3"/>
  <c r="J33" i="3"/>
  <c r="AO32" i="3"/>
  <c r="AZ18" i="3"/>
  <c r="S62" i="3"/>
  <c r="T62" i="3"/>
  <c r="AA27" i="3"/>
  <c r="AA52" i="3"/>
  <c r="J34" i="3"/>
  <c r="AO33" i="3"/>
  <c r="AZ35" i="3"/>
  <c r="AA26" i="3"/>
  <c r="AA51" i="3"/>
  <c r="L15" i="3"/>
  <c r="M15" i="3"/>
  <c r="P15" i="3"/>
  <c r="J17" i="3"/>
  <c r="N15" i="3"/>
  <c r="M16" i="3"/>
  <c r="O17" i="3"/>
  <c r="J15" i="3"/>
  <c r="AO14" i="3"/>
  <c r="AZ26" i="3"/>
  <c r="L17" i="3"/>
  <c r="L11" i="3"/>
  <c r="N17" i="3"/>
  <c r="J16" i="3"/>
  <c r="AO15" i="3"/>
  <c r="AZ11" i="3"/>
  <c r="L33" i="3"/>
  <c r="M11" i="3"/>
  <c r="M18" i="3"/>
  <c r="O33" i="3"/>
  <c r="M33" i="3"/>
  <c r="J36" i="3"/>
  <c r="O10" i="3"/>
  <c r="L10" i="3"/>
  <c r="J12" i="3"/>
  <c r="N12" i="3"/>
  <c r="N10" i="3"/>
  <c r="M10" i="3"/>
  <c r="J10" i="3"/>
  <c r="AO9" i="3"/>
  <c r="N39" i="3"/>
  <c r="N16" i="3"/>
  <c r="M35" i="3"/>
  <c r="O16" i="3"/>
  <c r="J18" i="3"/>
  <c r="L16" i="3"/>
  <c r="P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/>
  <c r="M9" i="3"/>
  <c r="L12" i="3"/>
  <c r="AO44" i="3"/>
  <c r="AZ22" i="3"/>
  <c r="S63" i="3"/>
  <c r="T63" i="3"/>
  <c r="L51" i="3"/>
  <c r="M51" i="3"/>
  <c r="AO39" i="3"/>
  <c r="AZ19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/>
  <c r="S64" i="3"/>
  <c r="T64" i="3"/>
  <c r="M53" i="3"/>
  <c r="L53" i="3"/>
  <c r="O51" i="3"/>
  <c r="AO20" i="3"/>
  <c r="AZ14" i="3"/>
  <c r="S59" i="3"/>
  <c r="T59" i="3"/>
  <c r="J9" i="3"/>
  <c r="AO45" i="3"/>
  <c r="L9" i="3"/>
  <c r="O52" i="3"/>
  <c r="N53" i="3"/>
  <c r="J51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/>
  <c r="T60" i="3"/>
  <c r="BG28" i="3"/>
  <c r="AZ39" i="3"/>
  <c r="AO50" i="3"/>
  <c r="AZ38" i="3"/>
  <c r="S65" i="3"/>
  <c r="T65" i="3"/>
  <c r="BG37" i="3"/>
  <c r="S72" i="3"/>
  <c r="T72" i="3"/>
  <c r="BG21" i="3"/>
  <c r="S70" i="3"/>
  <c r="T70" i="3"/>
  <c r="BG36" i="3"/>
  <c r="K29" i="3"/>
  <c r="P29" i="3"/>
  <c r="K51" i="3"/>
  <c r="P51" i="3"/>
  <c r="AO51" i="3"/>
  <c r="AZ23" i="3"/>
  <c r="P9" i="3"/>
  <c r="K9" i="3"/>
  <c r="K30" i="3"/>
  <c r="P30" i="3"/>
  <c r="AO27" i="3"/>
  <c r="AZ15" i="3"/>
  <c r="AO26" i="3"/>
  <c r="P12" i="3"/>
  <c r="K12" i="3"/>
  <c r="BG13" i="3"/>
  <c r="S69" i="3"/>
  <c r="T69" i="3"/>
  <c r="K53" i="3"/>
  <c r="P53" i="3"/>
  <c r="P28" i="3"/>
  <c r="K28" i="3"/>
  <c r="AO8" i="3"/>
  <c r="AZ10" i="3"/>
  <c r="S58" i="3"/>
  <c r="T58" i="3"/>
  <c r="K27" i="3"/>
  <c r="P27" i="3"/>
  <c r="K52" i="3"/>
  <c r="P52" i="3"/>
  <c r="BN33" i="3"/>
  <c r="S71" i="3"/>
  <c r="T71" i="3"/>
  <c r="BN32" i="3"/>
  <c r="U77" i="3"/>
  <c r="Z77" i="3"/>
  <c r="BU36" i="3"/>
  <c r="AZ30" i="3"/>
  <c r="S61" i="3"/>
  <c r="T61" i="3"/>
  <c r="BG29" i="3"/>
  <c r="BN17" i="3"/>
  <c r="BG12" i="3"/>
  <c r="BN16" i="3"/>
  <c r="S77" i="3"/>
  <c r="T77" i="3"/>
  <c r="BU24" i="3"/>
  <c r="U76" i="3"/>
  <c r="Z76" i="3"/>
  <c r="BU35" i="3"/>
  <c r="T81" i="3"/>
  <c r="S76" i="3"/>
  <c r="T76" i="3"/>
  <c r="BU23" i="3"/>
  <c r="S85" i="3"/>
  <c r="T85" i="3"/>
  <c r="BR41" i="3"/>
</calcChain>
</file>

<file path=xl/sharedStrings.xml><?xml version="1.0" encoding="utf-8"?>
<sst xmlns="http://schemas.openxmlformats.org/spreadsheetml/2006/main" count="4374" uniqueCount="2541">
  <si>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</si>
  <si>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</si>
  <si>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</si>
  <si>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</si>
  <si>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</si>
  <si>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</si>
  <si>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</si>
  <si>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</si>
  <si>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</si>
  <si>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</si>
  <si>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</si>
  <si>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</si>
  <si>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</si>
  <si>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</si>
  <si>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</si>
  <si>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</si>
  <si>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</si>
  <si>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</si>
  <si>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</si>
  <si>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</si>
  <si>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</si>
  <si>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</si>
  <si>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</si>
  <si>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</si>
  <si>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</si>
  <si>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</si>
  <si>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</si>
  <si>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</si>
  <si>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</si>
  <si>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</si>
  <si>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</si>
  <si>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</si>
  <si>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</si>
  <si>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</si>
  <si>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</si>
  <si>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</si>
  <si>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</si>
  <si>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</si>
  <si>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</si>
  <si>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</si>
  <si>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</si>
  <si>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</si>
  <si>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</si>
  <si>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</si>
  <si>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</si>
  <si>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</si>
  <si>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</si>
  <si>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</si>
  <si>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</si>
  <si>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</si>
  <si>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</si>
  <si>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</si>
  <si>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</si>
  <si>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</si>
  <si>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</si>
  <si>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</si>
  <si>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</si>
  <si>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</si>
  <si>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</si>
  <si>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</si>
  <si>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</si>
  <si>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</si>
  <si>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</si>
  <si>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</si>
  <si>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</si>
  <si>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</si>
  <si>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</si>
  <si>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</si>
  <si>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</si>
  <si>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</si>
  <si>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</si>
  <si>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</si>
  <si>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</si>
  <si>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</si>
  <si>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</si>
  <si>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</si>
  <si>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</si>
  <si>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</si>
  <si>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</si>
  <si>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</si>
  <si>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</si>
  <si>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</si>
  <si>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</si>
  <si>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</si>
  <si>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</si>
  <si>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</si>
  <si>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</si>
  <si>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</si>
  <si>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</si>
  <si>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</si>
  <si>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</si>
  <si>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</si>
  <si>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</si>
  <si>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</si>
  <si>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</si>
  <si>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</si>
  <si>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</si>
  <si>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</si>
  <si>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</si>
  <si>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</si>
  <si>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</si>
  <si>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</si>
  <si>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</si>
  <si>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</si>
  <si>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</si>
  <si>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</si>
  <si>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</si>
  <si>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</si>
  <si>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</si>
  <si>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</si>
  <si>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</si>
  <si>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</si>
  <si>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</si>
  <si>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</si>
  <si>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</si>
  <si>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</si>
  <si>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</si>
  <si>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</si>
  <si>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</si>
  <si>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</si>
  <si>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</si>
  <si>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</si>
  <si>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</si>
  <si>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</si>
  <si>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</si>
  <si>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</si>
  <si>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</si>
  <si>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</si>
  <si>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</si>
  <si>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</si>
  <si>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</si>
  <si>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</si>
  <si>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</si>
  <si>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</si>
  <si>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</si>
  <si>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</si>
  <si>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</si>
  <si>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</si>
  <si>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</si>
  <si>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</si>
  <si>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</si>
  <si>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</si>
  <si>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</si>
  <si>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</si>
  <si>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</si>
  <si>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</si>
  <si>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</si>
  <si>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</si>
  <si>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</si>
  <si>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</si>
  <si>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</si>
  <si>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</si>
  <si>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</si>
  <si>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</si>
  <si>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</si>
  <si>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</si>
  <si>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</si>
  <si>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</si>
  <si>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</si>
  <si>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</si>
  <si>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</si>
  <si>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</si>
  <si>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</si>
  <si>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</si>
  <si>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</si>
  <si>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</si>
  <si>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</si>
  <si>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</si>
  <si>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</si>
  <si>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</si>
  <si>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</si>
  <si>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</si>
  <si>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</si>
  <si>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</si>
  <si>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</si>
  <si>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</si>
  <si>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</si>
  <si>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</si>
  <si>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</si>
  <si>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</si>
  <si>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</si>
  <si>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</si>
  <si>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</si>
  <si>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</si>
  <si>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</si>
  <si>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</si>
  <si>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</si>
  <si>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</si>
  <si>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</si>
  <si>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</si>
  <si>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</si>
  <si>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</si>
  <si>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</si>
  <si>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</si>
  <si>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</si>
  <si>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</si>
  <si>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</si>
  <si>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</si>
  <si>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</si>
  <si>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</si>
  <si>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</si>
  <si>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</si>
  <si>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</si>
  <si>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</si>
  <si>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</si>
  <si>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</si>
  <si>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</si>
  <si>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</si>
  <si>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</si>
  <si>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</si>
  <si>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</si>
  <si>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</si>
  <si>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</si>
  <si>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</si>
  <si>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</si>
  <si>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</si>
  <si>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</si>
  <si>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</si>
  <si>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</si>
  <si>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</si>
  <si>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</si>
  <si>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</si>
  <si>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</si>
  <si>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</si>
  <si>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</si>
  <si>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</si>
  <si>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</si>
  <si>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</si>
  <si>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</si>
  <si>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</si>
  <si>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</si>
  <si>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</si>
  <si>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</si>
  <si>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</si>
  <si>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</si>
  <si>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</si>
  <si>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</si>
  <si>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</si>
  <si>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</si>
  <si>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</si>
  <si>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</si>
  <si>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</si>
  <si>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</si>
  <si>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</si>
  <si>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</si>
  <si>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</si>
  <si>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</si>
  <si>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</si>
  <si>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</si>
  <si>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</si>
  <si>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</si>
  <si>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</si>
  <si>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</si>
  <si>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</si>
  <si>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</si>
  <si>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</si>
  <si>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</si>
  <si>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</si>
  <si>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</si>
  <si>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</si>
  <si>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</si>
  <si>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</si>
  <si>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</si>
  <si>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</si>
  <si>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</si>
  <si>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</si>
  <si>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</si>
  <si>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</si>
  <si>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</si>
  <si>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</si>
  <si>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</si>
  <si>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</si>
  <si>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</si>
  <si>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</si>
  <si>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</si>
  <si>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</si>
  <si>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</si>
  <si>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</si>
  <si>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</si>
  <si>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</si>
  <si>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</si>
  <si>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</si>
  <si>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</si>
  <si>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</si>
  <si>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</si>
  <si>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</si>
  <si>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</si>
  <si>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</si>
  <si>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</si>
  <si>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</si>
  <si>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</si>
  <si>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</si>
  <si>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</si>
  <si>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</si>
  <si>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</si>
  <si>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</si>
  <si>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</si>
  <si>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</si>
  <si>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</si>
  <si>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</si>
  <si>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</si>
  <si>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</si>
  <si>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</si>
  <si>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</si>
  <si>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</si>
  <si>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</si>
  <si>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</si>
  <si>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</si>
  <si>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</si>
  <si>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</si>
  <si>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</si>
  <si>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</si>
  <si>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</si>
  <si>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</si>
  <si>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</si>
  <si>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</si>
  <si>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</si>
  <si>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</si>
  <si>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</si>
  <si>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</si>
  <si>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</si>
  <si>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</si>
  <si>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</si>
  <si>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</si>
  <si>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</si>
  <si>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</si>
  <si>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</si>
  <si>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</si>
  <si>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</si>
  <si>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</si>
  <si>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</si>
  <si>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</si>
  <si>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</si>
  <si>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</si>
  <si>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</si>
  <si>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</si>
  <si>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</si>
  <si>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</si>
  <si>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</si>
  <si>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</si>
  <si>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</si>
  <si>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</si>
  <si>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</si>
  <si>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</si>
  <si>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</si>
  <si>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</si>
  <si>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</si>
  <si>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</si>
  <si>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</si>
  <si>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</si>
  <si>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</si>
  <si>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</si>
  <si>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</si>
  <si>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</si>
  <si>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</si>
  <si>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</si>
  <si>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</si>
  <si>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</si>
  <si>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</si>
  <si>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</si>
  <si>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</si>
  <si>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</si>
  <si>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</si>
  <si>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</si>
  <si>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</si>
  <si>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</si>
  <si>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</si>
  <si>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</si>
  <si>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</si>
  <si>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</si>
  <si>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</si>
  <si>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</si>
  <si>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</si>
  <si>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</si>
  <si>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</si>
  <si>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</si>
  <si>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</si>
  <si>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</si>
  <si>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</si>
  <si>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</si>
  <si>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</si>
  <si>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</si>
  <si>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</si>
  <si>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</si>
  <si>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</si>
  <si>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</si>
  <si>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</si>
  <si>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</si>
  <si>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</si>
  <si>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</si>
  <si>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</si>
  <si>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</si>
  <si>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</si>
  <si>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</si>
  <si>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</si>
  <si>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</si>
  <si>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</si>
  <si>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</si>
  <si>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</si>
  <si>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</si>
  <si>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</si>
  <si>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</si>
  <si>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</si>
  <si>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</si>
  <si>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</si>
  <si>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</si>
  <si>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</si>
  <si>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</si>
  <si>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</si>
  <si>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</si>
  <si>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</si>
  <si>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</si>
  <si>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</si>
  <si>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</si>
  <si>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</si>
  <si>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</si>
  <si>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</si>
  <si>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</si>
  <si>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</si>
  <si>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</si>
  <si>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</si>
  <si>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</si>
  <si>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</si>
  <si>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</si>
  <si>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</si>
  <si>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</si>
  <si>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</si>
  <si>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</si>
  <si>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</si>
  <si>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</si>
  <si>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</si>
  <si>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</si>
  <si>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</si>
  <si>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</si>
  <si>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</si>
  <si>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</si>
  <si>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</si>
  <si>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</si>
  <si>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</si>
  <si>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</si>
  <si>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</si>
  <si>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</si>
  <si>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</si>
  <si>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</si>
  <si>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</si>
  <si>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</si>
  <si>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</si>
  <si>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</si>
  <si>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</si>
  <si>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</si>
  <si>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</si>
  <si>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</si>
  <si>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</si>
  <si>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</si>
  <si>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</si>
  <si>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</si>
  <si>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</si>
  <si>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</si>
  <si>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</si>
  <si>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</si>
  <si>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</si>
  <si>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</si>
  <si>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</si>
  <si>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</si>
  <si>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</si>
  <si>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</si>
  <si>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</si>
  <si>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</si>
  <si>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</si>
  <si>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</si>
  <si>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</si>
  <si>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</si>
  <si>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</si>
  <si>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</si>
  <si>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</si>
  <si>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</si>
  <si>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</si>
  <si>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</si>
  <si>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</si>
  <si>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</si>
  <si>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</si>
  <si>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</si>
  <si>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</si>
  <si>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</si>
  <si>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</si>
  <si>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</si>
  <si>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</si>
  <si>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</si>
  <si>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</si>
  <si>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</si>
  <si>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</si>
  <si>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</si>
  <si>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</si>
  <si>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</si>
  <si>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</si>
  <si>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</si>
  <si>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</si>
  <si>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</si>
  <si>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</si>
  <si>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</si>
  <si>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</si>
  <si>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</si>
  <si>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</si>
  <si>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</si>
  <si>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</si>
  <si>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</si>
  <si>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</si>
  <si>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</si>
  <si>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</si>
  <si>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</si>
  <si>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</si>
  <si>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</si>
  <si>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</si>
  <si>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</si>
  <si>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</si>
  <si>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</si>
  <si>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</si>
  <si>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</si>
  <si>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</si>
  <si>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</si>
  <si>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</si>
  <si>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</si>
  <si>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</si>
  <si>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</si>
  <si>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</si>
  <si>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</si>
  <si>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</si>
  <si>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</si>
  <si>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</si>
  <si>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</si>
  <si>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</si>
  <si>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</si>
  <si>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</si>
  <si>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</si>
  <si>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</si>
  <si>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</si>
  <si>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</si>
  <si>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</si>
  <si>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</si>
  <si>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</si>
  <si>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</si>
  <si>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</si>
  <si>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</si>
  <si>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</si>
  <si>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</si>
  <si>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</si>
  <si>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</si>
  <si>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</si>
  <si>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</si>
  <si>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</si>
  <si>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</si>
  <si>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</si>
  <si>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</si>
  <si>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</si>
  <si>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</si>
  <si>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</si>
  <si>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</si>
  <si>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</si>
  <si>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</si>
  <si>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</si>
  <si>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</si>
  <si>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</si>
  <si>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</si>
  <si>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</si>
  <si>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</si>
  <si>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</si>
  <si>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</si>
  <si>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</si>
  <si>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</si>
  <si>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</si>
  <si>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</si>
  <si>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</si>
  <si>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</si>
  <si>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</si>
  <si>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</si>
  <si>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</si>
  <si>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</si>
  <si>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</si>
  <si>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</si>
  <si>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</si>
  <si>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</si>
  <si>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</si>
  <si>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</si>
  <si>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</si>
  <si>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</si>
  <si>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</si>
  <si>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</si>
  <si>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</si>
  <si>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</si>
  <si>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</si>
  <si>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</si>
  <si>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</si>
  <si>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</si>
  <si>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</si>
  <si>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</si>
  <si>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</si>
  <si>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</si>
  <si>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</si>
  <si>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</si>
  <si>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</si>
  <si>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</si>
  <si>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</si>
  <si>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</si>
  <si>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</si>
  <si>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</si>
  <si>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</si>
  <si>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</si>
  <si>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</si>
  <si>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</si>
  <si>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</si>
  <si>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</si>
  <si>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</si>
  <si>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</si>
  <si>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</si>
  <si>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</si>
  <si>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</si>
  <si>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</si>
  <si>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</si>
  <si>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</si>
  <si>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</si>
  <si>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</si>
  <si>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</si>
  <si>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</si>
  <si>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</si>
  <si>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</si>
  <si>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</si>
  <si>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</si>
  <si>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</si>
  <si>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</si>
  <si>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</si>
  <si>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</si>
  <si>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</si>
  <si>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</si>
  <si>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</si>
  <si>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</si>
  <si>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</si>
  <si>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</si>
  <si>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</si>
  <si>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</si>
  <si>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</si>
  <si>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</si>
  <si>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</si>
  <si>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</si>
  <si>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</si>
  <si>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</si>
  <si>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</si>
  <si>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</si>
  <si>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</si>
  <si>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</si>
  <si>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</si>
  <si>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</si>
  <si>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</si>
  <si>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</si>
  <si>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</si>
  <si>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</si>
  <si>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</si>
  <si>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</si>
  <si>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</si>
  <si>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</si>
  <si>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</si>
  <si>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</si>
  <si>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</si>
  <si>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</si>
  <si>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</si>
  <si>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</si>
  <si>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</si>
  <si>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</si>
  <si>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</si>
  <si>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</si>
  <si>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</si>
  <si>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</si>
  <si>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</si>
  <si>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</si>
  <si>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</si>
  <si>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</si>
  <si>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</si>
  <si>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</si>
  <si>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</si>
  <si>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</si>
  <si>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</si>
  <si>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</si>
  <si>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</si>
  <si>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</si>
  <si>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</si>
  <si>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</si>
  <si>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</si>
  <si>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</si>
  <si>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</si>
  <si>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</si>
  <si>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</si>
  <si>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</si>
  <si>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</si>
  <si>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</si>
  <si>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</si>
  <si>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</si>
  <si>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</si>
  <si>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</si>
  <si>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</si>
  <si>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</si>
  <si>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</si>
  <si>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</si>
  <si>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</si>
  <si>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</si>
  <si>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</si>
  <si>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</si>
  <si>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</si>
  <si>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</si>
  <si>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</si>
  <si>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</si>
  <si>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</si>
  <si>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</si>
  <si>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</si>
  <si>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</si>
  <si>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</si>
  <si>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</si>
  <si>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</si>
  <si>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</si>
  <si>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</si>
  <si>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</si>
  <si>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</si>
  <si>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</si>
  <si>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</si>
  <si>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</si>
  <si>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</si>
  <si>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</si>
  <si>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</si>
  <si>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</si>
  <si>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</si>
  <si>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</si>
  <si>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</si>
  <si>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</si>
  <si>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</si>
  <si>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</si>
  <si>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</si>
  <si>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</si>
  <si>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</si>
  <si>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</si>
  <si>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</si>
  <si>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</si>
  <si>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</si>
  <si>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</si>
  <si>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</si>
  <si>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</si>
  <si>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</si>
  <si>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</si>
  <si>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</si>
  <si>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</si>
  <si>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</si>
  <si>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</si>
  <si>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</si>
  <si>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</si>
  <si>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</si>
  <si>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</si>
  <si>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</si>
  <si>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</si>
  <si>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</si>
  <si>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</si>
  <si>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</si>
  <si>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</si>
  <si>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</si>
  <si>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</si>
  <si>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</si>
  <si>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</si>
  <si>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</si>
  <si>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</si>
  <si>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</si>
  <si>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</si>
  <si>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</si>
  <si>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</si>
  <si>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</si>
  <si>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</si>
  <si>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</si>
  <si>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</si>
  <si>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</si>
  <si>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</si>
  <si>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</si>
  <si>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</si>
  <si>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</si>
  <si>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</si>
  <si>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</si>
  <si>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</si>
  <si>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</si>
  <si>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</si>
  <si>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</si>
  <si>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</si>
  <si>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</si>
  <si>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</si>
  <si>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</si>
  <si>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</si>
  <si>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</si>
  <si>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</si>
  <si>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</si>
  <si>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</si>
  <si>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</si>
  <si>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</si>
  <si>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</si>
  <si>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</si>
  <si>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</si>
  <si>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</si>
  <si>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</si>
  <si>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</si>
  <si>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</si>
  <si>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</si>
  <si>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</si>
  <si>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</si>
  <si>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</si>
  <si>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</si>
  <si>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</si>
  <si>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</si>
  <si>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</si>
  <si>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</si>
  <si>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</si>
  <si>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</si>
  <si>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</si>
  <si>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</si>
  <si>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</si>
  <si>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</si>
  <si>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</si>
  <si>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</si>
  <si>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</si>
  <si>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</si>
  <si>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</si>
  <si>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</si>
  <si>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</si>
  <si>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</si>
  <si>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</si>
  <si>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</si>
  <si>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</si>
  <si>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</si>
  <si>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</si>
  <si>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</si>
  <si>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</si>
  <si>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</si>
  <si>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</si>
  <si>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</si>
  <si>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</si>
  <si>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</si>
  <si>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</si>
  <si>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</si>
  <si>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</si>
  <si>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</si>
  <si>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</si>
  <si>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</si>
  <si>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</si>
  <si>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</si>
  <si>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</si>
  <si>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</si>
  <si>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</si>
  <si>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</si>
  <si>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</si>
  <si>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</si>
  <si>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</si>
  <si>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</si>
  <si>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</si>
  <si>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</si>
  <si>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</si>
  <si>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</si>
  <si>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</si>
  <si>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</si>
  <si>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</si>
  <si>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</si>
  <si>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</si>
  <si>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</si>
  <si>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</si>
  <si>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</si>
  <si>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</si>
  <si>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</si>
  <si>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</si>
  <si>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</si>
  <si>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</si>
  <si>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</si>
  <si>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</si>
  <si>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</si>
  <si>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</si>
  <si>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</si>
  <si>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</si>
  <si>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</si>
  <si>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</si>
  <si>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</si>
  <si>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</si>
  <si>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</si>
  <si>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</si>
  <si>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</si>
  <si>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</si>
  <si>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</si>
  <si>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</si>
  <si>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</si>
  <si>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</si>
  <si>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</si>
  <si>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</si>
  <si>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</si>
  <si>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</si>
  <si>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</si>
  <si>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</si>
  <si>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</si>
  <si>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</si>
  <si>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</si>
  <si>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</si>
  <si>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</si>
  <si>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</si>
  <si>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</si>
  <si>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</si>
  <si>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</si>
  <si>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</si>
  <si>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</si>
  <si>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</si>
  <si>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</si>
  <si>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</si>
  <si>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</si>
  <si>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</si>
  <si>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</si>
  <si>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</si>
  <si>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</si>
  <si>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</si>
  <si>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</si>
  <si>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</si>
  <si>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</si>
  <si>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</si>
  <si>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</si>
  <si>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</si>
  <si>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</si>
  <si>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</si>
  <si>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</si>
  <si>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</si>
  <si>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</si>
  <si>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</si>
  <si>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</si>
  <si>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</si>
  <si>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</si>
  <si>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</si>
  <si>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</si>
  <si>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</si>
  <si>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</si>
  <si>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</si>
  <si>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</si>
  <si>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</si>
  <si>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</si>
  <si>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</si>
  <si>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</si>
  <si>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</si>
  <si>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</si>
  <si>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</si>
  <si>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</si>
  <si>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</si>
  <si>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</si>
  <si>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</si>
  <si>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</si>
  <si>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</si>
  <si>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</si>
  <si>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</si>
  <si>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</si>
  <si>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</si>
  <si>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</si>
  <si>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</si>
  <si>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</si>
  <si>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</si>
  <si>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</si>
  <si>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</si>
  <si>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</si>
  <si>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</si>
  <si>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</si>
  <si>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</si>
  <si>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</si>
  <si>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</si>
  <si>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</si>
  <si>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</si>
  <si>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</si>
  <si>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</si>
  <si>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</si>
  <si>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</si>
  <si>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</si>
  <si>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</si>
  <si>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</si>
  <si>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</si>
  <si>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</si>
  <si>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</si>
  <si>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</si>
  <si>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</si>
  <si>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</si>
  <si>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</si>
  <si>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</si>
  <si>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</si>
  <si>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</si>
  <si>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</si>
  <si>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</si>
  <si>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</si>
  <si>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</si>
  <si>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</si>
  <si>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</si>
  <si>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</si>
  <si>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</si>
  <si>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</si>
  <si>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</si>
  <si>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</si>
  <si>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</si>
  <si>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</si>
  <si>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</si>
  <si>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</si>
  <si>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</si>
  <si>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</si>
  <si>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</si>
  <si>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</si>
  <si>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</si>
  <si>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</si>
  <si>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</si>
  <si>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</si>
  <si>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</si>
  <si>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</si>
  <si>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</si>
  <si>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</si>
  <si>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</si>
  <si>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</si>
  <si>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</si>
  <si>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</si>
  <si>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</si>
  <si>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</si>
  <si>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</si>
  <si>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</si>
  <si>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</si>
  <si>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</si>
  <si>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</si>
  <si>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</si>
  <si>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</si>
  <si>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</si>
  <si>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</si>
  <si>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</si>
  <si>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</si>
  <si>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</si>
  <si>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</si>
  <si>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</si>
  <si>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</si>
  <si>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</si>
  <si>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</si>
  <si>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</si>
  <si>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</si>
  <si>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</si>
  <si>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</si>
  <si>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</si>
  <si>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</si>
  <si>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</si>
  <si>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</si>
  <si>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</si>
  <si>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</si>
  <si>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</si>
  <si>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</si>
  <si>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</si>
  <si>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</si>
  <si>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</si>
  <si>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</si>
  <si>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</si>
  <si>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</si>
  <si>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</si>
  <si>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</si>
  <si>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</si>
  <si>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</si>
  <si>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</si>
  <si>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</si>
  <si>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</si>
  <si>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</si>
  <si>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</si>
  <si>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</si>
  <si>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</si>
  <si>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</si>
  <si>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</si>
  <si>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</si>
  <si>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</si>
  <si>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</si>
  <si>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</si>
  <si>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</si>
  <si>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</si>
  <si>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</si>
  <si>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</si>
  <si>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</si>
  <si>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</si>
  <si>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</si>
  <si>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</si>
  <si>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</si>
  <si>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</si>
  <si>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</si>
  <si>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</si>
  <si>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</si>
  <si>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</si>
  <si>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</si>
  <si>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</si>
  <si>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</si>
  <si>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</si>
  <si>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</si>
  <si>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</si>
  <si>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</si>
  <si>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</si>
  <si>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</si>
  <si>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</si>
  <si>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</si>
  <si>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</si>
  <si>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</si>
  <si>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</si>
  <si>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</si>
  <si>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</si>
  <si>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</si>
  <si>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</si>
  <si>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</si>
  <si>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</si>
  <si>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</si>
  <si>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</si>
  <si>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</si>
  <si>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</si>
  <si>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</si>
  <si>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</si>
  <si>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</si>
  <si>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</si>
  <si>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</si>
  <si>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</si>
  <si>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</si>
  <si>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</si>
  <si>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</si>
  <si>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</si>
  <si>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</si>
  <si>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</si>
  <si>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</si>
  <si>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</si>
  <si>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</si>
  <si>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</si>
  <si>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</si>
  <si>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</si>
  <si>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</si>
  <si>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</si>
  <si>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</si>
  <si>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</si>
  <si>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</si>
  <si>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</si>
  <si>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</si>
  <si>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</si>
  <si>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</si>
  <si>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</si>
  <si>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</si>
  <si>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</si>
  <si>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</si>
  <si>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</si>
  <si>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</si>
  <si>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</si>
  <si>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</si>
  <si>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</si>
  <si>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</si>
  <si>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</si>
  <si>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</si>
  <si>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</si>
  <si>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</si>
  <si>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</si>
  <si>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</si>
  <si>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</si>
  <si>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</si>
  <si>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</si>
  <si>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</si>
  <si>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</si>
  <si>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</si>
  <si>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</si>
  <si>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</si>
  <si>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</si>
  <si>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</si>
  <si>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</si>
  <si>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</si>
  <si>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</si>
  <si>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</si>
  <si>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</si>
  <si>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</si>
  <si>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</si>
  <si>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</si>
  <si>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</si>
  <si>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</si>
  <si>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</si>
  <si>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</si>
  <si>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</si>
  <si>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</si>
  <si>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</si>
  <si>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</si>
  <si>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</si>
  <si>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</si>
  <si>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</si>
  <si>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</si>
  <si>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</si>
  <si>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</si>
  <si>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</si>
  <si>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</si>
  <si>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</si>
  <si>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</si>
  <si>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</si>
  <si>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</si>
  <si>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</si>
  <si>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</si>
  <si>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</si>
  <si>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</si>
  <si>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</si>
  <si>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</si>
  <si>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</si>
  <si>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</si>
  <si>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</si>
  <si>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</si>
  <si>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</si>
  <si>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</si>
  <si>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</si>
  <si>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</si>
  <si>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</si>
  <si>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</si>
  <si>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</si>
  <si>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</si>
  <si>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</si>
  <si>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</si>
  <si>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</si>
  <si>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</si>
  <si>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</si>
  <si>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</si>
  <si>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</si>
  <si>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</si>
  <si>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</si>
  <si>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</si>
  <si>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</si>
  <si>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</si>
  <si>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</si>
  <si>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</si>
  <si>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</si>
  <si>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</si>
  <si>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</si>
  <si>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</si>
  <si>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</si>
  <si>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</si>
  <si>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</si>
  <si>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</si>
  <si>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</si>
  <si>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</si>
  <si>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</si>
  <si>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</si>
  <si>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</si>
  <si>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</si>
  <si>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</si>
  <si>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</si>
  <si>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</si>
  <si>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</si>
  <si>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</si>
  <si>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</si>
  <si>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</si>
  <si>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</si>
  <si>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</si>
  <si>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</si>
  <si>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</si>
  <si>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</si>
  <si>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</si>
  <si>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</si>
  <si>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</si>
  <si>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</si>
  <si>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</si>
  <si>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</si>
  <si>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</si>
  <si>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</si>
  <si>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</si>
  <si>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</si>
  <si>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</si>
  <si>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</si>
  <si>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</si>
  <si>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</si>
  <si>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</si>
  <si>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</si>
  <si>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</si>
  <si>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</si>
  <si>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</si>
  <si>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</si>
  <si>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</si>
  <si>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</si>
  <si>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</si>
  <si>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</si>
  <si>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</si>
  <si>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</si>
  <si>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</si>
  <si>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</si>
  <si>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</si>
  <si>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</si>
  <si>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</si>
  <si>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</si>
  <si>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</si>
  <si>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</si>
  <si>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</si>
  <si>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</si>
  <si>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</si>
  <si>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</si>
  <si>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</si>
  <si>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</si>
  <si>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</si>
  <si>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</si>
  <si>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</si>
  <si>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</si>
  <si>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</si>
  <si>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</si>
  <si>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</si>
  <si>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</si>
  <si>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</si>
  <si>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</si>
  <si>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</si>
  <si>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</si>
  <si>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</si>
  <si>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</si>
  <si>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</si>
  <si>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</si>
  <si>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</si>
  <si>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</si>
  <si>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</si>
  <si>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</si>
  <si>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</si>
  <si>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</si>
  <si>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</si>
  <si>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</si>
  <si>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</si>
  <si>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</si>
  <si>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</si>
  <si>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</si>
  <si>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</si>
  <si>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</si>
  <si>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</si>
  <si>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</si>
  <si>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</si>
  <si>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</si>
  <si>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</si>
  <si>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</si>
  <si>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</si>
  <si>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</si>
  <si>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</si>
  <si>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</si>
  <si>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</si>
  <si>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</si>
  <si>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</si>
  <si>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</si>
  <si>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</si>
  <si>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</si>
  <si>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</si>
  <si>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</si>
  <si>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</si>
  <si>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</si>
  <si>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</si>
  <si>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</si>
  <si>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</si>
  <si>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</si>
  <si>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</si>
  <si>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</si>
  <si>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</si>
  <si>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</si>
  <si>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</si>
  <si>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</si>
  <si>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</si>
  <si>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</si>
  <si>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</si>
  <si>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</si>
  <si>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</si>
  <si>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</si>
  <si>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</si>
  <si>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</si>
  <si>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</si>
  <si>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</si>
  <si>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</si>
  <si>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</si>
  <si>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</si>
  <si>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</si>
  <si>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</si>
  <si>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</si>
  <si>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</si>
  <si>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</si>
  <si>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</si>
  <si>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</si>
  <si>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</si>
  <si>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</si>
  <si>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</si>
  <si>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</si>
  <si>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</si>
  <si>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</si>
  <si>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</si>
  <si>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</si>
  <si>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</si>
  <si>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</si>
  <si>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</si>
  <si>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</si>
  <si>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</si>
  <si>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</si>
  <si>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</si>
  <si>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</si>
  <si>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</si>
  <si>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</si>
  <si>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</si>
  <si>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</si>
  <si>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</si>
  <si>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</si>
  <si>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</si>
  <si>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</si>
  <si>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</si>
  <si>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</si>
  <si>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</si>
  <si>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</si>
  <si>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</si>
  <si>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</si>
  <si>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</si>
  <si>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</si>
  <si>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</si>
  <si>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</si>
  <si>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</si>
  <si>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</si>
  <si>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</si>
  <si>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</si>
  <si>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</si>
  <si>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</si>
  <si>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</si>
  <si>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</si>
  <si>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</si>
  <si>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</si>
  <si>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</si>
  <si>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</si>
  <si>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</si>
  <si>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</si>
  <si>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</si>
  <si>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</si>
  <si>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</si>
  <si>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</si>
  <si>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</si>
  <si>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</si>
  <si>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</si>
  <si>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</si>
  <si>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</si>
  <si>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</si>
  <si>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</si>
  <si>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</si>
  <si>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</si>
  <si>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</si>
  <si>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</si>
  <si>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</si>
  <si>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</si>
  <si>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</si>
  <si>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</si>
  <si>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</si>
  <si>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</si>
  <si>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</si>
  <si>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</si>
  <si>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</si>
  <si>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</si>
  <si>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</si>
  <si>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</si>
  <si>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</si>
  <si>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</si>
  <si>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</si>
  <si>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</si>
  <si>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</si>
  <si>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</si>
  <si>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</si>
  <si>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</si>
  <si>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</si>
  <si>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</si>
  <si>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</si>
  <si>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</si>
  <si>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</si>
  <si>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</si>
  <si>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</si>
  <si>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</si>
  <si>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</si>
  <si>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</si>
  <si>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</si>
  <si>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</si>
  <si>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</si>
  <si>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</si>
  <si>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</si>
  <si>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</si>
  <si>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</si>
  <si>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</si>
  <si>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</si>
  <si>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</si>
  <si>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</si>
  <si>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</si>
  <si>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</si>
  <si>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</si>
  <si>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</si>
  <si>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</si>
  <si>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</si>
  <si>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</si>
  <si>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</si>
  <si>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</si>
  <si>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</si>
  <si>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</si>
  <si>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</si>
  <si>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</si>
  <si>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</si>
  <si>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</si>
  <si>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</si>
  <si>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</si>
  <si>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</si>
  <si>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</si>
  <si>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</si>
  <si>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</si>
  <si>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</si>
  <si>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</si>
  <si>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</si>
  <si>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</si>
  <si>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</si>
  <si>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</si>
  <si>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</si>
  <si>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</si>
  <si>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</si>
  <si>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</si>
  <si>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</si>
  <si>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</si>
  <si>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</si>
  <si>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</si>
  <si>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</si>
  <si>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</si>
  <si>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</si>
  <si>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</si>
  <si>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</si>
  <si>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</si>
  <si>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</si>
  <si>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</si>
  <si>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</si>
  <si>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</si>
  <si>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</si>
  <si>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</si>
  <si>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</si>
  <si>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</si>
  <si>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</si>
  <si>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</si>
  <si>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</si>
  <si>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</si>
  <si>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</si>
  <si>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</si>
  <si>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</si>
  <si>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</si>
  <si>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</si>
  <si>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</si>
  <si>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</si>
  <si>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</si>
  <si>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</si>
  <si>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</si>
  <si>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</si>
  <si>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</si>
  <si>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</si>
  <si>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</si>
  <si>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</si>
  <si>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</si>
  <si>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</si>
  <si>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</si>
  <si>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</si>
  <si>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</si>
  <si>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</si>
  <si>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</si>
  <si>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</si>
  <si>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</si>
  <si>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</si>
  <si>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</si>
  <si>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</si>
  <si>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</si>
  <si>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</si>
  <si>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</si>
  <si>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</si>
  <si>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</si>
  <si>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</si>
  <si>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</si>
  <si>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</si>
  <si>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</si>
  <si>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</si>
  <si>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</si>
  <si>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</si>
  <si>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</si>
  <si>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</si>
  <si>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</si>
  <si>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</si>
  <si>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</si>
  <si>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</si>
  <si>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</si>
  <si>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</si>
  <si>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</si>
  <si>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</si>
  <si>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</si>
  <si>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</si>
  <si>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</si>
  <si>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</si>
  <si>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</si>
  <si>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</si>
  <si>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</si>
  <si>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</si>
  <si>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</si>
  <si>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</si>
  <si>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</si>
  <si>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</si>
  <si>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</si>
  <si>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</si>
  <si>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</si>
  <si>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</si>
  <si>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</si>
  <si>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</si>
  <si>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</si>
  <si>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</si>
  <si>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</si>
  <si>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</si>
  <si>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</si>
  <si>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</si>
  <si>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</si>
  <si>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</si>
  <si>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</si>
  <si>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</si>
  <si>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</si>
  <si>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</si>
  <si>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</si>
  <si>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</si>
  <si>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</si>
  <si>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</si>
  <si>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</si>
  <si>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</si>
  <si>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</si>
  <si>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</si>
  <si>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</si>
  <si>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</si>
  <si>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</si>
  <si>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</si>
  <si>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</si>
  <si>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</si>
  <si>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</si>
  <si>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</si>
  <si>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</si>
  <si>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</si>
  <si>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</si>
  <si>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</si>
  <si>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</si>
  <si>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</si>
  <si>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</si>
  <si>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</si>
  <si>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</si>
  <si>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</si>
  <si>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</si>
  <si>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</si>
  <si>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</si>
  <si>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</si>
  <si>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</si>
  <si>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</si>
  <si>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</si>
  <si>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</si>
  <si>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</si>
  <si>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</si>
  <si>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</si>
  <si>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</si>
  <si>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</si>
  <si>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</si>
  <si>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</si>
  <si>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</si>
  <si>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</si>
  <si>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</si>
  <si>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</si>
  <si>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</si>
  <si>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</si>
  <si>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</si>
  <si>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</si>
  <si>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</si>
  <si>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</si>
  <si>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</si>
  <si>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</si>
  <si>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</si>
  <si>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</si>
  <si>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</si>
  <si>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</si>
  <si>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</si>
  <si>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</si>
  <si>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</si>
  <si>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</si>
  <si>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</si>
  <si>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</si>
  <si>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</si>
  <si>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</si>
  <si>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</si>
  <si>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</si>
  <si>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</si>
  <si>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</si>
  <si>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</si>
  <si>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</si>
  <si>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</si>
  <si>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</si>
  <si>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</si>
  <si>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</si>
  <si>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</si>
  <si>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</si>
  <si>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</si>
  <si>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</si>
  <si>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</si>
  <si>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</si>
  <si>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</si>
  <si>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</si>
  <si>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</si>
  <si>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</si>
  <si>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</si>
  <si>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</si>
  <si>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</si>
  <si>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</si>
  <si>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</si>
  <si>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</si>
  <si>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</si>
  <si>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</si>
  <si>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</si>
  <si>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</si>
  <si>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</si>
  <si>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</si>
  <si>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</si>
  <si>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</si>
  <si>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</si>
  <si>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</si>
  <si>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</si>
  <si>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</si>
  <si>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</si>
  <si>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</si>
  <si>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</si>
  <si>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</si>
  <si>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</si>
  <si>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</si>
  <si>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</si>
  <si>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</si>
  <si>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</si>
  <si>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</si>
  <si>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</si>
  <si>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</si>
  <si>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</si>
  <si>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</si>
  <si>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</si>
  <si>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</si>
  <si>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</si>
  <si>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</si>
  <si>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</si>
  <si>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</si>
  <si>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</si>
  <si>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</si>
  <si>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</si>
  <si>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</si>
  <si>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</si>
  <si>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</si>
  <si>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</si>
  <si>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</si>
  <si>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</si>
  <si>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</si>
  <si>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</si>
  <si>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</si>
  <si>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</si>
  <si>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</si>
  <si>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</si>
  <si>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</si>
  <si>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</si>
  <si>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</si>
  <si>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</si>
  <si>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</si>
  <si>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</si>
  <si>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</si>
  <si>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</si>
  <si>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</si>
  <si>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</si>
  <si>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</si>
  <si>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</si>
  <si>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</si>
  <si>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</si>
  <si>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</si>
  <si>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</si>
  <si>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</si>
  <si>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</si>
  <si>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</si>
  <si>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</si>
  <si>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</si>
  <si>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</si>
  <si>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</si>
  <si>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</si>
  <si>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</si>
  <si>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</si>
  <si>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</si>
  <si>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</si>
  <si>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</si>
  <si>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</si>
  <si>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</si>
  <si>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</si>
  <si>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</si>
  <si>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</si>
  <si>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</si>
  <si>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</si>
  <si>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</si>
  <si>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</si>
  <si>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</si>
  <si>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</si>
  <si>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</si>
  <si>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</si>
  <si>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</si>
  <si>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</si>
  <si>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</si>
  <si>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</si>
  <si>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</si>
  <si>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</si>
  <si>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</si>
  <si>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</si>
  <si>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</si>
  <si>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</si>
  <si>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</si>
  <si>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</si>
  <si>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</si>
  <si>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</si>
  <si>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</si>
  <si>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</si>
  <si>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</si>
  <si>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</si>
  <si>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</si>
  <si>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</si>
  <si>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</si>
  <si>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</si>
  <si>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</si>
  <si>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</si>
  <si>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</si>
  <si>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</si>
  <si>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</si>
  <si>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</si>
  <si>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</si>
  <si>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</si>
  <si>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</si>
  <si>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</si>
  <si>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</si>
  <si>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</si>
  <si>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</si>
  <si>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</si>
  <si>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</si>
  <si>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</si>
  <si>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</si>
  <si>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</si>
  <si>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</si>
  <si>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</si>
  <si>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</si>
  <si>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</si>
  <si>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</si>
  <si>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</si>
  <si>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</si>
  <si>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</si>
  <si>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</si>
  <si>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</si>
  <si>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</si>
  <si>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</si>
  <si>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</si>
  <si>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</si>
  <si>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</si>
  <si>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</si>
  <si>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</si>
  <si>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</si>
  <si>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</si>
  <si>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</si>
  <si>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</si>
  <si>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</si>
  <si>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</si>
  <si>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</si>
  <si>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</si>
  <si>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</si>
  <si>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</si>
  <si>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</si>
  <si>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</si>
  <si>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</si>
  <si>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</si>
  <si>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</si>
  <si>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</si>
  <si>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</si>
  <si>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</si>
  <si>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</si>
  <si>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</si>
  <si>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</si>
  <si>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</si>
  <si>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</si>
  <si>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</si>
  <si>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</si>
  <si>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</si>
  <si>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</si>
  <si>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</si>
  <si>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</si>
  <si>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</si>
  <si>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</si>
  <si>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</si>
  <si>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</si>
  <si>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</si>
  <si>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</si>
  <si>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</si>
  <si>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</si>
  <si>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</si>
  <si>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</si>
  <si>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</si>
  <si>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</si>
  <si>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</si>
  <si>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</si>
  <si>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</si>
  <si>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</si>
  <si>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</si>
  <si>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</si>
  <si>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</si>
  <si>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</si>
  <si>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</si>
  <si>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</si>
  <si>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</si>
  <si>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</si>
  <si>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</si>
  <si>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</si>
  <si>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</si>
  <si>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</si>
  <si>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</si>
  <si>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</si>
  <si>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</si>
  <si>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</si>
  <si>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</si>
  <si>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</si>
  <si>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</si>
  <si>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</si>
  <si>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</si>
  <si>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</si>
  <si>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</si>
  <si>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</si>
  <si>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</si>
  <si>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</si>
  <si>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</si>
  <si>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</si>
  <si>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</si>
  <si>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</si>
  <si>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</si>
  <si>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</si>
  <si>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</si>
  <si>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</si>
  <si>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</si>
  <si>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</si>
  <si>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</si>
  <si>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</si>
  <si>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</si>
  <si>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</si>
  <si>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</si>
  <si>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</si>
  <si>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</si>
  <si>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</si>
  <si>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</si>
  <si>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</si>
  <si>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</si>
  <si>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</si>
  <si>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</si>
  <si>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</si>
  <si>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</si>
  <si>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</si>
  <si>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</si>
  <si>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</si>
  <si>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</si>
  <si>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</si>
  <si>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</si>
  <si>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</si>
  <si>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</si>
  <si>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</si>
  <si>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</si>
  <si>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</si>
  <si>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</si>
  <si>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</si>
  <si>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</si>
  <si>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</si>
  <si>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</si>
  <si>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</si>
  <si>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</si>
  <si>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</si>
  <si>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</si>
  <si>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</si>
  <si>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</si>
  <si>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</si>
  <si>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</si>
  <si>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</si>
  <si>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</si>
  <si>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</si>
  <si>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</si>
  <si>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</si>
  <si>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</si>
  <si>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</si>
  <si>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</si>
  <si>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</si>
  <si>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</si>
  <si>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</si>
  <si>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</si>
  <si>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</si>
  <si>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</si>
  <si>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</si>
  <si>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</si>
  <si>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</si>
  <si>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</si>
  <si>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</si>
  <si>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</si>
  <si>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</si>
  <si>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</si>
  <si>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</si>
  <si>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</si>
  <si>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</si>
  <si>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</si>
  <si>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</si>
  <si>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</si>
  <si>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</si>
  <si>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</si>
  <si>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</si>
  <si>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</si>
  <si>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</si>
  <si>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</si>
  <si>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</si>
  <si>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</si>
  <si>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</si>
  <si>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</si>
  <si>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</si>
  <si>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</si>
  <si>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</si>
  <si>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</si>
  <si>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</si>
  <si>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</si>
  <si>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</si>
  <si>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</si>
  <si>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</si>
  <si>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</si>
  <si>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</si>
  <si>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</si>
  <si>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</si>
  <si>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</si>
  <si>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</si>
  <si>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</si>
  <si>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</si>
  <si>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</si>
  <si>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</si>
  <si>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</si>
  <si>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</si>
  <si>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</si>
  <si>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</si>
  <si>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</si>
  <si>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</si>
  <si>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</si>
  <si>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</si>
  <si>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</si>
  <si>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</si>
  <si>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</si>
  <si>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</si>
  <si>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</si>
  <si>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</si>
  <si>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</si>
  <si>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</si>
  <si>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</si>
  <si>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</si>
  <si>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</si>
  <si>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</si>
  <si>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</si>
  <si>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</si>
  <si>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</si>
  <si>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</si>
  <si>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</si>
  <si>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</si>
  <si>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</si>
  <si>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</si>
  <si>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</si>
  <si>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</si>
  <si>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</si>
  <si>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</si>
  <si>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</si>
  <si>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</si>
  <si>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</si>
  <si>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</si>
  <si>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</si>
  <si>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</si>
  <si>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</si>
  <si>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</si>
  <si>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</si>
  <si>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</si>
  <si>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</si>
  <si>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</si>
  <si>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</si>
  <si>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</si>
  <si>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</si>
  <si>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</si>
  <si>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</si>
  <si>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</si>
  <si>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</si>
  <si>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</si>
  <si>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</si>
  <si>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</si>
  <si>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</si>
  <si>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</si>
  <si>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</si>
  <si>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</si>
  <si>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</si>
  <si>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</si>
  <si>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</si>
  <si>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</si>
  <si>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</si>
  <si>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</si>
  <si>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</si>
  <si>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</si>
  <si>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</si>
  <si>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</si>
  <si>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</si>
  <si>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</si>
  <si>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</si>
  <si>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</si>
  <si>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</si>
  <si>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</si>
  <si>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</si>
  <si>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</si>
  <si>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</si>
  <si>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</si>
  <si>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</si>
  <si>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</si>
  <si>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</si>
  <si>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</si>
  <si>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</si>
  <si>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</si>
  <si>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</si>
  <si>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</si>
  <si>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</si>
  <si>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</si>
  <si>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</si>
  <si>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</si>
  <si>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</si>
  <si>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</si>
  <si>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</si>
  <si>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</si>
  <si>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</si>
  <si>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</si>
  <si>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</si>
  <si>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</si>
  <si>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</si>
  <si>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</si>
  <si>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</si>
  <si>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</si>
  <si>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</si>
  <si>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</si>
  <si>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</si>
  <si>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</si>
  <si>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</si>
  <si>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</si>
  <si>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</si>
  <si>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</si>
  <si>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</si>
  <si>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</si>
  <si>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</si>
  <si>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</si>
  <si>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</si>
  <si>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</si>
  <si>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</si>
  <si>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</si>
  <si>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</si>
  <si>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</si>
  <si>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</si>
  <si>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</si>
  <si>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</si>
  <si>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</si>
  <si>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</si>
  <si>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</si>
  <si>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</si>
  <si>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</si>
  <si>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</si>
  <si>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</si>
  <si>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</si>
  <si>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</si>
  <si>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</si>
  <si>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</si>
  <si>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</si>
  <si>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</si>
  <si>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</si>
  <si>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</si>
  <si>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</si>
  <si>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</si>
  <si>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</si>
  <si>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</si>
  <si>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</si>
  <si>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</si>
  <si>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</si>
  <si>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</si>
  <si>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</si>
  <si>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</si>
  <si>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</si>
  <si>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</si>
  <si>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</si>
  <si>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</si>
  <si>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</si>
  <si>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</si>
  <si>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</si>
  <si>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</si>
  <si>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</si>
  <si>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</si>
  <si>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</si>
  <si>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</si>
  <si>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</si>
  <si>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</si>
  <si>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</si>
  <si>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</si>
  <si>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</si>
  <si>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</si>
  <si>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</si>
  <si>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</si>
  <si>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</si>
  <si>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</si>
  <si>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</si>
  <si>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</si>
  <si>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</si>
  <si>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</si>
  <si>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</si>
  <si>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</si>
  <si>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</si>
  <si>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</si>
  <si>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</si>
  <si>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</si>
  <si>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</si>
  <si>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</si>
  <si>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</si>
  <si>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</si>
  <si>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</si>
  <si>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</si>
  <si>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</si>
  <si>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</si>
  <si>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</si>
  <si>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</si>
  <si>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</si>
  <si>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</si>
  <si>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</si>
  <si>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</si>
  <si>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</si>
  <si>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</si>
  <si>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</si>
  <si>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</si>
  <si>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</si>
  <si>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</si>
  <si>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</si>
  <si>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</si>
  <si>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</si>
  <si>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</si>
  <si>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</si>
  <si>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</si>
  <si>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</si>
  <si>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</si>
  <si>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</si>
  <si>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</si>
  <si>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</si>
  <si>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</si>
  <si>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</si>
  <si>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</si>
  <si>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</si>
  <si>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</si>
  <si>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</si>
  <si>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</si>
  <si>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</si>
  <si>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</si>
  <si>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</si>
  <si>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</si>
  <si>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</si>
  <si>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</si>
  <si>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</si>
  <si>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</si>
  <si>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</si>
  <si>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</si>
  <si>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</si>
  <si>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</si>
  <si>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</si>
  <si>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</si>
  <si>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</si>
  <si>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</si>
  <si>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</si>
  <si>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</si>
  <si>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</si>
  <si>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</si>
  <si>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</si>
  <si>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</si>
  <si>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</si>
  <si>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</si>
  <si>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</si>
  <si>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</si>
  <si>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</si>
  <si>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</si>
  <si>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</si>
  <si>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</si>
  <si>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</si>
  <si>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</si>
  <si>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</si>
  <si>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</si>
  <si>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</si>
  <si>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</si>
  <si>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</si>
  <si>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</si>
  <si>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</si>
  <si>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</si>
  <si>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</si>
  <si>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</si>
  <si>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</si>
  <si>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</si>
  <si>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</si>
  <si>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</si>
  <si>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</si>
  <si>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</si>
  <si>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</si>
  <si>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</si>
  <si>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</si>
  <si>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</si>
  <si>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</si>
  <si>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</si>
  <si>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</si>
  <si>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</si>
  <si>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</si>
  <si>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</si>
  <si>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</si>
  <si>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</si>
  <si>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</si>
  <si>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</si>
  <si>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</si>
  <si>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</si>
  <si>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</si>
  <si>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</si>
  <si>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</si>
  <si>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</si>
  <si>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</si>
  <si>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</si>
  <si>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</si>
  <si>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</si>
  <si>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</si>
  <si>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</si>
  <si>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</si>
  <si>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</si>
  <si>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</si>
  <si>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</si>
  <si>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</si>
  <si>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</si>
  <si>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</si>
  <si>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</si>
  <si>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</si>
  <si>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</si>
  <si>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</si>
  <si>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</si>
  <si>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</si>
  <si>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</si>
  <si>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</si>
  <si>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</si>
  <si>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</si>
  <si>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</si>
  <si>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</si>
  <si>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</si>
  <si>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</si>
  <si>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</si>
  <si>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</si>
  <si>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</si>
  <si>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</si>
  <si>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</si>
  <si>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</si>
  <si>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</si>
  <si>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</si>
  <si>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</si>
  <si>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</si>
  <si>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</si>
  <si>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</si>
  <si>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</si>
  <si>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</si>
  <si>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</si>
  <si>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</si>
  <si>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</si>
  <si>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</si>
  <si>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</si>
  <si>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</si>
  <si>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</si>
  <si>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</si>
  <si>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</si>
  <si>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</si>
  <si>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</si>
  <si>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</si>
  <si>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</si>
  <si>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</si>
  <si>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</si>
  <si>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</si>
  <si>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</si>
  <si>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</si>
  <si>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</si>
  <si>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</si>
  <si>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</si>
  <si>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</si>
  <si>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</si>
  <si>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</si>
  <si>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</si>
  <si>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</si>
  <si>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</si>
  <si>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</si>
  <si>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</si>
  <si>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</si>
  <si>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</si>
  <si>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</si>
  <si>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</si>
  <si>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</si>
  <si>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</si>
  <si>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</si>
  <si>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</si>
  <si>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</si>
  <si>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</si>
  <si>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</si>
  <si>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</si>
  <si>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</si>
  <si>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</si>
  <si>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</si>
  <si>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</si>
  <si>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</si>
  <si>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</si>
  <si>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</si>
  <si>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</si>
  <si>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</si>
  <si>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</si>
  <si>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</si>
  <si>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</si>
  <si>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</si>
  <si>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</si>
  <si>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</si>
  <si>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</si>
  <si>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</si>
  <si>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</si>
  <si>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</si>
  <si>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</si>
  <si>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</si>
  <si>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</si>
  <si>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</si>
  <si>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</si>
  <si>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</si>
  <si>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</si>
  <si>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</si>
  <si>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</si>
  <si>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</si>
  <si>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</si>
  <si>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</si>
  <si>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</si>
  <si>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</si>
  <si>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</si>
  <si>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</si>
  <si>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</si>
  <si>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</si>
  <si>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</si>
  <si>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</si>
  <si>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</si>
  <si>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</si>
  <si>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</si>
  <si>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</si>
  <si>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</si>
  <si>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</si>
  <si>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</si>
  <si>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</si>
  <si>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</si>
  <si>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</si>
  <si>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</si>
  <si>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</si>
  <si>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</si>
  <si>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</si>
  <si>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</si>
  <si>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</si>
  <si>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</si>
  <si>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</si>
  <si>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</si>
  <si>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</si>
  <si>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</si>
  <si>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</si>
  <si>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</si>
  <si>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</si>
  <si>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</si>
  <si>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</si>
  <si>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</si>
  <si>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</si>
  <si>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</si>
  <si>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</si>
  <si>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</si>
  <si>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</si>
  <si>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</si>
  <si>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</si>
  <si>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</si>
  <si>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</si>
  <si>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</si>
  <si>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</si>
  <si>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</si>
  <si>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</si>
  <si>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</si>
  <si>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</si>
  <si>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</si>
  <si>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</si>
  <si>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</si>
  <si>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</si>
  <si>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</si>
  <si>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</si>
  <si>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</si>
  <si>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</si>
  <si>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</si>
  <si>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</si>
  <si>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</si>
  <si>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</si>
  <si>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</si>
  <si>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</si>
  <si>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</si>
  <si>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</si>
  <si>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</si>
  <si>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</si>
  <si>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</si>
  <si>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</si>
  <si>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</si>
  <si>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</si>
  <si>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</si>
  <si>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</si>
  <si>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</si>
  <si>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</si>
  <si>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</si>
  <si>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</si>
  <si>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</si>
  <si>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</si>
  <si>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</si>
  <si>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</si>
  <si>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</si>
  <si>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</si>
  <si>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</si>
  <si>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</si>
  <si>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</si>
  <si>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</si>
  <si>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</si>
  <si>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</si>
  <si>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</si>
  <si>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</si>
  <si>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</si>
  <si>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</si>
  <si>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</si>
  <si>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</si>
  <si>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</si>
  <si>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</si>
  <si>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</si>
  <si>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</si>
  <si>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</si>
  <si>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</si>
  <si>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</si>
  <si>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</si>
  <si>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</si>
  <si>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</si>
  <si>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</si>
  <si>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</si>
  <si>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</si>
  <si>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</si>
  <si>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</si>
  <si>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</si>
  <si>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</si>
  <si>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</si>
  <si>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</si>
  <si>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</si>
  <si>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1.Darwin Nunez</t>
  </si>
  <si>
    <t>5.Neymar</t>
  </si>
  <si>
    <t>6.Inglismaa</t>
  </si>
  <si>
    <t>7.Kanada</t>
  </si>
  <si>
    <t>8.Costa Rica</t>
  </si>
  <si>
    <t>9.Messi</t>
  </si>
  <si>
    <t>10.Ei</t>
  </si>
  <si>
    <t>3.Inglismaa</t>
  </si>
  <si>
    <t>2.Iraan</t>
  </si>
  <si>
    <t>4. Üks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</si>
</sst>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16" fontId="0" fillId="12" borderId="0" xfId="0" applyNumberFormat="1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image" Target="../media/image42.svg"/><Relationship Id="rId47" Type="http://schemas.openxmlformats.org/officeDocument/2006/relationships/image" Target="../media/image47.pn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56" Type="http://schemas.openxmlformats.org/officeDocument/2006/relationships/image" Target="../media/image56.svg"/><Relationship Id="rId64" Type="http://schemas.openxmlformats.org/officeDocument/2006/relationships/image" Target="../media/image64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6.svg"/><Relationship Id="rId59" Type="http://schemas.openxmlformats.org/officeDocument/2006/relationships/image" Target="../media/image59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54" Type="http://schemas.openxmlformats.org/officeDocument/2006/relationships/image" Target="../media/image54.svg"/><Relationship Id="rId62" Type="http://schemas.openxmlformats.org/officeDocument/2006/relationships/image" Target="../media/image6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44" Type="http://schemas.openxmlformats.org/officeDocument/2006/relationships/image" Target="../media/image44.svg"/><Relationship Id="rId52" Type="http://schemas.openxmlformats.org/officeDocument/2006/relationships/image" Target="../media/image52.svg"/><Relationship Id="rId60" Type="http://schemas.openxmlformats.org/officeDocument/2006/relationships/image" Target="../media/image6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/>
    </sheetView>
  </sheetViews>
  <sheetFormatPr defaultColWidth="13.98828125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453125" defaultRowHeight="15" x14ac:dyDescent="0.2"/>
  <cols>
    <col min="1" max="1" width="1.20703125" style="10" customWidth="1"/>
    <col min="2" max="2" width="18.83203125" style="10" bestFit="1" customWidth="1"/>
    <col min="3" max="3" width="20.3125" style="10" customWidth="1"/>
    <col min="4" max="4" width="9.14453125" style="10"/>
    <col min="5" max="5" width="1.20703125" style="10" customWidth="1"/>
    <col min="6" max="6" width="9.14453125" style="10"/>
    <col min="7" max="7" width="27.57421875" style="10" bestFit="1" customWidth="1"/>
    <col min="8" max="8" width="2.6875" style="10" customWidth="1"/>
    <col min="9" max="9" width="1.20703125" style="10" customWidth="1"/>
    <col min="10" max="16384" width="9.14453125" style="10"/>
  </cols>
  <sheetData>
    <row r="1" spans="2:12" ht="7.5" customHeight="1" x14ac:dyDescent="0.2"/>
    <row r="2" spans="2:12" ht="15.75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75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H15" zoomScaleNormal="100" workbookViewId="0">
      <selection activeCell="G48" sqref="G48"/>
    </sheetView>
  </sheetViews>
  <sheetFormatPr defaultColWidth="9.14453125" defaultRowHeight="15" x14ac:dyDescent="0.2"/>
  <cols>
    <col min="1" max="1" width="4.83984375" style="3" customWidth="1"/>
    <col min="2" max="2" width="6.1875" style="3" customWidth="1"/>
    <col min="3" max="3" width="11.703125" style="3" bestFit="1" customWidth="1"/>
    <col min="4" max="4" width="7.26171875" style="4" customWidth="1"/>
    <col min="5" max="5" width="22.59765625" style="5" customWidth="1"/>
    <col min="6" max="7" width="4.3046875" style="6" customWidth="1"/>
    <col min="8" max="8" width="22.59765625" style="7" customWidth="1"/>
    <col min="9" max="9" width="3.49609375" style="2" customWidth="1"/>
    <col min="10" max="10" width="13.98828125" style="8" customWidth="1"/>
    <col min="11" max="14" width="5.51171875" style="9" customWidth="1"/>
    <col min="15" max="15" width="7.6640625" style="9" customWidth="1"/>
    <col min="16" max="16" width="6.72265625" style="9" customWidth="1"/>
    <col min="17" max="17" width="3.49609375" style="98" customWidth="1"/>
    <col min="18" max="18" width="15.46875" style="47" hidden="1" customWidth="1"/>
    <col min="19" max="20" width="16.0078125" style="88" hidden="1" customWidth="1"/>
    <col min="21" max="21" width="4.9765625" style="48" hidden="1" customWidth="1"/>
    <col min="22" max="25" width="6.1875" style="47" hidden="1" customWidth="1"/>
    <col min="26" max="26" width="4.3046875" style="48" hidden="1" customWidth="1"/>
    <col min="27" max="27" width="5.51171875" style="47" hidden="1" customWidth="1"/>
    <col min="28" max="28" width="13.44921875" style="48" hidden="1" customWidth="1"/>
    <col min="29" max="33" width="5.51171875" style="47" hidden="1" customWidth="1"/>
    <col min="34" max="36" width="6.05078125" style="47" hidden="1" customWidth="1"/>
    <col min="37" max="37" width="5.51171875" style="47" hidden="1" customWidth="1"/>
    <col min="38" max="38" width="6.05078125" style="47" hidden="1" customWidth="1"/>
    <col min="39" max="39" width="7.12890625" style="48" hidden="1" customWidth="1"/>
    <col min="40" max="40" width="9.953125" style="48" hidden="1" customWidth="1"/>
    <col min="41" max="41" width="15.33203125" style="48" hidden="1" customWidth="1"/>
    <col min="42" max="46" width="4.70703125" style="47" hidden="1" customWidth="1"/>
    <col min="47" max="49" width="9.14453125" style="48" hidden="1" customWidth="1"/>
    <col min="50" max="50" width="9.14453125" style="49" hidden="1" customWidth="1"/>
    <col min="51" max="51" width="3.2265625" style="2" customWidth="1"/>
    <col min="52" max="52" width="19.7734375" style="2" customWidth="1"/>
    <col min="53" max="55" width="2.95703125" style="2" customWidth="1"/>
    <col min="56" max="57" width="2.015625" style="2" customWidth="1"/>
    <col min="58" max="58" width="3.2265625" style="2" customWidth="1"/>
    <col min="59" max="59" width="19.7734375" style="2" customWidth="1"/>
    <col min="60" max="62" width="2.95703125" style="2" customWidth="1"/>
    <col min="63" max="64" width="2.015625" style="2" customWidth="1"/>
    <col min="65" max="65" width="3.2265625" style="2" customWidth="1"/>
    <col min="66" max="66" width="19.7734375" style="2" customWidth="1"/>
    <col min="67" max="69" width="2.95703125" style="2" customWidth="1"/>
    <col min="70" max="71" width="2.015625" style="2" customWidth="1"/>
    <col min="72" max="72" width="3.2265625" style="2" customWidth="1"/>
    <col min="73" max="73" width="19.7734375" style="2" customWidth="1"/>
    <col min="74" max="76" width="2.95703125" style="2" customWidth="1"/>
    <col min="77" max="16384" width="9.14453125" style="2"/>
  </cols>
  <sheetData>
    <row r="1" spans="1:76" ht="46.5" x14ac:dyDescent="0.2">
      <c r="A1" s="111" t="str">
        <f>INDEX(T,2,lang)</f>
        <v>2022 World Cup Final Tournament Schedule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2" t="str">
        <f>"Language: " &amp; Settings!C4</f>
        <v>Language: English</v>
      </c>
      <c r="P3" s="11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13" t="str">
        <f>INDEX(T,3,lang)</f>
        <v>Group Stage</v>
      </c>
      <c r="B5" s="114"/>
      <c r="C5" s="114"/>
      <c r="D5" s="114"/>
      <c r="E5" s="114"/>
      <c r="F5" s="114"/>
      <c r="G5" s="114"/>
      <c r="H5" s="115"/>
      <c r="J5" s="119" t="s">
        <v>2006</v>
      </c>
      <c r="K5" s="120"/>
      <c r="L5" s="120"/>
      <c r="M5" s="120"/>
      <c r="N5" s="120"/>
      <c r="O5" s="120"/>
      <c r="P5" s="121"/>
    </row>
    <row r="6" spans="1:76" ht="15" customHeight="1" x14ac:dyDescent="0.2">
      <c r="A6" s="116"/>
      <c r="B6" s="117"/>
      <c r="C6" s="117"/>
      <c r="D6" s="117"/>
      <c r="E6" s="117"/>
      <c r="F6" s="117"/>
      <c r="G6" s="117"/>
      <c r="H6" s="118"/>
      <c r="J6" s="122"/>
      <c r="K6" s="123"/>
      <c r="L6" s="123"/>
      <c r="M6" s="123"/>
      <c r="N6" s="123"/>
      <c r="O6" s="123"/>
      <c r="P6" s="12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5" t="str">
        <f>INDEX(T,4,lang)</f>
        <v>Round of 16</v>
      </c>
      <c r="AZ6" s="106"/>
      <c r="BA6" s="106"/>
      <c r="BB6" s="106"/>
      <c r="BC6" s="107"/>
      <c r="BF6" s="105" t="str">
        <f>INDEX(T,5,lang)</f>
        <v>Quarterfinals</v>
      </c>
      <c r="BG6" s="106"/>
      <c r="BH6" s="106"/>
      <c r="BI6" s="106"/>
      <c r="BJ6" s="107"/>
      <c r="BM6" s="105" t="str">
        <f>INDEX(T,6,lang)</f>
        <v>Semi-Finals</v>
      </c>
      <c r="BN6" s="106"/>
      <c r="BO6" s="106"/>
      <c r="BP6" s="106"/>
      <c r="BQ6" s="107"/>
      <c r="BT6" s="105" t="str">
        <f>INDEX(T,8,lang)</f>
        <v>Final</v>
      </c>
      <c r="BU6" s="106"/>
      <c r="BV6" s="106"/>
      <c r="BW6" s="106"/>
      <c r="BX6" s="107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8"/>
      <c r="AZ7" s="109"/>
      <c r="BA7" s="109"/>
      <c r="BB7" s="109"/>
      <c r="BC7" s="110"/>
      <c r="BF7" s="108"/>
      <c r="BG7" s="109"/>
      <c r="BH7" s="109"/>
      <c r="BI7" s="109"/>
      <c r="BJ7" s="110"/>
      <c r="BM7" s="108"/>
      <c r="BN7" s="109"/>
      <c r="BO7" s="109"/>
      <c r="BP7" s="109"/>
      <c r="BQ7" s="110"/>
      <c r="BT7" s="108"/>
      <c r="BU7" s="109"/>
      <c r="BV7" s="109"/>
      <c r="BW7" s="109"/>
      <c r="BX7" s="110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4</v>
      </c>
      <c r="AH8" s="47">
        <f>(AF8-AG8)*100+AK8*10000+AF8</f>
        <v>60105</v>
      </c>
      <c r="AI8" s="47">
        <f>AF8-AG8</f>
        <v>1</v>
      </c>
      <c r="AJ8" s="47">
        <f>(AI8-AI13)/AI12</f>
        <v>0.47058823529411764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652.05961560941171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5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10 - 1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8</v>
      </c>
      <c r="AH9" s="47">
        <f>(AF9-AG9)*100+AK9*10000+AF9</f>
        <v>-699</v>
      </c>
      <c r="AI9" s="47">
        <f>AF9-AG9</f>
        <v>-7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1.0007204999999999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6</v>
      </c>
      <c r="AH10" s="47">
        <f>(AF10-AG10)*100+AK10*10000+AF10</f>
        <v>29703</v>
      </c>
      <c r="AI10" s="47">
        <f>AF10-AG10</f>
        <v>-3</v>
      </c>
      <c r="AJ10" s="47">
        <f>(AI10-AI13)/AI12</f>
        <v>0.23529411764705882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326.53013826470584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5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3 - 6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10</v>
      </c>
      <c r="AG11" s="47">
        <f>SUMIF($E$7:$E$54,$AB11,$G$7:$G$54) + SUMIF($H$7:$H$54,$AB11,$F$7:$F$54)</f>
        <v>1</v>
      </c>
      <c r="AH11" s="47">
        <f>(AF11-AG11)*100+AK11*10000+AF11</f>
        <v>90910</v>
      </c>
      <c r="AI11" s="47">
        <f>AF11-AG11</f>
        <v>9</v>
      </c>
      <c r="AJ11" s="47">
        <f>(AI11-AI13)/AI12</f>
        <v>0.94117647058823528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1004.1184763888235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6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2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1 - 8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10</v>
      </c>
      <c r="AG12" s="47">
        <f t="shared" si="10"/>
        <v>8</v>
      </c>
      <c r="AH12" s="47">
        <f>MAX(AH8:AH11)-AH13+1</f>
        <v>91610</v>
      </c>
      <c r="AI12" s="47">
        <f>MAX(AI8:AI11)-AI13+1</f>
        <v>17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5">
        <v>57</v>
      </c>
      <c r="BG12" s="26" t="str">
        <f>T58</f>
        <v>Netherlands</v>
      </c>
      <c r="BH12" s="84">
        <v>0</v>
      </c>
      <c r="BI12" s="86">
        <v>0</v>
      </c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-699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6"/>
      <c r="BG13" s="28" t="str">
        <f>T59</f>
        <v>Argentina</v>
      </c>
      <c r="BH13" s="85">
        <v>0</v>
      </c>
      <c r="BI13" s="87">
        <v>1</v>
      </c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4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11</v>
      </c>
      <c r="AG14" s="47">
        <f>SUMIF($E$7:$E$54,$AB14,$G$7:$G$54) + SUMIF($H$7:$H$54,$AB14,$F$7:$F$54)</f>
        <v>1</v>
      </c>
      <c r="AH14" s="47">
        <f>(AF14-AG14)*100+AK14*10000+AF14</f>
        <v>91011</v>
      </c>
      <c r="AI14" s="47">
        <f>AF14-AG14</f>
        <v>10</v>
      </c>
      <c r="AJ14" s="47">
        <f>(AI14-AI19)/AI18</f>
        <v>0.94444444444444442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1005.4453254444445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5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11 - 1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9</v>
      </c>
      <c r="AH15" s="47">
        <f>(AF15-AG15)*100+AK15*10000+AF15</f>
        <v>-698</v>
      </c>
      <c r="AI15" s="47">
        <f>AF15-AG15</f>
        <v>-7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2.0007820000000001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6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3</v>
      </c>
      <c r="AG16" s="47">
        <f>SUMIF($E$7:$E$54,$AB16,$G$7:$G$54) + SUMIF($H$7:$H$54,$AB16,$F$7:$F$54)</f>
        <v>6</v>
      </c>
      <c r="AH16" s="47">
        <f>(AF16-AG16)*100+AK16*10000+AF16</f>
        <v>39703</v>
      </c>
      <c r="AI16" s="47">
        <f>AF16-AG16</f>
        <v>-3</v>
      </c>
      <c r="AJ16" s="47">
        <f>(AI16-AI19)/AI18</f>
        <v>0.22222222222222221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425.22303908222221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5">
        <v>61</v>
      </c>
      <c r="BN16" s="26" t="str">
        <f>T69</f>
        <v>Argentina</v>
      </c>
      <c r="BO16" s="84">
        <v>2</v>
      </c>
      <c r="BP16" s="86">
        <v>2</v>
      </c>
      <c r="BQ16" s="27">
        <v>3</v>
      </c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3 - 6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4</v>
      </c>
      <c r="AH17" s="47">
        <f>(AF17-AG17)*100+AK17*10000+AF17</f>
        <v>40004</v>
      </c>
      <c r="AI17" s="47">
        <f>AF17-AG17</f>
        <v>0</v>
      </c>
      <c r="AJ17" s="47">
        <f>(AI17-AI19)/AI18</f>
        <v>0.3888888888888889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442.8896799538889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6"/>
      <c r="BN17" s="28" t="str">
        <f>T70</f>
        <v>Brazil</v>
      </c>
      <c r="BO17" s="85">
        <v>2</v>
      </c>
      <c r="BP17" s="87">
        <v>2</v>
      </c>
      <c r="BQ17" s="30">
        <v>2</v>
      </c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2 - 9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10</v>
      </c>
      <c r="AG18" s="47">
        <f t="shared" si="11"/>
        <v>9</v>
      </c>
      <c r="AH18" s="47">
        <f>MAX(AH14:AH17)-AH19+1</f>
        <v>91710</v>
      </c>
      <c r="AI18" s="47">
        <f>MAX(AI14:AI17)-AI19+1</f>
        <v>18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5">
        <v>53</v>
      </c>
      <c r="AZ18" s="26" t="str">
        <f>AO32</f>
        <v>Germany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-698</v>
      </c>
      <c r="AI19" s="47">
        <f>MIN(AI14:AI17)</f>
        <v>-7</v>
      </c>
      <c r="AY19" s="126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9</v>
      </c>
      <c r="AG20" s="47">
        <f>SUMIF($E$7:$E$54,$AB20,$G$7:$G$54) + SUMIF($H$7:$H$54,$AB20,$F$7:$F$54)</f>
        <v>1</v>
      </c>
      <c r="AH20" s="47">
        <f>(AF20-AG20)*100+AK20*10000+AF20</f>
        <v>90809</v>
      </c>
      <c r="AI20" s="47">
        <f>AF20-AG20</f>
        <v>8</v>
      </c>
      <c r="AJ20" s="47">
        <f>(AI20-AI25)/AI24</f>
        <v>0.93333333333333335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1002.3342158333334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5">
        <v>58</v>
      </c>
      <c r="BG20" s="26" t="str">
        <f>T62</f>
        <v>Germany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9 - 1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Portugal_draw</v>
      </c>
      <c r="T21" s="88" t="str">
        <f t="shared" si="4"/>
        <v>Ghana_draw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0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6</v>
      </c>
      <c r="AH21" s="47">
        <f>(AF21-AG21)*100+AK21*10000+AF21</f>
        <v>-600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6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3 - 4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4</v>
      </c>
      <c r="AH22" s="47">
        <f>(AF22-AG22)*100+AK22*10000+AF22</f>
        <v>59903</v>
      </c>
      <c r="AI22" s="47">
        <f>AF22-AG22</f>
        <v>-1</v>
      </c>
      <c r="AJ22" s="47">
        <f>(AI22-AI25)/AI24</f>
        <v>0.33333333333333331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636.33416274333342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5">
        <v>54</v>
      </c>
      <c r="AZ22" s="26" t="str">
        <f>AO44</f>
        <v>Brazil</v>
      </c>
      <c r="BA22" s="84">
        <v>4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4 - 5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5</v>
      </c>
      <c r="AH23" s="47">
        <f>(AF23-AG23)*100+AK23*10000+AF23</f>
        <v>29904</v>
      </c>
      <c r="AI23" s="47">
        <f>AF23-AG23</f>
        <v>-1</v>
      </c>
      <c r="AJ23" s="47">
        <f>(AI23-AI25)/AI24</f>
        <v>0.33333333333333331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337.3341053333333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6"/>
      <c r="AZ23" s="28" t="str">
        <f>AO51</f>
        <v>Portugal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5">
        <v>64</v>
      </c>
      <c r="BU23" s="26" t="str">
        <f>T76</f>
        <v>Argentina</v>
      </c>
      <c r="BV23" s="84">
        <v>1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10</v>
      </c>
      <c r="AG24" s="47">
        <f t="shared" si="12"/>
        <v>6</v>
      </c>
      <c r="AH24" s="47">
        <f>MAX(AH20:AH23)-AH25+1</f>
        <v>91410</v>
      </c>
      <c r="AI24" s="47">
        <f>MAX(AI20:AI23)-AI25+1</f>
        <v>15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6"/>
      <c r="BU24" s="28" t="str">
        <f>T77</f>
        <v>Uruguay</v>
      </c>
      <c r="BV24" s="85">
        <v>2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-600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4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2</v>
      </c>
      <c r="AH26" s="47">
        <f>(AF26-AG26)*100+AK26*10000+AF26</f>
        <v>70709</v>
      </c>
      <c r="AI26" s="47">
        <f>AF26-AG26</f>
        <v>7</v>
      </c>
      <c r="AJ26" s="47">
        <f>(AI26-AI31)/AI30</f>
        <v>0.92307692307692313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1105.1657301648352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5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3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9 - 2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3</v>
      </c>
      <c r="AG27" s="47">
        <f>SUMIF($E$7:$E$54,$AB27,$G$7:$G$54) + SUMIF($H$7:$H$54,$AB27,$F$7:$F$54)</f>
        <v>7</v>
      </c>
      <c r="AH27" s="47">
        <f>(AF27-AG27)*100+AK27*10000+AF27</f>
        <v>29603</v>
      </c>
      <c r="AI27" s="47">
        <f>AF27-AG27</f>
        <v>-4</v>
      </c>
      <c r="AJ27" s="47">
        <f>(AI27-AI31)/AI30</f>
        <v>7.6923076923076927E-2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440.55019241445052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6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2</v>
      </c>
      <c r="N28" s="25">
        <f>VLOOKUP(2,AA26:AK29,5,FALSE)</f>
        <v>0</v>
      </c>
      <c r="O28" s="25" t="str">
        <f>VLOOKUP(2,AA26:AK29,6,FALSE) &amp; " - " &amp; VLOOKUP(2,AA26:AK29,7,FALSE)</f>
        <v>6 - 4</v>
      </c>
      <c r="P28" s="54">
        <f>L28*3+M28</f>
        <v>5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2</v>
      </c>
      <c r="AE28" s="47">
        <f>COUNTIF($S$7:$T$54,"=" &amp; AB28 &amp; "_lose")</f>
        <v>0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4</v>
      </c>
      <c r="AH28" s="47">
        <f>(AF28-AG28)*100+AK28*10000+AF28</f>
        <v>50206</v>
      </c>
      <c r="AI28" s="47">
        <f>AF28-AG28</f>
        <v>2</v>
      </c>
      <c r="AJ28" s="47">
        <f>(AI28-AI31)/AI30</f>
        <v>0.53846153846153844</v>
      </c>
      <c r="AK28" s="47">
        <f>AC28*3+AD28</f>
        <v>5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776.70412350329673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5">
        <v>59</v>
      </c>
      <c r="BG28" s="26" t="str">
        <f>T60</f>
        <v>England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3 - 7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8</v>
      </c>
      <c r="AH29" s="47">
        <f>(AF29-AG29)*100+AK29*10000+AF29</f>
        <v>9503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147.14360704285713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6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3 - 8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3</v>
      </c>
      <c r="AE30" s="47">
        <f t="shared" si="13"/>
        <v>3</v>
      </c>
      <c r="AF30" s="47">
        <f t="shared" si="13"/>
        <v>7</v>
      </c>
      <c r="AG30" s="47">
        <f t="shared" si="13"/>
        <v>7</v>
      </c>
      <c r="AH30" s="47">
        <f>MAX(AH26:AH29)-AH31+1</f>
        <v>61207</v>
      </c>
      <c r="AI30" s="47">
        <f>MAX(AI26:AI29)-AI31+1</f>
        <v>13</v>
      </c>
      <c r="AK30" s="47">
        <f t="shared" si="13"/>
        <v>7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5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9503</v>
      </c>
      <c r="AI31" s="47">
        <f>MIN(AI26:AI29)</f>
        <v>-5</v>
      </c>
      <c r="AY31" s="126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7" t="str">
        <f>INDEX(T,7,lang)</f>
        <v>Third-Place Play-Off</v>
      </c>
      <c r="BU31" s="128"/>
      <c r="BV31" s="128"/>
      <c r="BW31" s="128"/>
      <c r="BX31" s="129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2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4</v>
      </c>
      <c r="AG32" s="47">
        <f>SUMIF($E$7:$E$54,$AB32,$G$7:$G$54) + SUMIF($H$7:$H$54,$AB32,$F$7:$F$54)</f>
        <v>2</v>
      </c>
      <c r="AH32" s="47">
        <f>(AF32-AG32)*100+AK32*10000+AF32</f>
        <v>60204</v>
      </c>
      <c r="AI32" s="47">
        <f>AF32-AG32</f>
        <v>2</v>
      </c>
      <c r="AJ32" s="47">
        <f>(AI32-AI37)/AI36</f>
        <v>0.66666666666666663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741.3341878333332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5">
        <v>62</v>
      </c>
      <c r="BN32" s="26" t="str">
        <f>T71</f>
        <v>England</v>
      </c>
      <c r="BO32" s="84">
        <v>0</v>
      </c>
      <c r="BP32" s="86"/>
      <c r="BQ32" s="27"/>
      <c r="BR32" s="35"/>
      <c r="BS32" s="23"/>
      <c r="BT32" s="130"/>
      <c r="BU32" s="131"/>
      <c r="BV32" s="131"/>
      <c r="BW32" s="131"/>
      <c r="BX32" s="132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5 - 1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3</v>
      </c>
      <c r="AH33" s="47">
        <f>(AF33-AG33)*100+AK33*10000+AF33</f>
        <v>9801</v>
      </c>
      <c r="AI33" s="47">
        <f>AF33-AG33</f>
        <v>-2</v>
      </c>
      <c r="AJ33" s="47">
        <f>(AI33-AI37)/AI36</f>
        <v>0.22222222222222221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135.33408336333335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6"/>
      <c r="BN33" s="28" t="str">
        <f>T72</f>
        <v>Uruguay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4 - 2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1</v>
      </c>
      <c r="AH34" s="47">
        <f>(AF34-AG34)*100+AK34*10000+AF34</f>
        <v>90405</v>
      </c>
      <c r="AI34" s="47">
        <f>AF34-AG34</f>
        <v>4</v>
      </c>
      <c r="AJ34" s="47">
        <f>(AI34-AI37)/AI36</f>
        <v>0.88888888888888884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1098.8897141538889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5">
        <v>55</v>
      </c>
      <c r="AZ34" s="26" t="str">
        <f>AO38</f>
        <v>Belgium</v>
      </c>
      <c r="BA34" s="84">
        <v>1</v>
      </c>
      <c r="BB34" s="86">
        <v>1</v>
      </c>
      <c r="BC34" s="27">
        <v>2</v>
      </c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1 - 3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5</v>
      </c>
      <c r="AH35" s="47">
        <f>(AF35-AG35)*100+AK35*10000+AF35</f>
        <v>9601</v>
      </c>
      <c r="AI35" s="47">
        <f>AF35-AG35</f>
        <v>-4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113.11188783111112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6"/>
      <c r="AZ35" s="28" t="str">
        <f>AO33</f>
        <v>Spain</v>
      </c>
      <c r="BA35" s="85">
        <v>1</v>
      </c>
      <c r="BB35" s="87">
        <v>1</v>
      </c>
      <c r="BC35" s="30">
        <v>1</v>
      </c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5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1 - 5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5</v>
      </c>
      <c r="AG36" s="47">
        <f t="shared" si="14"/>
        <v>5</v>
      </c>
      <c r="AH36" s="47">
        <f>MAX(AH32:AH35)-AH37+1</f>
        <v>80805</v>
      </c>
      <c r="AI36" s="47">
        <f>MAX(AI32:AI35)-AI37+1</f>
        <v>9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5">
        <v>60</v>
      </c>
      <c r="BG36" s="26" t="str">
        <f>T64</f>
        <v>Belgium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6"/>
      <c r="BU36" s="28" t="str">
        <f>Z77</f>
        <v>England</v>
      </c>
      <c r="BV36" s="85">
        <v>0</v>
      </c>
      <c r="BW36" s="87"/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9601</v>
      </c>
      <c r="AI37" s="47">
        <f>MIN(AI32:AI35)</f>
        <v>-4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6"/>
      <c r="BG37" s="28" t="str">
        <f>T65</f>
        <v>Uruguay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Portugal_lose</v>
      </c>
      <c r="T38" s="88" t="str">
        <f t="shared" si="4"/>
        <v>Uruguay_win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-1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9</v>
      </c>
      <c r="AG38" s="47">
        <f>SUMIF($E$7:$E$54,$AB38,$G$7:$G$54) + SUMIF($H$7:$H$54,$AB38,$F$7:$F$54)</f>
        <v>2</v>
      </c>
      <c r="AH38" s="47">
        <f>(AF38-AG38)*100+AK38*10000+AF38</f>
        <v>90709</v>
      </c>
      <c r="AI38" s="47">
        <f>AF38-AG38</f>
        <v>7</v>
      </c>
      <c r="AJ38" s="47">
        <f>(AI38-AI43)/AI42</f>
        <v>0.9375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1003.7509135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5">
        <v>56</v>
      </c>
      <c r="AZ38" s="26" t="str">
        <f>AO50</f>
        <v>Uruguay</v>
      </c>
      <c r="BA38" s="84">
        <v>1</v>
      </c>
      <c r="BB38" s="86">
        <v>2</v>
      </c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9 - 2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1</v>
      </c>
      <c r="AG39" s="47">
        <f>SUMIF($E$7:$E$54,$AB39,$G$7:$G$54) + SUMIF($H$7:$H$54,$AB39,$F$7:$F$54)</f>
        <v>9</v>
      </c>
      <c r="AH39" s="47">
        <f>(AF39-AG39)*100+AK39*10000+AF39</f>
        <v>-799</v>
      </c>
      <c r="AI39" s="47">
        <f>AF39-AG39</f>
        <v>-8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1.1118506111111111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6"/>
      <c r="AZ39" s="28" t="str">
        <f>AO45</f>
        <v>Serbia</v>
      </c>
      <c r="BA39" s="85">
        <v>1</v>
      </c>
      <c r="BB39" s="87">
        <v>1</v>
      </c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5 - 3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5</v>
      </c>
      <c r="AG40" s="47">
        <f>SUMIF($E$7:$E$54,$AB40,$G$7:$G$54) + SUMIF($H$7:$H$54,$AB40,$F$7:$F$54)</f>
        <v>6</v>
      </c>
      <c r="AH40" s="47">
        <f>(AF40-AG40)*100+AK40*10000+AF40</f>
        <v>29905</v>
      </c>
      <c r="AI40" s="47">
        <f>AF40-AG40</f>
        <v>-1</v>
      </c>
      <c r="AJ40" s="47">
        <f>(AI40-AI43)/AI42</f>
        <v>0.4375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349.30633149555553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5 - 6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3</v>
      </c>
      <c r="AH41" s="47">
        <f>(AF41-AG41)*100+AK41*10000+AF41</f>
        <v>60205</v>
      </c>
      <c r="AI41" s="47">
        <f>AF41-AG41</f>
        <v>2</v>
      </c>
      <c r="AJ41" s="47">
        <f>(AI41-AI43)/AI42</f>
        <v>0.625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668.05636611055559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3" t="s">
        <v>2515</v>
      </c>
      <c r="AZ41" s="134"/>
      <c r="BA41" s="134"/>
      <c r="BB41" s="134"/>
      <c r="BC41" s="135"/>
      <c r="BL41" s="142" t="str">
        <f>INDEX(T,102,lang)</f>
        <v>World Champion 2022</v>
      </c>
      <c r="BM41" s="142"/>
      <c r="BN41" s="142"/>
      <c r="BO41" s="142"/>
      <c r="BP41" s="142"/>
      <c r="BQ41" s="142"/>
      <c r="BR41" s="144" t="str">
        <f>S85</f>
        <v>Uruguay</v>
      </c>
      <c r="BS41" s="144"/>
      <c r="BT41" s="144"/>
      <c r="BU41" s="144"/>
      <c r="BV41" s="144"/>
      <c r="BW41" s="144"/>
      <c r="BX41" s="144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1 - 9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9</v>
      </c>
      <c r="AG42" s="47">
        <f t="shared" si="15"/>
        <v>8</v>
      </c>
      <c r="AH42" s="47">
        <f>MAX(AH38:AH41)-AH43+1</f>
        <v>91509</v>
      </c>
      <c r="AI42" s="47">
        <f>MAX(AI38:AI41)-AI43+1</f>
        <v>16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6"/>
      <c r="AZ42" s="137"/>
      <c r="BA42" s="137"/>
      <c r="BB42" s="137"/>
      <c r="BC42" s="138"/>
      <c r="BL42" s="143"/>
      <c r="BM42" s="143"/>
      <c r="BN42" s="143"/>
      <c r="BO42" s="143"/>
      <c r="BP42" s="143"/>
      <c r="BQ42" s="143"/>
      <c r="BR42" s="145"/>
      <c r="BS42" s="145"/>
      <c r="BT42" s="145"/>
      <c r="BU42" s="145"/>
      <c r="BV42" s="145"/>
      <c r="BW42" s="145"/>
      <c r="BX42" s="145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-799</v>
      </c>
      <c r="AI43" s="47">
        <f>MIN(AI38:AI41)</f>
        <v>-8</v>
      </c>
      <c r="AY43" s="136"/>
      <c r="AZ43" s="137"/>
      <c r="BA43" s="137"/>
      <c r="BB43" s="137"/>
      <c r="BC43" s="138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10</v>
      </c>
      <c r="AG44" s="47">
        <f>SUMIF($E$7:$E$54,$AB44,$G$7:$G$54) + SUMIF($H$7:$H$54,$AB44,$F$7:$F$54)</f>
        <v>2</v>
      </c>
      <c r="AH44" s="47">
        <f>(AF44-AG44)*100+AK44*10000+AF44</f>
        <v>90810</v>
      </c>
      <c r="AI44" s="47">
        <f>AF44-AG44</f>
        <v>8</v>
      </c>
      <c r="AJ44" s="47">
        <f>(AI44-AI49)/AI48</f>
        <v>0.9285714285714286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1102.8580592021428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6"/>
      <c r="AZ44" s="137"/>
      <c r="BA44" s="137"/>
      <c r="BB44" s="137"/>
      <c r="BC44" s="138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10 - 2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3</v>
      </c>
      <c r="AH45" s="47">
        <f>(AF45-AG45)*100+AK45*10000+AF45</f>
        <v>60003</v>
      </c>
      <c r="AI45" s="47">
        <f>AF45-AG45</f>
        <v>0</v>
      </c>
      <c r="AJ45" s="47">
        <f>(AI45-AI49)/AI48</f>
        <v>0.35714285714285715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705.38172614595226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6"/>
      <c r="AZ45" s="137"/>
      <c r="BA45" s="137"/>
      <c r="BB45" s="137"/>
      <c r="BC45" s="138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3 - 3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5</v>
      </c>
      <c r="AH46" s="47">
        <f>(AF46-AG46)*100+AK46*10000+AF46</f>
        <v>9702</v>
      </c>
      <c r="AI46" s="47">
        <f>AF46-AG46</f>
        <v>-3</v>
      </c>
      <c r="AJ46" s="47">
        <f>(AI46-AI49)/AI48</f>
        <v>0.14285714285714285</v>
      </c>
      <c r="AK46" s="47">
        <f>AC46*3+AD46</f>
        <v>1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127.39764305682539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9"/>
      <c r="AZ46" s="140"/>
      <c r="BA46" s="140"/>
      <c r="BB46" s="140"/>
      <c r="BC46" s="141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0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1</v>
      </c>
      <c r="N47" s="25">
        <f>VLOOKUP(3,AA44:AK47,5,FALSE)</f>
        <v>2</v>
      </c>
      <c r="O47" s="25" t="str">
        <f>VLOOKUP(3,AA44:AK47,6,FALSE) &amp; " - " &amp; VLOOKUP(3,AA44:AK47,7,FALSE)</f>
        <v>2 - 5</v>
      </c>
      <c r="P47" s="54">
        <f>L47*3+M47</f>
        <v>1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6</v>
      </c>
      <c r="AH47" s="47">
        <f>(AF47-AG47)*100+AK47*10000+AF47</f>
        <v>9501</v>
      </c>
      <c r="AI47" s="47">
        <f>AF47-AG47</f>
        <v>-5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112.11185135111111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2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1 - 6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10</v>
      </c>
      <c r="AG48" s="47">
        <f t="shared" si="16"/>
        <v>5</v>
      </c>
      <c r="AH48" s="47">
        <f>MAX(AH44:AH47)-AH49+1</f>
        <v>81310</v>
      </c>
      <c r="AI48" s="47">
        <f>MAX(AI44:AI47)-AI49+1</f>
        <v>14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3" t="s">
        <v>2516</v>
      </c>
      <c r="AZ48" s="134"/>
      <c r="BA48" s="134"/>
      <c r="BB48" s="134"/>
      <c r="BC48" s="135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9501</v>
      </c>
      <c r="AI49" s="47">
        <f>MIN(AI44:AI47)</f>
        <v>-5</v>
      </c>
      <c r="AY49" s="136"/>
      <c r="AZ49" s="137"/>
      <c r="BA49" s="137"/>
      <c r="BB49" s="137"/>
      <c r="BC49" s="138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1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2</v>
      </c>
      <c r="AB50" s="48" t="str">
        <f>VLOOKUP("Portugal",T,lang,FALSE)</f>
        <v>Portugal</v>
      </c>
      <c r="AC50" s="47">
        <f>COUNTIF($S$7:$T$54,"=" &amp; AB50 &amp; "_win")</f>
        <v>1</v>
      </c>
      <c r="AD50" s="47">
        <f>COUNTIF($S$7:$T$54,"=" &amp; AB50 &amp; "_draw")</f>
        <v>1</v>
      </c>
      <c r="AE50" s="47">
        <f>COUNTIF($S$7:$T$54,"=" &amp; AB50 &amp; "_lose")</f>
        <v>1</v>
      </c>
      <c r="AF50" s="47">
        <f>SUMIF($E$7:$E$54,$AB50,$F$7:$F$54) + SUMIF($H$7:$H$54,$AB50,$G$7:$G$54)</f>
        <v>4</v>
      </c>
      <c r="AG50" s="47">
        <f>SUMIF($E$7:$E$54,$AB50,$G$7:$G$54) + SUMIF($H$7:$H$54,$AB50,$F$7:$F$54)</f>
        <v>4</v>
      </c>
      <c r="AH50" s="47">
        <f>(AF50-AG50)*100+AK50*10000+AF50</f>
        <v>40004</v>
      </c>
      <c r="AI50" s="47">
        <f>AF50-AG50</f>
        <v>0</v>
      </c>
      <c r="AJ50" s="47">
        <f>(AI50-AI55)/AI54</f>
        <v>0.33333333333333331</v>
      </c>
      <c r="AK50" s="47">
        <f>AC50*3+AD50</f>
        <v>4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484.44528183444447</v>
      </c>
      <c r="AO50" s="48" t="str">
        <f>IF(SUM(AC50:AE53)=12,J51,INDEX(T,84,lang))</f>
        <v>Uruguay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6"/>
      <c r="AZ50" s="137"/>
      <c r="BA50" s="137"/>
      <c r="BB50" s="137"/>
      <c r="BC50" s="138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Uruguay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7 - 2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2</v>
      </c>
      <c r="AE51" s="47">
        <f>COUNTIF($S$7:$T$54,"=" &amp; AB51 &amp; "_lose")</f>
        <v>1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4</v>
      </c>
      <c r="AH51" s="47">
        <f>(AF51-AG51)*100+AK51*10000+AF51</f>
        <v>19802</v>
      </c>
      <c r="AI51" s="47">
        <f>AF51-AG51</f>
        <v>-2</v>
      </c>
      <c r="AJ51" s="47">
        <f>(AI51-AI55)/AI54</f>
        <v>0.1111111111111111</v>
      </c>
      <c r="AK51" s="47">
        <f>AC51*3+AD51</f>
        <v>2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236.6673603466667</v>
      </c>
      <c r="AO51" s="48" t="str">
        <f>IF(SUM(AC50:AE53)=12,J52,INDEX(T,85,lang))</f>
        <v>Portugal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6"/>
      <c r="AZ51" s="137"/>
      <c r="BA51" s="137"/>
      <c r="BB51" s="137"/>
      <c r="BC51" s="138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Portugal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4 - 4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1</v>
      </c>
      <c r="AB52" s="48" t="str">
        <f>VLOOKUP("Uruguay",T,lang,FALSE)</f>
        <v>Uruguay</v>
      </c>
      <c r="AC52" s="47">
        <f>COUNTIF($S$7:$T$54,"=" &amp; AB52 &amp; "_win")</f>
        <v>3</v>
      </c>
      <c r="AD52" s="47">
        <f>COUNTIF($S$7:$T$54,"=" &amp; AB52 &amp; "_draw")</f>
        <v>0</v>
      </c>
      <c r="AE52" s="47">
        <f>COUNTIF($S$7:$T$54,"=" &amp; AB52 &amp; "_lose")</f>
        <v>0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2</v>
      </c>
      <c r="AH52" s="47">
        <f>(AF52-AG52)*100+AK52*10000+AF52</f>
        <v>90507</v>
      </c>
      <c r="AI52" s="47">
        <f>AF52-AG52</f>
        <v>5</v>
      </c>
      <c r="AJ52" s="47">
        <f>(AI52-AI55)/AI54</f>
        <v>0.88888888888888884</v>
      </c>
      <c r="AK52" s="47">
        <f>AC52*3+AD52</f>
        <v>9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1100.5563734205557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6"/>
      <c r="AZ52" s="137"/>
      <c r="BA52" s="137"/>
      <c r="BB52" s="137"/>
      <c r="BC52" s="138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0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2 - 4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6</v>
      </c>
      <c r="AH53" s="47">
        <f>(AF53-AG53)*100+AK53*10000+AF53</f>
        <v>9703</v>
      </c>
      <c r="AI53" s="47">
        <f>AF53-AG53</f>
        <v>-3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116.11187088111112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6"/>
      <c r="AZ53" s="137"/>
      <c r="BA53" s="137"/>
      <c r="BB53" s="137"/>
      <c r="BC53" s="138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4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3 - 6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3</v>
      </c>
      <c r="AE54" s="47">
        <f t="shared" si="17"/>
        <v>3</v>
      </c>
      <c r="AF54" s="47">
        <f t="shared" si="17"/>
        <v>6</v>
      </c>
      <c r="AG54" s="47">
        <f t="shared" si="17"/>
        <v>5</v>
      </c>
      <c r="AH54" s="47">
        <f>MAX(AH50:AH53)-AH55+1</f>
        <v>80805</v>
      </c>
      <c r="AI54" s="47">
        <f>MAX(AI50:AI53)-AI55+1</f>
        <v>9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9"/>
      <c r="AZ54" s="140"/>
      <c r="BA54" s="140"/>
      <c r="BB54" s="140"/>
      <c r="BC54" s="141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9703</v>
      </c>
      <c r="AI55" s="47">
        <f>MIN(AI50:AI53)</f>
        <v>-3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88" t="str">
        <f>IF(OR(S65="",S65="draw"),INDEX(T,93,lang),S65)</f>
        <v>Uruguay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Uruguay</v>
      </c>
      <c r="T72" s="88" t="str">
        <f>IF(OR(S72="",S72="draw"),INDEX(T,97,lang),S72)</f>
        <v>Uruguay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Uruguay</v>
      </c>
      <c r="T77" s="88" t="str">
        <f>IF(OR(S77="",S77="draw"),INDEX(T,99,lang),S77)</f>
        <v>Uruguay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Uruguay</v>
      </c>
      <c r="T85" s="88" t="str">
        <f>S85</f>
        <v>Uruguay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5" sqref="B15"/>
    </sheetView>
  </sheetViews>
  <sheetFormatPr defaultRowHeight="15" x14ac:dyDescent="0.2"/>
  <cols>
    <col min="1" max="1" width="80.30859375" customWidth="1"/>
    <col min="2" max="2" width="63.898437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2530</v>
      </c>
    </row>
    <row r="3" spans="1:2" x14ac:dyDescent="0.2">
      <c r="A3" s="100" t="s">
        <v>2519</v>
      </c>
      <c r="B3" s="103" t="s">
        <v>2538</v>
      </c>
    </row>
    <row r="4" spans="1:2" x14ac:dyDescent="0.2">
      <c r="A4" s="103" t="s">
        <v>2520</v>
      </c>
      <c r="B4" s="100" t="s">
        <v>2537</v>
      </c>
    </row>
    <row r="5" spans="1:2" x14ac:dyDescent="0.2">
      <c r="A5" s="100" t="s">
        <v>2529</v>
      </c>
      <c r="B5" s="104" t="s">
        <v>2539</v>
      </c>
    </row>
    <row r="6" spans="1:2" x14ac:dyDescent="0.2">
      <c r="A6" s="103" t="s">
        <v>2521</v>
      </c>
      <c r="B6" s="100" t="s">
        <v>2531</v>
      </c>
    </row>
    <row r="7" spans="1:2" x14ac:dyDescent="0.2">
      <c r="A7" s="100" t="s">
        <v>2522</v>
      </c>
      <c r="B7" s="103" t="s">
        <v>2532</v>
      </c>
    </row>
    <row r="8" spans="1:2" x14ac:dyDescent="0.2">
      <c r="A8" s="103" t="s">
        <v>2523</v>
      </c>
      <c r="B8" s="100" t="s">
        <v>2533</v>
      </c>
    </row>
    <row r="9" spans="1:2" x14ac:dyDescent="0.2">
      <c r="A9" s="100" t="s">
        <v>2524</v>
      </c>
      <c r="B9" s="103" t="s">
        <v>2534</v>
      </c>
    </row>
    <row r="10" spans="1:2" x14ac:dyDescent="0.2">
      <c r="A10" s="103" t="s">
        <v>2525</v>
      </c>
      <c r="B10" s="100" t="s">
        <v>2535</v>
      </c>
    </row>
    <row r="11" spans="1:2" x14ac:dyDescent="0.2">
      <c r="A11" s="100" t="s">
        <v>2528</v>
      </c>
      <c r="B11" s="103" t="s">
        <v>2536</v>
      </c>
    </row>
  </sheetData>
  <autoFilter ref="A1:B11" xr:uid="{00000000-0001-0000-03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2022-11-15T19:57:54Z</dcterms:modified>
</cp:coreProperties>
</file>