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.kuus\Downloads\"/>
    </mc:Choice>
  </mc:AlternateContent>
  <xr:revisionPtr revIDLastSave="0" documentId="13_ncr:1_{AC8FA97E-1547-4A1A-85DC-F04E9CDC89A2}" xr6:coauthVersionLast="47" xr6:coauthVersionMax="47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P50" i="3" l="1"/>
  <c r="A1" i="3"/>
  <c r="N8" i="3"/>
  <c r="M8" i="3"/>
  <c r="N14" i="3"/>
  <c r="N32" i="3"/>
  <c r="BL41" i="3"/>
  <c r="O44" i="3"/>
  <c r="O50" i="3"/>
  <c r="BF6" i="3"/>
  <c r="AY6" i="3"/>
  <c r="L8" i="3"/>
  <c r="L26" i="3"/>
  <c r="L32" i="3"/>
  <c r="P14" i="3"/>
  <c r="P20" i="3"/>
  <c r="K38" i="3"/>
  <c r="L14" i="3"/>
  <c r="O38" i="3"/>
  <c r="N44" i="3"/>
  <c r="N50" i="3"/>
  <c r="M50" i="3"/>
  <c r="A5" i="3"/>
  <c r="O20" i="3"/>
  <c r="J26" i="3"/>
  <c r="J32" i="3"/>
  <c r="N38" i="3"/>
  <c r="M44" i="3"/>
  <c r="L44" i="3"/>
  <c r="K50" i="3"/>
  <c r="K8" i="3"/>
  <c r="P44" i="3"/>
  <c r="B44" i="2"/>
  <c r="B36" i="2"/>
  <c r="B28" i="2"/>
  <c r="B20" i="2"/>
  <c r="AB46" i="3"/>
  <c r="AB51" i="3"/>
  <c r="B42" i="2"/>
  <c r="AB50" i="3"/>
  <c r="AB45" i="3"/>
  <c r="AB40" i="3"/>
  <c r="AB35" i="3"/>
  <c r="AB26" i="3"/>
  <c r="AB21" i="3"/>
  <c r="AB16" i="3"/>
  <c r="AB11" i="3"/>
  <c r="B41" i="2"/>
  <c r="B33" i="2"/>
  <c r="B25" i="2"/>
  <c r="B17" i="2"/>
  <c r="B40" i="2"/>
  <c r="B32" i="2"/>
  <c r="B48" i="2"/>
  <c r="AB53" i="3"/>
  <c r="AB44" i="3"/>
  <c r="AB39" i="3"/>
  <c r="AB34" i="3"/>
  <c r="AB29" i="3"/>
  <c r="AB20" i="3"/>
  <c r="AB15" i="3"/>
  <c r="AB10" i="3"/>
  <c r="B47" i="2"/>
  <c r="B39" i="2"/>
  <c r="B31" i="2"/>
  <c r="B23" i="2"/>
  <c r="B35" i="2"/>
  <c r="B34" i="2"/>
  <c r="B24" i="2"/>
  <c r="B46" i="2"/>
  <c r="B38" i="2"/>
  <c r="B30" i="2"/>
  <c r="B22" i="2"/>
  <c r="AB28" i="3"/>
  <c r="AB14" i="3"/>
  <c r="B37" i="2"/>
  <c r="AB41" i="3"/>
  <c r="AB27" i="3"/>
  <c r="AB22" i="3"/>
  <c r="AB8" i="3"/>
  <c r="B27" i="2"/>
  <c r="B26" i="2"/>
  <c r="AB52" i="3"/>
  <c r="AB47" i="3"/>
  <c r="AB38" i="3"/>
  <c r="AB33" i="3"/>
  <c r="AB23" i="3"/>
  <c r="AB9" i="3"/>
  <c r="B45" i="2"/>
  <c r="B29" i="2"/>
  <c r="B21" i="2"/>
  <c r="AB32" i="3"/>
  <c r="AB17" i="3"/>
  <c r="B43" i="2"/>
  <c r="B19" i="2"/>
  <c r="B18" i="2"/>
  <c r="R37" i="3"/>
  <c r="R17" i="3"/>
  <c r="R36" i="3"/>
  <c r="R16" i="3"/>
  <c r="R33" i="3"/>
  <c r="R13" i="3"/>
  <c r="R32" i="3"/>
  <c r="R12" i="3"/>
  <c r="R29" i="3"/>
  <c r="R28" i="3"/>
  <c r="R21" i="3"/>
  <c r="R20" i="3"/>
  <c r="BM6" i="3"/>
  <c r="O14" i="3"/>
  <c r="P26" i="3"/>
  <c r="BT31" i="3"/>
  <c r="M38" i="3"/>
  <c r="L38" i="3"/>
  <c r="N20" i="3"/>
  <c r="J44" i="3"/>
  <c r="K20" i="3"/>
  <c r="O26" i="3"/>
  <c r="P32" i="3"/>
  <c r="O32" i="3"/>
  <c r="L50" i="3"/>
  <c r="M32" i="3"/>
  <c r="O8" i="3"/>
  <c r="J20" i="3"/>
  <c r="N26" i="3"/>
  <c r="M26" i="3"/>
  <c r="K44" i="3"/>
  <c r="K2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8" i="3" l="1"/>
  <c r="AM8" i="3"/>
  <c r="H24" i="3"/>
  <c r="H39" i="3"/>
  <c r="H54" i="3"/>
  <c r="AM44" i="3"/>
  <c r="E22" i="3"/>
  <c r="E37" i="3"/>
  <c r="E38" i="3"/>
  <c r="AM50" i="3"/>
  <c r="E21" i="3"/>
  <c r="H52" i="3"/>
  <c r="H40" i="3"/>
  <c r="E24" i="3"/>
  <c r="E7" i="3"/>
  <c r="AM9" i="3"/>
  <c r="AM11" i="3"/>
  <c r="E45" i="3"/>
  <c r="AM23" i="3"/>
  <c r="E28" i="3"/>
  <c r="H13" i="3"/>
  <c r="H46" i="3"/>
  <c r="E13" i="3"/>
  <c r="AM22" i="3"/>
  <c r="H30" i="3"/>
  <c r="AM53" i="3"/>
  <c r="H20" i="3"/>
  <c r="E52" i="3"/>
  <c r="E36" i="3"/>
  <c r="E25" i="3"/>
  <c r="H8" i="3"/>
  <c r="E40" i="3"/>
  <c r="X40" i="3" s="1"/>
  <c r="E50" i="3"/>
  <c r="H31" i="3"/>
  <c r="H17" i="3"/>
  <c r="H14" i="3"/>
  <c r="H27" i="3"/>
  <c r="E43" i="3"/>
  <c r="AM27" i="3"/>
  <c r="H25" i="3"/>
  <c r="X25" i="3" s="1"/>
  <c r="AM10" i="3"/>
  <c r="E39" i="3"/>
  <c r="H7" i="3"/>
  <c r="H26" i="3"/>
  <c r="AM16" i="3"/>
  <c r="H42" i="3"/>
  <c r="E10" i="3"/>
  <c r="H21" i="3"/>
  <c r="AM51" i="3"/>
  <c r="H36" i="3"/>
  <c r="E51" i="3"/>
  <c r="H10" i="3"/>
  <c r="E23" i="3"/>
  <c r="AM17" i="3"/>
  <c r="E41" i="3"/>
  <c r="E18" i="3"/>
  <c r="H47" i="3"/>
  <c r="AM38" i="3"/>
  <c r="E32" i="3"/>
  <c r="E33" i="3"/>
  <c r="AM41" i="3"/>
  <c r="H15" i="3"/>
  <c r="E47" i="3"/>
  <c r="E42" i="3"/>
  <c r="X42" i="3" s="1"/>
  <c r="H9" i="3"/>
  <c r="AM15" i="3"/>
  <c r="H23" i="3"/>
  <c r="E46" i="3"/>
  <c r="H11" i="3"/>
  <c r="AM21" i="3"/>
  <c r="H28" i="3"/>
  <c r="H53" i="3"/>
  <c r="H37" i="3"/>
  <c r="E19" i="3"/>
  <c r="AM46" i="3"/>
  <c r="E34" i="3"/>
  <c r="H49" i="3"/>
  <c r="E17" i="3"/>
  <c r="AM32" i="3"/>
  <c r="E54" i="3"/>
  <c r="E35" i="3"/>
  <c r="H19" i="3"/>
  <c r="AM47" i="3"/>
  <c r="E30" i="3"/>
  <c r="AM20" i="3"/>
  <c r="H45" i="3"/>
  <c r="E11" i="3"/>
  <c r="E14" i="3"/>
  <c r="AG16" i="3" s="1"/>
  <c r="AM26" i="3"/>
  <c r="H44" i="3"/>
  <c r="E29" i="3"/>
  <c r="H38" i="3"/>
  <c r="E20" i="3"/>
  <c r="AM52" i="3"/>
  <c r="H51" i="3"/>
  <c r="E26" i="3"/>
  <c r="E9" i="3"/>
  <c r="H41" i="3"/>
  <c r="AM14" i="3"/>
  <c r="H12" i="3"/>
  <c r="E44" i="3"/>
  <c r="E27" i="3"/>
  <c r="AM29" i="3"/>
  <c r="AM33" i="3"/>
  <c r="E49" i="3"/>
  <c r="E31" i="3"/>
  <c r="X31" i="3" s="1"/>
  <c r="AM35" i="3"/>
  <c r="H16" i="3"/>
  <c r="H29" i="3"/>
  <c r="AM28" i="3"/>
  <c r="E12" i="3"/>
  <c r="H43" i="3"/>
  <c r="E16" i="3"/>
  <c r="AM34" i="3"/>
  <c r="H34" i="3"/>
  <c r="X34" i="3" s="1"/>
  <c r="H50" i="3"/>
  <c r="H48" i="3"/>
  <c r="H32" i="3"/>
  <c r="AM40" i="3"/>
  <c r="E15" i="3"/>
  <c r="AF29" i="3" s="1"/>
  <c r="X7" i="3"/>
  <c r="H18" i="3"/>
  <c r="E48" i="3"/>
  <c r="X48" i="3" s="1"/>
  <c r="H33" i="3"/>
  <c r="AM39" i="3"/>
  <c r="H22" i="3"/>
  <c r="X22" i="3" s="1"/>
  <c r="H35" i="3"/>
  <c r="E53" i="3"/>
  <c r="AM45" i="3"/>
  <c r="X20" i="3"/>
  <c r="X33" i="3"/>
  <c r="X35" i="3"/>
  <c r="X51" i="3"/>
  <c r="X23" i="3"/>
  <c r="X52" i="3"/>
  <c r="X19" i="3"/>
  <c r="X10" i="3"/>
  <c r="X21" i="3"/>
  <c r="X44" i="3"/>
  <c r="X13" i="3"/>
  <c r="X47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50" i="3"/>
  <c r="AG33" i="3"/>
  <c r="T21" i="3"/>
  <c r="T20" i="3"/>
  <c r="X32" i="3"/>
  <c r="S32" i="3"/>
  <c r="X9" i="3"/>
  <c r="S9" i="3"/>
  <c r="S28" i="3"/>
  <c r="X28" i="3"/>
  <c r="S26" i="3"/>
  <c r="X26" i="3"/>
  <c r="AG39" i="3"/>
  <c r="AF33" i="3"/>
  <c r="AG11" i="3"/>
  <c r="AF21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27" i="3" l="1"/>
  <c r="AI27" i="3" s="1"/>
  <c r="AF28" i="3"/>
  <c r="AF30" i="3" s="1"/>
  <c r="AF39" i="3"/>
  <c r="AF42" i="3" s="1"/>
  <c r="AF23" i="3"/>
  <c r="AF24" i="3" s="1"/>
  <c r="AG40" i="3"/>
  <c r="AI40" i="3" s="1"/>
  <c r="AG10" i="3"/>
  <c r="AG12" i="3" s="1"/>
  <c r="AG53" i="3"/>
  <c r="AG54" i="3" s="1"/>
  <c r="AI51" i="3"/>
  <c r="T14" i="3"/>
  <c r="T38" i="3"/>
  <c r="AI34" i="3"/>
  <c r="T46" i="3"/>
  <c r="T45" i="3"/>
  <c r="AI45" i="3"/>
  <c r="T32" i="3"/>
  <c r="AI38" i="3"/>
  <c r="T18" i="3"/>
  <c r="T11" i="3"/>
  <c r="AG48" i="3"/>
  <c r="AI26" i="3"/>
  <c r="T43" i="3"/>
  <c r="T27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0" i="3"/>
  <c r="AF36" i="3"/>
  <c r="AI32" i="3"/>
  <c r="AI17" i="3"/>
  <c r="AG36" i="3"/>
  <c r="T37" i="3"/>
  <c r="T9" i="3"/>
  <c r="AI15" i="3"/>
  <c r="T41" i="3"/>
  <c r="AF54" i="3"/>
  <c r="AI50" i="3"/>
  <c r="T50" i="3"/>
  <c r="AG24" i="3"/>
  <c r="AI33" i="3"/>
  <c r="T17" i="3"/>
  <c r="AI28" i="3" l="1"/>
  <c r="AI31" i="3" s="1"/>
  <c r="AI23" i="3"/>
  <c r="AI25" i="3" s="1"/>
  <c r="AI24" i="3" s="1"/>
  <c r="AI10" i="3"/>
  <c r="AG42" i="3"/>
  <c r="AG30" i="3"/>
  <c r="AI39" i="3"/>
  <c r="AI43" i="3" s="1"/>
  <c r="AI42" i="3" s="1"/>
  <c r="AI53" i="3"/>
  <c r="AI55" i="3" s="1"/>
  <c r="AI54" i="3" s="1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K23" i="3" l="1"/>
  <c r="AH23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H35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W40" i="3" s="1"/>
  <c r="U39" i="3"/>
  <c r="U24" i="3"/>
  <c r="V24" i="3" s="1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40" i="3" l="1"/>
  <c r="V39" i="3"/>
  <c r="W39" i="3"/>
  <c r="U20" i="3"/>
  <c r="W20" i="3" s="1"/>
  <c r="W24" i="3"/>
  <c r="W8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V20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K15" i="3" l="1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<sst xmlns="http://schemas.openxmlformats.org/spreadsheetml/2006/main" count="4374" uniqueCount="2540">
  <si>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</si>
  <si>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</si>
  <si>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</si>
  <si>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</si>
  <si>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</si>
  <si>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</si>
  <si>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</si>
  <si>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</si>
  <si>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</si>
  <si>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</si>
  <si>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</si>
  <si>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</si>
  <si>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</si>
  <si>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</si>
  <si>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</si>
  <si>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</si>
  <si>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</si>
  <si>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</si>
  <si>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</si>
  <si>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</si>
  <si>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</si>
  <si>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</si>
  <si>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</si>
  <si>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</si>
  <si>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</si>
  <si>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</si>
  <si>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</si>
  <si>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</si>
  <si>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</si>
  <si>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</si>
  <si>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</si>
  <si>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</si>
  <si>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</si>
  <si>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</si>
  <si>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</si>
  <si>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</si>
  <si>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</si>
  <si>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</si>
  <si>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</si>
  <si>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</si>
  <si>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</si>
  <si>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</si>
  <si>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</si>
  <si>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</si>
  <si>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</si>
  <si>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</si>
  <si>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</si>
  <si>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</si>
  <si>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</si>
  <si>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</si>
  <si>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</si>
  <si>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</si>
  <si>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</si>
  <si>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</si>
  <si>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</si>
  <si>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</si>
  <si>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</si>
  <si>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</si>
  <si>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</si>
  <si>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</si>
  <si>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</si>
  <si>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</si>
  <si>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</si>
  <si>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</si>
  <si>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</si>
  <si>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</si>
  <si>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</si>
  <si>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</si>
  <si>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</si>
  <si>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</si>
  <si>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</si>
  <si>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</si>
  <si>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</si>
  <si>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</si>
  <si>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</si>
  <si>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</si>
  <si>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</si>
  <si>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</si>
  <si>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</si>
  <si>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</si>
  <si>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</si>
  <si>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</si>
  <si>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</si>
  <si>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</si>
  <si>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</si>
  <si>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</si>
  <si>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</si>
  <si>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</si>
  <si>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</si>
  <si>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</si>
  <si>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</si>
  <si>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</si>
  <si>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</si>
  <si>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</si>
  <si>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</si>
  <si>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</si>
  <si>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</si>
  <si>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</si>
  <si>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</si>
  <si>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</si>
  <si>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</si>
  <si>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</si>
  <si>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</si>
  <si>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</si>
  <si>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</si>
  <si>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</si>
  <si>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</si>
  <si>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</si>
  <si>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</si>
  <si>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</si>
  <si>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</si>
  <si>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</si>
  <si>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</si>
  <si>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</si>
  <si>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</si>
  <si>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</si>
  <si>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</si>
  <si>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</si>
  <si>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</si>
  <si>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</si>
  <si>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</si>
  <si>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</si>
  <si>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</si>
  <si>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</si>
  <si>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</si>
  <si>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</si>
  <si>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</si>
  <si>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</si>
  <si>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</si>
  <si>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</si>
  <si>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</si>
  <si>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</si>
  <si>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</si>
  <si>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</si>
  <si>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</si>
  <si>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</si>
  <si>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</si>
  <si>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</si>
  <si>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</si>
  <si>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</si>
  <si>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</si>
  <si>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</si>
  <si>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</si>
  <si>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</si>
  <si>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</si>
  <si>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</si>
  <si>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</si>
  <si>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</si>
  <si>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</si>
  <si>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</si>
  <si>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</si>
  <si>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</si>
  <si>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</si>
  <si>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</si>
  <si>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</si>
  <si>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</si>
  <si>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</si>
  <si>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</si>
  <si>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</si>
  <si>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</si>
  <si>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</si>
  <si>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</si>
  <si>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</si>
  <si>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</si>
  <si>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</si>
  <si>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</si>
  <si>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</si>
  <si>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</si>
  <si>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</si>
  <si>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</si>
  <si>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</si>
  <si>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</si>
  <si>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</si>
  <si>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</si>
  <si>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</si>
  <si>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</si>
  <si>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</si>
  <si>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</si>
  <si>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</si>
  <si>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</si>
  <si>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</si>
  <si>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</si>
  <si>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</si>
  <si>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</si>
  <si>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</si>
  <si>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</si>
  <si>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</si>
  <si>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</si>
  <si>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</si>
  <si>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</si>
  <si>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</si>
  <si>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</si>
  <si>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</si>
  <si>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</si>
  <si>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</si>
  <si>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</si>
  <si>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</si>
  <si>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</si>
  <si>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</si>
  <si>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</si>
  <si>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</si>
  <si>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</si>
  <si>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</si>
  <si>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</si>
  <si>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</si>
  <si>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</si>
  <si>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</si>
  <si>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</si>
  <si>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</si>
  <si>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</si>
  <si>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</si>
  <si>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</si>
  <si>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</si>
  <si>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</si>
  <si>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</si>
  <si>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</si>
  <si>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</si>
  <si>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</si>
  <si>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</si>
  <si>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</si>
  <si>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</si>
  <si>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</si>
  <si>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</si>
  <si>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</si>
  <si>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</si>
  <si>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</si>
  <si>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</si>
  <si>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</si>
  <si>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</si>
  <si>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</si>
  <si>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</si>
  <si>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</si>
  <si>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</si>
  <si>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</si>
  <si>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</si>
  <si>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</si>
  <si>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</si>
  <si>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</si>
  <si>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</si>
  <si>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</si>
  <si>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</si>
  <si>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</si>
  <si>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</si>
  <si>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</si>
  <si>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</si>
  <si>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</si>
  <si>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</si>
  <si>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</si>
  <si>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</si>
  <si>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</si>
  <si>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</si>
  <si>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</si>
  <si>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</si>
  <si>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</si>
  <si>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</si>
  <si>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</si>
  <si>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</si>
  <si>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</si>
  <si>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</si>
  <si>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</si>
  <si>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</si>
  <si>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</si>
  <si>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</si>
  <si>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</si>
  <si>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</si>
  <si>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</si>
  <si>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</si>
  <si>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</si>
  <si>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</si>
  <si>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</si>
  <si>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</si>
  <si>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</si>
  <si>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</si>
  <si>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</si>
  <si>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</si>
  <si>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</si>
  <si>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</si>
  <si>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</si>
  <si>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</si>
  <si>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</si>
  <si>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</si>
  <si>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</si>
  <si>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</si>
  <si>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</si>
  <si>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</si>
  <si>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</si>
  <si>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</si>
  <si>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</si>
  <si>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</si>
  <si>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</si>
  <si>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</si>
  <si>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</si>
  <si>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</si>
  <si>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</si>
  <si>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</si>
  <si>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</si>
  <si>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</si>
  <si>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</si>
  <si>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</si>
  <si>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</si>
  <si>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</si>
  <si>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</si>
  <si>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</si>
  <si>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</si>
  <si>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</si>
  <si>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</si>
  <si>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</si>
  <si>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</si>
  <si>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</si>
  <si>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</si>
  <si>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</si>
  <si>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</si>
  <si>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</si>
  <si>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</si>
  <si>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</si>
  <si>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</si>
  <si>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</si>
  <si>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</si>
  <si>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</si>
  <si>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</si>
  <si>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</si>
  <si>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</si>
  <si>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</si>
  <si>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</si>
  <si>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</si>
  <si>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</si>
  <si>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</si>
  <si>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</si>
  <si>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</si>
  <si>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</si>
  <si>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</si>
  <si>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</si>
  <si>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</si>
  <si>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</si>
  <si>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</si>
  <si>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</si>
  <si>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</si>
  <si>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</si>
  <si>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</si>
  <si>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</si>
  <si>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</si>
  <si>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</si>
  <si>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</si>
  <si>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</si>
  <si>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</si>
  <si>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</si>
  <si>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</si>
  <si>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</si>
  <si>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</si>
  <si>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</si>
  <si>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</si>
  <si>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</si>
  <si>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</si>
  <si>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</si>
  <si>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</si>
  <si>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</si>
  <si>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</si>
  <si>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</si>
  <si>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</si>
  <si>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</si>
  <si>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</si>
  <si>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</si>
  <si>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</si>
  <si>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</si>
  <si>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</si>
  <si>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</si>
  <si>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</si>
  <si>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</si>
  <si>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</si>
  <si>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</si>
  <si>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</si>
  <si>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</si>
  <si>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</si>
  <si>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</si>
  <si>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</si>
  <si>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</si>
  <si>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</si>
  <si>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</si>
  <si>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</si>
  <si>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</si>
  <si>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</si>
  <si>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</si>
  <si>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</si>
  <si>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</si>
  <si>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</si>
  <si>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</si>
  <si>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</si>
  <si>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</si>
  <si>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</si>
  <si>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</si>
  <si>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</si>
  <si>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</si>
  <si>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</si>
  <si>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</si>
  <si>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</si>
  <si>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</si>
  <si>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</si>
  <si>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</si>
  <si>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</si>
  <si>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</si>
  <si>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</si>
  <si>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</si>
  <si>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</si>
  <si>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</si>
  <si>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</si>
  <si>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</si>
  <si>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</si>
  <si>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</si>
  <si>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</si>
  <si>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</si>
  <si>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</si>
  <si>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</si>
  <si>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</si>
  <si>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</si>
  <si>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</si>
  <si>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</si>
  <si>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</si>
  <si>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</si>
  <si>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</si>
  <si>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</si>
  <si>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</si>
  <si>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</si>
  <si>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</si>
  <si>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</si>
  <si>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</si>
  <si>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</si>
  <si>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</si>
  <si>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</si>
  <si>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</si>
  <si>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</si>
  <si>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</si>
  <si>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</si>
  <si>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</si>
  <si>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</si>
  <si>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</si>
  <si>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</si>
  <si>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</si>
  <si>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</si>
  <si>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</si>
  <si>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</si>
  <si>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</si>
  <si>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</si>
  <si>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</si>
  <si>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</si>
  <si>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</si>
  <si>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</si>
  <si>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</si>
  <si>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</si>
  <si>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</si>
  <si>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</si>
  <si>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</si>
  <si>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</si>
  <si>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</si>
  <si>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</si>
  <si>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</si>
  <si>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</si>
  <si>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</si>
  <si>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</si>
  <si>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</si>
  <si>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</si>
  <si>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</si>
  <si>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</si>
  <si>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</si>
  <si>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</si>
  <si>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</si>
  <si>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</si>
  <si>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</si>
  <si>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</si>
  <si>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</si>
  <si>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</si>
  <si>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</si>
  <si>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</si>
  <si>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</si>
  <si>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</si>
  <si>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</si>
  <si>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</si>
  <si>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</si>
  <si>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</si>
  <si>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</si>
  <si>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</si>
  <si>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</si>
  <si>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</si>
  <si>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</si>
  <si>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</si>
  <si>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</si>
  <si>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</si>
  <si>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</si>
  <si>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</si>
  <si>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</si>
  <si>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</si>
  <si>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</si>
  <si>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</si>
  <si>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</si>
  <si>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</si>
  <si>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</si>
  <si>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</si>
  <si>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</si>
  <si>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</si>
  <si>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</si>
  <si>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</si>
  <si>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</si>
  <si>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</si>
  <si>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</si>
  <si>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</si>
  <si>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</si>
  <si>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</si>
  <si>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</si>
  <si>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</si>
  <si>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</si>
  <si>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</si>
  <si>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</si>
  <si>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</si>
  <si>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</si>
  <si>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</si>
  <si>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</si>
  <si>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</si>
  <si>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</si>
  <si>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</si>
  <si>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</si>
  <si>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</si>
  <si>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</si>
  <si>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</si>
  <si>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</si>
  <si>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</si>
  <si>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</si>
  <si>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</si>
  <si>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</si>
  <si>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</si>
  <si>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</si>
  <si>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</si>
  <si>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</si>
  <si>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</si>
  <si>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</si>
  <si>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</si>
  <si>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</si>
  <si>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</si>
  <si>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</si>
  <si>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</si>
  <si>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</si>
  <si>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</si>
  <si>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</si>
  <si>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</si>
  <si>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</si>
  <si>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</si>
  <si>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</si>
  <si>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</si>
  <si>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</si>
  <si>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</si>
  <si>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</si>
  <si>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</si>
  <si>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</si>
  <si>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</si>
  <si>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</si>
  <si>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</si>
  <si>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</si>
  <si>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</si>
  <si>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</si>
  <si>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</si>
  <si>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</si>
  <si>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</si>
  <si>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</si>
  <si>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</si>
  <si>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</si>
  <si>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</si>
  <si>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</si>
  <si>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</si>
  <si>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</si>
  <si>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</si>
  <si>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</si>
  <si>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</si>
  <si>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</si>
  <si>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</si>
  <si>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</si>
  <si>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</si>
  <si>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</si>
  <si>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</si>
  <si>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</si>
  <si>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</si>
  <si>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</si>
  <si>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</si>
  <si>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</si>
  <si>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</si>
  <si>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</si>
  <si>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</si>
  <si>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</si>
  <si>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</si>
  <si>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</si>
  <si>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</si>
  <si>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</si>
  <si>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</si>
  <si>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</si>
  <si>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</si>
  <si>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</si>
  <si>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</si>
  <si>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</si>
  <si>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</si>
  <si>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</si>
  <si>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</si>
  <si>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</si>
  <si>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</si>
  <si>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</si>
  <si>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</si>
  <si>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</si>
  <si>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</si>
  <si>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</si>
  <si>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</si>
  <si>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</si>
  <si>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</si>
  <si>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</si>
  <si>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</si>
  <si>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</si>
  <si>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</si>
  <si>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</si>
  <si>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</si>
  <si>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</si>
  <si>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</si>
  <si>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</si>
  <si>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</si>
  <si>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</si>
  <si>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</si>
  <si>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</si>
  <si>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</si>
  <si>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</si>
  <si>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</si>
  <si>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</si>
  <si>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</si>
  <si>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</si>
  <si>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</si>
  <si>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</si>
  <si>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</si>
  <si>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</si>
  <si>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</si>
  <si>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</si>
  <si>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</si>
  <si>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</si>
  <si>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</si>
  <si>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</si>
  <si>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</si>
  <si>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</si>
  <si>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</si>
  <si>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</si>
  <si>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</si>
  <si>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</si>
  <si>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</si>
  <si>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</si>
  <si>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</si>
  <si>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</si>
  <si>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</si>
  <si>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</si>
  <si>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</si>
  <si>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</si>
  <si>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</si>
  <si>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</si>
  <si>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</si>
  <si>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</si>
  <si>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</si>
  <si>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</si>
  <si>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</si>
  <si>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</si>
  <si>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</si>
  <si>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</si>
  <si>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</si>
  <si>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</si>
  <si>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</si>
  <si>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</si>
  <si>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</si>
  <si>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</si>
  <si>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</si>
  <si>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</si>
  <si>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</si>
  <si>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</si>
  <si>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</si>
  <si>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</si>
  <si>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</si>
  <si>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</si>
  <si>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</si>
  <si>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</si>
  <si>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</si>
  <si>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</si>
  <si>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</si>
  <si>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</si>
  <si>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</si>
  <si>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</si>
  <si>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</si>
  <si>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</si>
  <si>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</si>
  <si>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</si>
  <si>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</si>
  <si>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</si>
  <si>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</si>
  <si>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</si>
  <si>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</si>
  <si>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</si>
  <si>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</si>
  <si>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</si>
  <si>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</si>
  <si>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</si>
  <si>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</si>
  <si>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</si>
  <si>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</si>
  <si>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</si>
  <si>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</si>
  <si>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</si>
  <si>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</si>
  <si>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</si>
  <si>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</si>
  <si>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</si>
  <si>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</si>
  <si>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</si>
  <si>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</si>
  <si>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</si>
  <si>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</si>
  <si>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</si>
  <si>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</si>
  <si>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</si>
  <si>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</si>
  <si>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</si>
  <si>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</si>
  <si>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</si>
  <si>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</si>
  <si>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</si>
  <si>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</si>
  <si>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</si>
  <si>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</si>
  <si>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</si>
  <si>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</si>
  <si>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</si>
  <si>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</si>
  <si>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</si>
  <si>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</si>
  <si>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</si>
  <si>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</si>
  <si>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</si>
  <si>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</si>
  <si>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</si>
  <si>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</si>
  <si>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</si>
  <si>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</si>
  <si>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</si>
  <si>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</si>
  <si>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</si>
  <si>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</si>
  <si>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</si>
  <si>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</si>
  <si>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</si>
  <si>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</si>
  <si>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</si>
  <si>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</si>
  <si>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</si>
  <si>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</si>
  <si>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</si>
  <si>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</si>
  <si>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</si>
  <si>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</si>
  <si>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</si>
  <si>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</si>
  <si>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</si>
  <si>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</si>
  <si>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</si>
  <si>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</si>
  <si>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</si>
  <si>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</si>
  <si>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</si>
  <si>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</si>
  <si>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</si>
  <si>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</si>
  <si>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</si>
  <si>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</si>
  <si>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</si>
  <si>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</si>
  <si>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</si>
  <si>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</si>
  <si>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</si>
  <si>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</si>
  <si>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</si>
  <si>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</si>
  <si>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</si>
  <si>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</si>
  <si>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</si>
  <si>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</si>
  <si>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</si>
  <si>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</si>
  <si>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</si>
  <si>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</si>
  <si>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</si>
  <si>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</si>
  <si>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</si>
  <si>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</si>
  <si>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</si>
  <si>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</si>
  <si>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</si>
  <si>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</si>
  <si>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</si>
  <si>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</si>
  <si>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</si>
  <si>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</si>
  <si>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</si>
  <si>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</si>
  <si>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</si>
  <si>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</si>
  <si>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</si>
  <si>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</si>
  <si>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</si>
  <si>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</si>
  <si>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</si>
  <si>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</si>
  <si>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</si>
  <si>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</si>
  <si>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</si>
  <si>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</si>
  <si>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</si>
  <si>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</si>
  <si>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</si>
  <si>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</si>
  <si>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</si>
  <si>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</si>
  <si>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</si>
  <si>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</si>
  <si>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</si>
  <si>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</si>
  <si>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</si>
  <si>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</si>
  <si>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</si>
  <si>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</si>
  <si>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</si>
  <si>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</si>
  <si>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</si>
  <si>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</si>
  <si>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</si>
  <si>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</si>
  <si>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</si>
  <si>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</si>
  <si>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</si>
  <si>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</si>
  <si>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</si>
  <si>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</si>
  <si>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</si>
  <si>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</si>
  <si>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</si>
  <si>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</si>
  <si>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</si>
  <si>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</si>
  <si>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</si>
  <si>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</si>
  <si>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</si>
  <si>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</si>
  <si>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</si>
  <si>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</si>
  <si>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</si>
  <si>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</si>
  <si>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</si>
  <si>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</si>
  <si>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</si>
  <si>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</si>
  <si>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</si>
  <si>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</si>
  <si>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</si>
  <si>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</si>
  <si>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</si>
  <si>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</si>
  <si>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</si>
  <si>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</si>
  <si>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</si>
  <si>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</si>
  <si>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</si>
  <si>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</si>
  <si>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</si>
  <si>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</si>
  <si>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</si>
  <si>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</si>
  <si>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</si>
  <si>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</si>
  <si>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</si>
  <si>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</si>
  <si>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</si>
  <si>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</si>
  <si>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</si>
  <si>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</si>
  <si>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</si>
  <si>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</si>
  <si>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</si>
  <si>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</si>
  <si>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</si>
  <si>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</si>
  <si>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</si>
  <si>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</si>
  <si>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</si>
  <si>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</si>
  <si>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</si>
  <si>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</si>
  <si>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</si>
  <si>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</si>
  <si>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</si>
  <si>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</si>
  <si>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</si>
  <si>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</si>
  <si>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</si>
  <si>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</si>
  <si>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</si>
  <si>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</si>
  <si>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</si>
  <si>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</si>
  <si>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</si>
  <si>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</si>
  <si>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</si>
  <si>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</si>
  <si>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</si>
  <si>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</si>
  <si>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</si>
  <si>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</si>
  <si>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</si>
  <si>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</si>
  <si>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</si>
  <si>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</si>
  <si>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</si>
  <si>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</si>
  <si>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</si>
  <si>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</si>
  <si>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</si>
  <si>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</si>
  <si>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</si>
  <si>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</si>
  <si>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</si>
  <si>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</si>
  <si>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</si>
  <si>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</si>
  <si>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</si>
  <si>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</si>
  <si>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</si>
  <si>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</si>
  <si>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</si>
  <si>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</si>
  <si>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</si>
  <si>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</si>
  <si>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</si>
  <si>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</si>
  <si>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</si>
  <si>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</si>
  <si>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</si>
  <si>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</si>
  <si>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</si>
  <si>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</si>
  <si>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</si>
  <si>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</si>
  <si>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</si>
  <si>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</si>
  <si>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</si>
  <si>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</si>
  <si>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</si>
  <si>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</si>
  <si>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</si>
  <si>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</si>
  <si>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</si>
  <si>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</si>
  <si>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</si>
  <si>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</si>
  <si>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</si>
  <si>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</si>
  <si>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</si>
  <si>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</si>
  <si>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</si>
  <si>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</si>
  <si>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</si>
  <si>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</si>
  <si>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</si>
  <si>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</si>
  <si>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</si>
  <si>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</si>
  <si>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</si>
  <si>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</si>
  <si>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</si>
  <si>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</si>
  <si>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</si>
  <si>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</si>
  <si>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</si>
  <si>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</si>
  <si>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</si>
  <si>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</si>
  <si>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</si>
  <si>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</si>
  <si>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</si>
  <si>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</si>
  <si>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</si>
  <si>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</si>
  <si>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</si>
  <si>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</si>
  <si>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</si>
  <si>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</si>
  <si>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</si>
  <si>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</si>
  <si>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</si>
  <si>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</si>
  <si>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</si>
  <si>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</si>
  <si>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</si>
  <si>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</si>
  <si>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</si>
  <si>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</si>
  <si>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</si>
  <si>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</si>
  <si>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</si>
  <si>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</si>
  <si>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</si>
  <si>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</si>
  <si>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</si>
  <si>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</si>
  <si>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</si>
  <si>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</si>
  <si>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</si>
  <si>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</si>
  <si>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</si>
  <si>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</si>
  <si>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</si>
  <si>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</si>
  <si>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</si>
  <si>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</si>
  <si>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</si>
  <si>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</si>
  <si>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</si>
  <si>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</si>
  <si>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</si>
  <si>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</si>
  <si>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</si>
  <si>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</si>
  <si>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</si>
  <si>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</si>
  <si>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</si>
  <si>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</si>
  <si>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</si>
  <si>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</si>
  <si>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</si>
  <si>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</si>
  <si>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</si>
  <si>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</si>
  <si>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</si>
  <si>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</si>
  <si>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</si>
  <si>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</si>
  <si>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</si>
  <si>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</si>
  <si>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</si>
  <si>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</si>
  <si>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</si>
  <si>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</si>
  <si>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</si>
  <si>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</si>
  <si>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</si>
  <si>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</si>
  <si>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</si>
  <si>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</si>
  <si>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</si>
  <si>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</si>
  <si>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</si>
  <si>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</si>
  <si>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</si>
  <si>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</si>
  <si>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</si>
  <si>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</si>
  <si>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</si>
  <si>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</si>
  <si>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</si>
  <si>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</si>
  <si>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</si>
  <si>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</si>
  <si>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</si>
  <si>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</si>
  <si>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</si>
  <si>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</si>
  <si>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</si>
  <si>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</si>
  <si>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</si>
  <si>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</si>
  <si>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</si>
  <si>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</si>
  <si>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</si>
  <si>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</si>
  <si>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</si>
  <si>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</si>
  <si>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</si>
  <si>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</si>
  <si>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</si>
  <si>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</si>
  <si>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</si>
  <si>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</si>
  <si>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</si>
  <si>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</si>
  <si>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</si>
  <si>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</si>
  <si>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</si>
  <si>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</si>
  <si>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</si>
  <si>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</si>
  <si>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</si>
  <si>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</si>
  <si>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</si>
  <si>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</si>
  <si>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</si>
  <si>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</si>
  <si>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</si>
  <si>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</si>
  <si>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</si>
  <si>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</si>
  <si>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</si>
  <si>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</si>
  <si>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</si>
  <si>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</si>
  <si>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</si>
  <si>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</si>
  <si>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</si>
  <si>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</si>
  <si>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</si>
  <si>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</si>
  <si>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</si>
  <si>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</si>
  <si>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</si>
  <si>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</si>
  <si>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</si>
  <si>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</si>
  <si>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</si>
  <si>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</si>
  <si>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</si>
  <si>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</si>
  <si>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</si>
  <si>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</si>
  <si>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</si>
  <si>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</si>
  <si>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</si>
  <si>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</si>
  <si>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</si>
  <si>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</si>
  <si>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</si>
  <si>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</si>
  <si>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</si>
  <si>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</si>
  <si>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</si>
  <si>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</si>
  <si>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</si>
  <si>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</si>
  <si>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</si>
  <si>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</si>
  <si>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</si>
  <si>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</si>
  <si>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</si>
  <si>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</si>
  <si>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</si>
  <si>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</si>
  <si>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</si>
  <si>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</si>
  <si>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</si>
  <si>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</si>
  <si>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</si>
  <si>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</si>
  <si>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</si>
  <si>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</si>
  <si>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</si>
  <si>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</si>
  <si>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</si>
  <si>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</si>
  <si>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</si>
  <si>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</si>
  <si>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</si>
  <si>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</si>
  <si>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</si>
  <si>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</si>
  <si>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</si>
  <si>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</si>
  <si>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</si>
  <si>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</si>
  <si>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</si>
  <si>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</si>
  <si>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</si>
  <si>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</si>
  <si>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</si>
  <si>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</si>
  <si>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</si>
  <si>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</si>
  <si>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</si>
  <si>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</si>
  <si>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</si>
  <si>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</si>
  <si>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</si>
  <si>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</si>
  <si>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</si>
  <si>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</si>
  <si>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</si>
  <si>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</si>
  <si>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</si>
  <si>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</si>
  <si>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</si>
  <si>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</si>
  <si>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</si>
  <si>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</si>
  <si>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</si>
  <si>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</si>
  <si>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</si>
  <si>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</si>
  <si>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</si>
  <si>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</si>
  <si>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</si>
  <si>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</si>
  <si>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</si>
  <si>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</si>
  <si>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</si>
  <si>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</si>
  <si>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</si>
  <si>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</si>
  <si>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</si>
  <si>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</si>
  <si>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</si>
  <si>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</si>
  <si>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</si>
  <si>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</si>
  <si>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</si>
  <si>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</si>
  <si>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</si>
  <si>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</si>
  <si>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</si>
  <si>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</si>
  <si>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</si>
  <si>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</si>
  <si>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</si>
  <si>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</si>
  <si>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</si>
  <si>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</si>
  <si>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</si>
  <si>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</si>
  <si>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</si>
  <si>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</si>
  <si>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</si>
  <si>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</si>
  <si>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</si>
  <si>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</si>
  <si>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</si>
  <si>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</si>
  <si>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</si>
  <si>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</si>
  <si>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</si>
  <si>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</si>
  <si>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</si>
  <si>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</si>
  <si>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</si>
  <si>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</si>
  <si>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</si>
  <si>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</si>
  <si>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</si>
  <si>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</si>
  <si>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</si>
  <si>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</si>
  <si>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</si>
  <si>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</si>
  <si>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</si>
  <si>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</si>
  <si>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</si>
  <si>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</si>
  <si>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</si>
  <si>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</si>
  <si>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</si>
  <si>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</si>
  <si>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</si>
  <si>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</si>
  <si>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</si>
  <si>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</si>
  <si>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</si>
  <si>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</si>
  <si>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</si>
  <si>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</si>
  <si>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</si>
  <si>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</si>
  <si>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</si>
  <si>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</si>
  <si>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</si>
  <si>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</si>
  <si>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</si>
  <si>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</si>
  <si>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</si>
  <si>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</si>
  <si>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</si>
  <si>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</si>
  <si>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</si>
  <si>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</si>
  <si>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</si>
  <si>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</si>
  <si>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</si>
  <si>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</si>
  <si>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</si>
  <si>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</si>
  <si>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</si>
  <si>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</si>
  <si>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</si>
  <si>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</si>
  <si>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</si>
  <si>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</si>
  <si>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</si>
  <si>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</si>
  <si>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</si>
  <si>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</si>
  <si>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</si>
  <si>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</si>
  <si>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</si>
  <si>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</si>
  <si>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</si>
  <si>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</si>
  <si>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</si>
  <si>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</si>
  <si>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</si>
  <si>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</si>
  <si>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</si>
  <si>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</si>
  <si>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</si>
  <si>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</si>
  <si>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</si>
  <si>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</si>
  <si>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</si>
  <si>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</si>
  <si>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</si>
  <si>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</si>
  <si>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</si>
  <si>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</si>
  <si>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</si>
  <si>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</si>
  <si>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</si>
  <si>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</si>
  <si>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</si>
  <si>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</si>
  <si>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</si>
  <si>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</si>
  <si>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</si>
  <si>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</si>
  <si>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</si>
  <si>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</si>
  <si>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</si>
  <si>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</si>
  <si>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</si>
  <si>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</si>
  <si>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</si>
  <si>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</si>
  <si>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</si>
  <si>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</si>
  <si>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</si>
  <si>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</si>
  <si>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</si>
  <si>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</si>
  <si>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</si>
  <si>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</si>
  <si>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</si>
  <si>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</si>
  <si>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</si>
  <si>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</si>
  <si>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</si>
  <si>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</si>
  <si>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</si>
  <si>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</si>
  <si>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</si>
  <si>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</si>
  <si>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</si>
  <si>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</si>
  <si>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</si>
  <si>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</si>
  <si>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</si>
  <si>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</si>
  <si>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</si>
  <si>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</si>
  <si>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</si>
  <si>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</si>
  <si>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</si>
  <si>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</si>
  <si>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</si>
  <si>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</si>
  <si>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</si>
  <si>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</si>
  <si>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</si>
  <si>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</si>
  <si>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</si>
  <si>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</si>
  <si>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</si>
  <si>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</si>
  <si>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</si>
  <si>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</si>
  <si>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</si>
  <si>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</si>
  <si>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</si>
  <si>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</si>
  <si>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</si>
  <si>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</si>
  <si>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</si>
  <si>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</si>
  <si>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</si>
  <si>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</si>
  <si>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</si>
  <si>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</si>
  <si>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</si>
  <si>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</si>
  <si>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</si>
  <si>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</si>
  <si>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</si>
  <si>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</si>
  <si>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</si>
  <si>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</si>
  <si>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</si>
  <si>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</si>
  <si>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</si>
  <si>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</si>
  <si>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</si>
  <si>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</si>
  <si>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</si>
  <si>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</si>
  <si>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</si>
  <si>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</si>
  <si>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</si>
  <si>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</si>
  <si>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</si>
  <si>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</si>
  <si>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</si>
  <si>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</si>
  <si>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</si>
  <si>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</si>
  <si>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</si>
  <si>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</si>
  <si>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</si>
  <si>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</si>
  <si>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</si>
  <si>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</si>
  <si>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</si>
  <si>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</si>
  <si>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</si>
  <si>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</si>
  <si>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</si>
  <si>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</si>
  <si>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</si>
  <si>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</si>
  <si>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</si>
  <si>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</si>
  <si>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</si>
  <si>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</si>
  <si>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</si>
  <si>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</si>
  <si>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</si>
  <si>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</si>
  <si>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</si>
  <si>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</si>
  <si>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</si>
  <si>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</si>
  <si>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</si>
  <si>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</si>
  <si>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</si>
  <si>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</si>
  <si>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</si>
  <si>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</si>
  <si>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</si>
  <si>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</si>
  <si>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</si>
  <si>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</si>
  <si>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</si>
  <si>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</si>
  <si>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</si>
  <si>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</si>
  <si>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</si>
  <si>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</si>
  <si>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</si>
  <si>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</si>
  <si>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</si>
  <si>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</si>
  <si>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</si>
  <si>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</si>
  <si>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</si>
  <si>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</si>
  <si>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</si>
  <si>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</si>
  <si>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</si>
  <si>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</si>
  <si>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</si>
  <si>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</si>
  <si>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</si>
  <si>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</si>
  <si>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</si>
  <si>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</si>
  <si>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</si>
  <si>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</si>
  <si>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</si>
  <si>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</si>
  <si>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</si>
  <si>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</si>
  <si>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</si>
  <si>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</si>
  <si>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</si>
  <si>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</si>
  <si>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</si>
  <si>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</si>
  <si>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</si>
  <si>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</si>
  <si>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</si>
  <si>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</si>
  <si>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</si>
  <si>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</si>
  <si>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</si>
  <si>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</si>
  <si>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</si>
  <si>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</si>
  <si>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</si>
  <si>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</si>
  <si>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</si>
  <si>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</si>
  <si>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</si>
  <si>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</si>
  <si>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</si>
  <si>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</si>
  <si>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</si>
  <si>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</si>
  <si>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</si>
  <si>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</si>
  <si>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</si>
  <si>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</si>
  <si>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</si>
  <si>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</si>
  <si>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</si>
  <si>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</si>
  <si>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</si>
  <si>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</si>
  <si>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</si>
  <si>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</si>
  <si>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</si>
  <si>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</si>
  <si>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</si>
  <si>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</si>
  <si>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</si>
  <si>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</si>
  <si>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</si>
  <si>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</si>
  <si>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</si>
  <si>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</si>
  <si>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</si>
  <si>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</si>
  <si>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</si>
  <si>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</si>
  <si>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</si>
  <si>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</si>
  <si>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</si>
  <si>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</si>
  <si>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</si>
  <si>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</si>
  <si>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</si>
  <si>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</si>
  <si>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</si>
  <si>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</si>
  <si>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</si>
  <si>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</si>
  <si>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</si>
  <si>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</si>
  <si>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</si>
  <si>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</si>
  <si>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</si>
  <si>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</si>
  <si>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</si>
  <si>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</si>
  <si>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</si>
  <si>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</si>
  <si>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</si>
  <si>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</si>
  <si>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</si>
  <si>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</si>
  <si>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</si>
  <si>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</si>
  <si>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</si>
  <si>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</si>
  <si>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</si>
  <si>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</si>
  <si>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</si>
  <si>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</si>
  <si>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</si>
  <si>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</si>
  <si>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</si>
  <si>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</si>
  <si>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</si>
  <si>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</si>
  <si>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</si>
  <si>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</si>
  <si>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</si>
  <si>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</si>
  <si>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</si>
  <si>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</si>
  <si>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</si>
  <si>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</si>
  <si>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</si>
  <si>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</si>
  <si>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</si>
  <si>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</si>
  <si>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</si>
  <si>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</si>
  <si>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</si>
  <si>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</si>
  <si>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</si>
  <si>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</si>
  <si>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</si>
  <si>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</si>
  <si>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</si>
  <si>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</si>
  <si>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</si>
  <si>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</si>
  <si>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</si>
  <si>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</si>
  <si>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</si>
  <si>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</si>
  <si>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</si>
  <si>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</si>
  <si>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</si>
  <si>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</si>
  <si>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</si>
  <si>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</si>
  <si>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</si>
  <si>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</si>
  <si>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</si>
  <si>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</si>
  <si>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</si>
  <si>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</si>
  <si>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</si>
  <si>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</si>
  <si>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</si>
  <si>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</si>
  <si>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</si>
  <si>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</si>
  <si>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</si>
  <si>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</si>
  <si>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</si>
  <si>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</si>
  <si>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</si>
  <si>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</si>
  <si>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</si>
  <si>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</si>
  <si>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</si>
  <si>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</si>
  <si>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</si>
  <si>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</si>
  <si>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</si>
  <si>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</si>
  <si>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</si>
  <si>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</si>
  <si>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</si>
  <si>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</si>
  <si>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</si>
  <si>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</si>
  <si>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</si>
  <si>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</si>
  <si>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</si>
  <si>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</si>
  <si>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</si>
  <si>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</si>
  <si>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</si>
  <si>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</si>
  <si>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</si>
  <si>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</si>
  <si>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</si>
  <si>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</si>
  <si>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</si>
  <si>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</si>
  <si>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</si>
  <si>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</si>
  <si>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</si>
  <si>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</si>
  <si>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</si>
  <si>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</si>
  <si>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</si>
  <si>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</si>
  <si>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</si>
  <si>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</si>
  <si>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</si>
  <si>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</si>
  <si>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</si>
  <si>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</si>
  <si>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</si>
  <si>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</si>
  <si>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</si>
  <si>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</si>
  <si>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</si>
  <si>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</si>
  <si>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</si>
  <si>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</si>
  <si>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</si>
  <si>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</si>
  <si>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</si>
  <si>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</si>
  <si>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</si>
  <si>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</si>
  <si>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</si>
  <si>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</si>
  <si>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</si>
  <si>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</si>
  <si>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</si>
  <si>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</si>
  <si>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</si>
  <si>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</si>
  <si>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</si>
  <si>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</si>
  <si>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</si>
  <si>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</si>
  <si>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</si>
  <si>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</si>
  <si>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</si>
  <si>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</si>
  <si>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</si>
  <si>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</si>
  <si>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</si>
  <si>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</si>
  <si>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</si>
  <si>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</si>
  <si>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</si>
  <si>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</si>
  <si>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</si>
  <si>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</si>
  <si>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</si>
  <si>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</si>
  <si>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</si>
  <si>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</si>
  <si>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</si>
  <si>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</si>
  <si>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</si>
  <si>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</si>
  <si>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</si>
  <si>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</si>
  <si>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</si>
  <si>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</si>
  <si>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</si>
  <si>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</si>
  <si>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</si>
  <si>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</si>
  <si>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</si>
  <si>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</si>
  <si>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</si>
  <si>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</si>
  <si>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</si>
  <si>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</si>
  <si>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</si>
  <si>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</si>
  <si>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</si>
  <si>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</si>
  <si>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</si>
  <si>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</si>
  <si>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</si>
  <si>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</si>
  <si>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</si>
  <si>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</si>
  <si>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</si>
  <si>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</si>
  <si>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</si>
  <si>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</si>
  <si>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</si>
  <si>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</si>
  <si>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</si>
  <si>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</si>
  <si>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</si>
  <si>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</si>
  <si>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</si>
  <si>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</si>
  <si>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</si>
  <si>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</si>
  <si>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</si>
  <si>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</si>
  <si>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</si>
  <si>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</si>
  <si>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</si>
  <si>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</si>
  <si>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</si>
  <si>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</si>
  <si>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</si>
  <si>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</si>
  <si>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</si>
  <si>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</si>
  <si>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</si>
  <si>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</si>
  <si>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</si>
  <si>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</si>
  <si>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</si>
  <si>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</si>
  <si>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</si>
  <si>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</si>
  <si>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</si>
  <si>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</si>
  <si>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</si>
  <si>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</si>
  <si>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</si>
  <si>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</si>
  <si>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</si>
  <si>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</si>
  <si>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</si>
  <si>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</si>
  <si>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</si>
  <si>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</si>
  <si>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</si>
  <si>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</si>
  <si>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</si>
  <si>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</si>
  <si>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</si>
  <si>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</si>
  <si>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</si>
  <si>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</si>
  <si>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</si>
  <si>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</si>
  <si>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</si>
  <si>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</si>
  <si>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</si>
  <si>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</si>
  <si>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</si>
  <si>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</si>
  <si>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</si>
  <si>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</si>
  <si>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</si>
  <si>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</si>
  <si>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</si>
  <si>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</si>
  <si>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</si>
  <si>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</si>
  <si>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</si>
  <si>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</si>
  <si>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</si>
  <si>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</si>
  <si>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</si>
  <si>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</si>
  <si>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</si>
  <si>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</si>
  <si>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</si>
  <si>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</si>
  <si>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</si>
  <si>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</si>
  <si>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</si>
  <si>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</si>
  <si>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</si>
  <si>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</si>
  <si>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</si>
  <si>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</si>
  <si>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</si>
  <si>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</si>
  <si>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</si>
  <si>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</si>
  <si>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</si>
  <si>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</si>
  <si>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</si>
  <si>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</si>
  <si>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</si>
  <si>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</si>
  <si>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</si>
  <si>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</si>
  <si>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</si>
  <si>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</si>
  <si>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</si>
  <si>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</si>
  <si>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</si>
  <si>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</si>
  <si>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</si>
  <si>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</si>
  <si>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</si>
  <si>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</si>
  <si>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</si>
  <si>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</si>
  <si>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</si>
  <si>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</si>
  <si>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</si>
  <si>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</si>
  <si>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</si>
  <si>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</si>
  <si>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</si>
  <si>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</si>
  <si>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</si>
  <si>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</si>
  <si>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</si>
  <si>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</si>
  <si>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</si>
  <si>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</si>
  <si>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</si>
  <si>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</si>
  <si>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</si>
  <si>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</si>
  <si>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</si>
  <si>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</si>
  <si>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</si>
  <si>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</si>
  <si>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</si>
  <si>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</si>
  <si>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</si>
  <si>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</si>
  <si>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</si>
  <si>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</si>
  <si>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</si>
  <si>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</si>
  <si>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</si>
  <si>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</si>
  <si>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</si>
  <si>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</si>
  <si>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</si>
  <si>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</si>
  <si>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</si>
  <si>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</si>
  <si>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</si>
  <si>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</si>
  <si>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</si>
  <si>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</si>
  <si>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</si>
  <si>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</si>
  <si>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</si>
  <si>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</si>
  <si>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</si>
  <si>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</si>
  <si>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</si>
  <si>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</si>
  <si>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</si>
  <si>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</si>
  <si>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</si>
  <si>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</si>
  <si>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</si>
  <si>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</si>
  <si>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</si>
  <si>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</si>
  <si>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</si>
  <si>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</si>
  <si>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</si>
  <si>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</si>
  <si>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</si>
  <si>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</si>
  <si>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</si>
  <si>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</si>
  <si>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</si>
  <si>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</si>
  <si>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</si>
  <si>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</si>
  <si>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</si>
  <si>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</si>
  <si>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</si>
  <si>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</si>
  <si>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</si>
  <si>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</si>
  <si>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</si>
  <si>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</si>
  <si>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</si>
  <si>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</si>
  <si>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</si>
  <si>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</si>
  <si>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</si>
  <si>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</si>
  <si>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</si>
  <si>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</si>
  <si>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</si>
  <si>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</si>
  <si>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</si>
  <si>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</si>
  <si>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</si>
  <si>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</si>
  <si>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</si>
  <si>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</si>
  <si>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</si>
  <si>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</si>
  <si>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</si>
  <si>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</si>
  <si>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</si>
  <si>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</si>
  <si>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</si>
  <si>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</si>
  <si>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</si>
  <si>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</si>
  <si>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</si>
  <si>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</si>
  <si>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</si>
  <si>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</si>
  <si>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</si>
  <si>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</si>
  <si>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</si>
  <si>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</si>
  <si>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</si>
  <si>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</si>
  <si>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</si>
  <si>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</si>
  <si>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</si>
  <si>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</si>
  <si>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</si>
  <si>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</si>
  <si>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</si>
  <si>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</si>
  <si>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</si>
  <si>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</si>
  <si>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</si>
  <si>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</si>
  <si>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</si>
  <si>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</si>
  <si>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</si>
  <si>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</si>
  <si>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</si>
  <si>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</si>
  <si>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</si>
  <si>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</si>
  <si>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</si>
  <si>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</si>
  <si>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</si>
  <si>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</si>
  <si>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</si>
  <si>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</si>
  <si>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</si>
  <si>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</si>
  <si>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</si>
  <si>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</si>
  <si>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</si>
  <si>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</si>
  <si>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</si>
  <si>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</si>
  <si>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</si>
  <si>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</si>
  <si>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</si>
  <si>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</si>
  <si>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</si>
  <si>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</si>
  <si>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</si>
  <si>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</si>
  <si>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</si>
  <si>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</si>
  <si>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</si>
  <si>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</si>
  <si>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</si>
  <si>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</si>
  <si>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</si>
  <si>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</si>
  <si>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</si>
  <si>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</si>
  <si>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</si>
  <si>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</si>
  <si>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</si>
  <si>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</si>
  <si>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</si>
  <si>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</si>
  <si>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</si>
  <si>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</si>
  <si>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</si>
  <si>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</si>
  <si>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</si>
  <si>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</si>
  <si>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</si>
  <si>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</si>
  <si>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</si>
  <si>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</si>
  <si>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</si>
  <si>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</si>
  <si>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</si>
  <si>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</si>
  <si>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</si>
  <si>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</si>
  <si>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</si>
  <si>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</si>
  <si>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</si>
  <si>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</si>
  <si>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</si>
  <si>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</si>
  <si>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</si>
  <si>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</si>
  <si>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</si>
  <si>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</si>
  <si>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</si>
  <si>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</si>
  <si>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</si>
  <si>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</si>
  <si>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</si>
  <si>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</si>
  <si>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</si>
  <si>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</si>
  <si>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</si>
  <si>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</si>
  <si>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</si>
  <si>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</si>
  <si>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</si>
  <si>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</si>
  <si>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</si>
  <si>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</si>
  <si>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</si>
  <si>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</si>
  <si>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</si>
  <si>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</si>
  <si>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</si>
  <si>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</si>
  <si>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</si>
  <si>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</si>
  <si>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</si>
  <si>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</si>
  <si>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</si>
  <si>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</si>
  <si>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</si>
  <si>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</si>
  <si>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</si>
  <si>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</si>
  <si>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</si>
  <si>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</si>
  <si>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</si>
  <si>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</si>
  <si>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</si>
  <si>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</si>
  <si>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</si>
  <si>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</si>
  <si>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</si>
  <si>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</si>
  <si>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</si>
  <si>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</si>
  <si>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</si>
  <si>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</si>
  <si>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</si>
  <si>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</si>
  <si>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</si>
  <si>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</si>
  <si>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</si>
  <si>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</si>
  <si>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</si>
  <si>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</si>
  <si>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</si>
  <si>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</si>
  <si>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</si>
  <si>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</si>
  <si>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</si>
  <si>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</si>
  <si>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</si>
  <si>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</si>
  <si>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</si>
  <si>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</si>
  <si>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</si>
  <si>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</si>
  <si>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</si>
  <si>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</si>
  <si>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</si>
  <si>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</si>
  <si>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</si>
  <si>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</si>
  <si>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</si>
  <si>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</si>
  <si>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</si>
  <si>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</si>
  <si>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</si>
  <si>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</si>
  <si>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</si>
  <si>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</si>
  <si>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</si>
  <si>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</si>
  <si>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</si>
  <si>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</si>
  <si>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</si>
  <si>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</si>
  <si>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</si>
  <si>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</si>
  <si>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</si>
  <si>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</si>
  <si>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</si>
  <si>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</si>
  <si>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</si>
  <si>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</si>
  <si>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</si>
  <si>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</si>
  <si>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</si>
  <si>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</si>
  <si>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</si>
  <si>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</si>
  <si>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</si>
  <si>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</si>
  <si>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</si>
  <si>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</si>
  <si>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</si>
  <si>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</si>
  <si>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</si>
  <si>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</si>
  <si>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</si>
  <si>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</si>
  <si>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</si>
  <si>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</si>
  <si>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</si>
  <si>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</si>
  <si>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</si>
  <si>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</si>
  <si>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</si>
  <si>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</si>
  <si>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</si>
  <si>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</si>
  <si>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</si>
  <si>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</si>
  <si>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</si>
  <si>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</si>
  <si>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</si>
  <si>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</si>
  <si>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</si>
  <si>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</si>
  <si>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</si>
  <si>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</si>
  <si>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</si>
  <si>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</si>
  <si>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</si>
  <si>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</si>
  <si>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</si>
  <si>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</si>
  <si>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</si>
  <si>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</si>
  <si>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</si>
  <si>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</si>
  <si>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</si>
  <si>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</si>
  <si>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</si>
  <si>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</si>
  <si>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</si>
  <si>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</si>
  <si>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</si>
  <si>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</si>
  <si>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</si>
  <si>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</si>
  <si>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</si>
  <si>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</si>
  <si>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</si>
  <si>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</si>
  <si>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</si>
  <si>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</si>
  <si>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</si>
  <si>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</si>
  <si>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</si>
  <si>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</si>
  <si>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</si>
  <si>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</si>
  <si>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</si>
  <si>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</si>
  <si>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</si>
  <si>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</si>
  <si>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</si>
  <si>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</si>
  <si>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</si>
  <si>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</si>
  <si>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</si>
  <si>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</si>
  <si>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</si>
  <si>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</si>
  <si>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</si>
  <si>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</si>
  <si>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</si>
  <si>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</si>
  <si>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</si>
  <si>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</si>
  <si>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</si>
  <si>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</si>
  <si>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</si>
  <si>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</si>
  <si>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</si>
  <si>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</si>
  <si>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</si>
  <si>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</si>
  <si>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</si>
  <si>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</si>
  <si>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</si>
  <si>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</si>
  <si>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</si>
  <si>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</si>
  <si>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</si>
  <si>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</si>
  <si>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</si>
  <si>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</si>
  <si>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</si>
  <si>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</si>
  <si>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</si>
  <si>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</si>
  <si>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</si>
  <si>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</si>
  <si>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</si>
  <si>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</si>
  <si>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</si>
  <si>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</si>
  <si>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</si>
  <si>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</si>
  <si>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</si>
  <si>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</si>
  <si>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</si>
  <si>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</si>
  <si>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</si>
  <si>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</si>
  <si>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</si>
  <si>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</si>
  <si>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</si>
  <si>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</si>
  <si>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</si>
  <si>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</si>
  <si>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</si>
  <si>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</si>
  <si>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</si>
  <si>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</si>
  <si>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</si>
  <si>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</si>
  <si>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</si>
  <si>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</si>
  <si>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</si>
  <si>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</si>
  <si>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</si>
  <si>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</si>
  <si>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</si>
  <si>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</si>
  <si>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</si>
  <si>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</si>
  <si>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</si>
  <si>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</si>
  <si>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</si>
  <si>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</si>
  <si>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</si>
  <si>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</si>
  <si>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</si>
  <si>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</si>
  <si>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</si>
  <si>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</si>
  <si>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</si>
  <si>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</si>
  <si>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</si>
  <si>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</si>
  <si>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</si>
  <si>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</si>
  <si>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</si>
  <si>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</si>
  <si>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</si>
  <si>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</si>
  <si>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</si>
  <si>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</si>
  <si>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</si>
  <si>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</si>
  <si>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</si>
  <si>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</si>
  <si>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</si>
  <si>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</si>
  <si>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</si>
  <si>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</si>
  <si>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</si>
  <si>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</si>
  <si>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</si>
  <si>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</si>
  <si>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</si>
  <si>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</si>
  <si>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</si>
  <si>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</si>
  <si>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</si>
  <si>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</si>
  <si>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</si>
  <si>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</si>
  <si>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</si>
  <si>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</si>
  <si>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</si>
  <si>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</si>
  <si>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</si>
  <si>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</si>
  <si>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</si>
  <si>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</si>
  <si>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</si>
  <si>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</si>
  <si>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</si>
  <si>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</si>
  <si>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</si>
  <si>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</si>
  <si>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</si>
  <si>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</si>
  <si>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</si>
  <si>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</si>
  <si>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</si>
  <si>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</si>
  <si>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</si>
  <si>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</si>
  <si>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</si>
  <si>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</si>
  <si>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</si>
  <si>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</si>
  <si>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</si>
  <si>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</si>
  <si>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</si>
  <si>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</si>
  <si>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</si>
  <si>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</si>
  <si>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</si>
  <si>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</si>
  <si>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</si>
  <si>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</si>
  <si>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</si>
  <si>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</si>
  <si>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</si>
  <si>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</si>
  <si>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</si>
  <si>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</si>
  <si>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</si>
  <si>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</si>
  <si>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</si>
  <si>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</si>
  <si>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</si>
  <si>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</si>
  <si>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</si>
  <si>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</si>
  <si>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</si>
  <si>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</si>
  <si>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</si>
  <si>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</si>
  <si>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</si>
  <si>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</si>
  <si>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</si>
  <si>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</si>
  <si>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</si>
  <si>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</si>
  <si>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</si>
  <si>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</si>
  <si>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</si>
  <si>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</si>
  <si>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</si>
  <si>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</si>
  <si>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</si>
  <si>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</si>
  <si>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</si>
  <si>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</si>
  <si>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</si>
  <si>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</si>
  <si>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</si>
  <si>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</si>
  <si>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</si>
  <si>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</si>
  <si>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</si>
  <si>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</si>
  <si>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</si>
  <si>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</si>
  <si>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</si>
  <si>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</si>
  <si>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</si>
  <si>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</si>
  <si>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</si>
  <si>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</si>
  <si>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</si>
  <si>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</si>
  <si>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</si>
  <si>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</si>
  <si>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</si>
  <si>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</si>
  <si>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</si>
  <si>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</si>
  <si>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</si>
  <si>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</si>
  <si>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</si>
  <si>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</si>
  <si>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</si>
  <si>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</si>
  <si>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</si>
  <si>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</si>
  <si>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</si>
  <si>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</si>
  <si>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</si>
  <si>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</si>
  <si>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</si>
  <si>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</si>
  <si>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</si>
  <si>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</si>
  <si>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</si>
  <si>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</si>
  <si>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</si>
  <si>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</si>
  <si>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</si>
  <si>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</si>
  <si>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</si>
  <si>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</si>
  <si>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</si>
  <si>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</si>
  <si>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</si>
  <si>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</si>
  <si>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</si>
  <si>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</si>
  <si>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</si>
  <si>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</si>
  <si>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</si>
  <si>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</si>
  <si>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</si>
  <si>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</si>
  <si>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</si>
  <si>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</si>
  <si>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</si>
  <si>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</si>
  <si>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</si>
  <si>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</si>
  <si>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</si>
  <si>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</si>
  <si>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</si>
  <si>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</si>
  <si>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</si>
  <si>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</si>
  <si>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</si>
  <si>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</si>
  <si>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</si>
  <si>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</si>
  <si>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</si>
  <si>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</si>
  <si>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</si>
  <si>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</si>
  <si>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</si>
  <si>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</si>
  <si>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</si>
  <si>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</si>
  <si>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</si>
  <si>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</si>
  <si>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</si>
  <si>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</si>
  <si>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</si>
  <si>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</si>
  <si>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</si>
  <si>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</si>
  <si>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</si>
  <si>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</si>
  <si>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</si>
  <si>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</si>
  <si>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</si>
  <si>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</si>
  <si>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</si>
  <si>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</si>
  <si>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</si>
  <si>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</si>
  <si>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</si>
  <si>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</si>
  <si>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</si>
  <si>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</si>
  <si>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</si>
  <si>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</si>
  <si>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</si>
  <si>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</si>
  <si>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</si>
  <si>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</si>
  <si>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</si>
  <si>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</si>
  <si>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</si>
  <si>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</si>
  <si>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</si>
  <si>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</si>
  <si>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</si>
  <si>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</si>
  <si>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</si>
  <si>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</si>
  <si>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</si>
  <si>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</si>
  <si>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</si>
  <si>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</si>
  <si>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</si>
  <si>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</si>
  <si>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</si>
  <si>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</si>
  <si>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2.Qatar</t>
  </si>
  <si>
    <t>3.Argentiina</t>
  </si>
  <si>
    <t>4.0</t>
  </si>
  <si>
    <t>5.Neymar</t>
  </si>
  <si>
    <t>1.Neymar</t>
  </si>
  <si>
    <t>6.Saksamaa</t>
  </si>
  <si>
    <t>7.Costa-Rica</t>
  </si>
  <si>
    <t>9.Messi</t>
  </si>
  <si>
    <t>10.Ei</t>
  </si>
  <si>
    <t>8.Prantsusmaa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</si>
</sst>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67" Type="http://schemas.openxmlformats.org/officeDocument/2006/relationships/image" Target="../media/image68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A21" zoomScaleNormal="100" workbookViewId="0">
      <selection activeCell="BU38" sqref="BU38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35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3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2</v>
      </c>
      <c r="AG8" s="47">
        <f>SUMIF($E$7:$E$54,$AB8,$G$7:$G$54) + SUMIF($H$7:$H$54,$AB8,$F$7:$F$54)</f>
        <v>2</v>
      </c>
      <c r="AH8" s="47">
        <f>(AF8-AG8)*100+AK8*10000+AF8</f>
        <v>40002</v>
      </c>
      <c r="AI8" s="47">
        <f>AF8-AG8</f>
        <v>0</v>
      </c>
      <c r="AJ8" s="47">
        <f>(AI8-AI13)/AI12</f>
        <v>0.5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452.50079208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7 - 2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6</v>
      </c>
      <c r="AH9" s="47">
        <f>(AF9-AG9)*100+AK9*10000+AF9</f>
        <v>-600</v>
      </c>
      <c r="AI9" s="47">
        <f>AF9-AG9</f>
        <v>-6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Ecuador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Ecuador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3 - 2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2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2</v>
      </c>
      <c r="AH10" s="47">
        <f>(AF10-AG10)*100+AK10*10000+AF10</f>
        <v>40103</v>
      </c>
      <c r="AI10" s="47">
        <f>AF10-AG10</f>
        <v>1</v>
      </c>
      <c r="AJ10" s="47">
        <f>(AI10-AI13)/AI12</f>
        <v>0.58333333333333337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462.0840598333333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3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2</v>
      </c>
      <c r="G11" s="22">
        <v>0</v>
      </c>
      <c r="H11" s="90" t="str">
        <f>AB21</f>
        <v>Saudi Arabia</v>
      </c>
      <c r="J11" s="53" t="str">
        <f>VLOOKUP(3,AA8:AK11,2,FALSE)</f>
        <v>Senegal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2 - 2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2</v>
      </c>
      <c r="AH11" s="47">
        <f>(AF11-AG11)*100+AK11*10000+AF11</f>
        <v>90507</v>
      </c>
      <c r="AI11" s="47">
        <f>AF11-AG11</f>
        <v>5</v>
      </c>
      <c r="AJ11" s="47">
        <f>(AI11-AI13)/AI12</f>
        <v>0.91666666666666663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1000.4174959966666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8</v>
      </c>
      <c r="AG12" s="47">
        <f t="shared" si="10"/>
        <v>5</v>
      </c>
      <c r="AH12" s="47">
        <f>MAX(AH8:AH11)-AH13+1</f>
        <v>91108</v>
      </c>
      <c r="AI12" s="47">
        <f>MAX(AI8:AI11)-AI13+1</f>
        <v>12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2</v>
      </c>
      <c r="G13" s="22">
        <v>2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-600</v>
      </c>
      <c r="AI13" s="47">
        <f>MIN(AI8:AI11)</f>
        <v>-6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1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0.88888888888888884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1102.8897698888888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3</v>
      </c>
      <c r="AG15" s="47">
        <f>SUMIF($E$7:$E$54,$AB15,$G$7:$G$54) + SUMIF($H$7:$H$54,$AB15,$F$7:$F$54)</f>
        <v>6</v>
      </c>
      <c r="AH15" s="47">
        <f>(AF15-AG15)*100+AK15*10000+AF15</f>
        <v>9703</v>
      </c>
      <c r="AI15" s="47">
        <f>AF15-AG15</f>
        <v>-3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117.11189311111112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3 - 4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3</v>
      </c>
      <c r="AG16" s="47">
        <f>SUMIF($E$7:$E$54,$AB16,$G$7:$G$54) + SUMIF($H$7:$H$54,$AB16,$F$7:$F$54)</f>
        <v>4</v>
      </c>
      <c r="AH16" s="47">
        <f>(AF16-AG16)*100+AK16*10000+AF16</f>
        <v>39903</v>
      </c>
      <c r="AI16" s="47">
        <f>AF16-AG16</f>
        <v>-1</v>
      </c>
      <c r="AJ16" s="47">
        <f>(AI16-AI19)/AI18</f>
        <v>0.22222222222222221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472.66748352666667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2</v>
      </c>
      <c r="N17" s="25">
        <f>VLOOKUP(3,AA14:AK17,5,FALSE)</f>
        <v>1</v>
      </c>
      <c r="O17" s="25" t="str">
        <f>VLOOKUP(3,AA14:AK17,6,FALSE) &amp; " - " &amp; VLOOKUP(3,AA14:AK17,7,FALSE)</f>
        <v>3 - 4</v>
      </c>
      <c r="P17" s="54">
        <f>L17*3+M17</f>
        <v>2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2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4</v>
      </c>
      <c r="AH17" s="47">
        <f>(AF17-AG17)*100+AK17*10000+AF17</f>
        <v>19903</v>
      </c>
      <c r="AI17" s="47">
        <f>AF17-AG17</f>
        <v>-1</v>
      </c>
      <c r="AJ17" s="47">
        <f>(AI17-AI19)/AI18</f>
        <v>0.22222222222222221</v>
      </c>
      <c r="AK17" s="47">
        <f>AC17*3+AD17</f>
        <v>2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250.44523550944444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3 - 6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3</v>
      </c>
      <c r="AE18" s="47">
        <f t="shared" si="11"/>
        <v>3</v>
      </c>
      <c r="AF18" s="47">
        <f t="shared" si="11"/>
        <v>5</v>
      </c>
      <c r="AG18" s="47">
        <f t="shared" si="11"/>
        <v>5</v>
      </c>
      <c r="AH18" s="47">
        <f>MAX(AH14:AH17)-AH19+1</f>
        <v>80805</v>
      </c>
      <c r="AI18" s="47">
        <f>MAX(AI14:AI17)-AI19+1</f>
        <v>9</v>
      </c>
      <c r="AK18" s="47">
        <f t="shared" si="11"/>
        <v>9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9703</v>
      </c>
      <c r="AI19" s="47">
        <f>MIN(AI14:AI17)</f>
        <v>-3</v>
      </c>
      <c r="AY19" s="114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2</v>
      </c>
      <c r="AH20" s="47">
        <f>(AF20-AG20)*100+AK20*10000+AF20</f>
        <v>90507</v>
      </c>
      <c r="AI20" s="47">
        <f>AF20-AG20</f>
        <v>5</v>
      </c>
      <c r="AJ20" s="47">
        <f>(AI20-AI25)/AI24</f>
        <v>0.90909090909090906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999.65997340909087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Germany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5</v>
      </c>
      <c r="AH21" s="47">
        <f>(AF21-AG21)*100+AK21*10000+AF21</f>
        <v>-500</v>
      </c>
      <c r="AI21" s="47">
        <f>AF21-AG21</f>
        <v>-5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5 - 5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4</v>
      </c>
      <c r="AH22" s="47">
        <f>(AF22-AG22)*100+AK22*10000+AF22</f>
        <v>40004</v>
      </c>
      <c r="AI22" s="47">
        <f>AF22-AG22</f>
        <v>0</v>
      </c>
      <c r="AJ22" s="47">
        <f>(AI22-AI25)/AI24</f>
        <v>0.45454545454545453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450.45537486454543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5</v>
      </c>
      <c r="AG23" s="47">
        <f>SUMIF($E$7:$E$54,$AB23,$G$7:$G$54) + SUMIF($H$7:$H$54,$AB23,$F$7:$F$54)</f>
        <v>5</v>
      </c>
      <c r="AH23" s="47">
        <f>(AF23-AG23)*100+AK23*10000+AF23</f>
        <v>40005</v>
      </c>
      <c r="AI23" s="47">
        <f>AF23-AG23</f>
        <v>0</v>
      </c>
      <c r="AJ23" s="47">
        <f>(AI23-AI25)/AI24</f>
        <v>0.45454545454545453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451.70531745454542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Argentina</v>
      </c>
      <c r="BV23" s="84">
        <v>2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1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0 - 5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8</v>
      </c>
      <c r="AG24" s="47">
        <f t="shared" si="12"/>
        <v>4</v>
      </c>
      <c r="AH24" s="47">
        <f>MAX(AH20:AH23)-AH25+1</f>
        <v>91008</v>
      </c>
      <c r="AI24" s="47">
        <f>MAX(AI20:AI23)-AI25+1</f>
        <v>11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Portugal</v>
      </c>
      <c r="BV24" s="85">
        <v>0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1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-500</v>
      </c>
      <c r="AI25" s="47">
        <f>MIN(AI20:AI23)</f>
        <v>-5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9</v>
      </c>
      <c r="AG26" s="47">
        <f>SUMIF($E$7:$E$54,$AB26,$G$7:$G$54) + SUMIF($H$7:$H$54,$AB26,$F$7:$F$54)</f>
        <v>1</v>
      </c>
      <c r="AH26" s="47">
        <f>(AF26-AG26)*100+AK26*10000+AF26</f>
        <v>90809</v>
      </c>
      <c r="AI26" s="47">
        <f>AF26-AG26</f>
        <v>8</v>
      </c>
      <c r="AJ26" s="47">
        <f>(AI26-AI31)/AI30</f>
        <v>0.92307692307692313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1102.3085873076923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9 - 1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2</v>
      </c>
      <c r="AE27" s="47">
        <f>COUNTIF($S$7:$T$54,"=" &amp; AB27 &amp; "_lose")</f>
        <v>1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5</v>
      </c>
      <c r="AH27" s="47">
        <f>(AF27-AG27)*100+AK27*10000+AF27</f>
        <v>19702</v>
      </c>
      <c r="AI27" s="47">
        <f>AF27-AG27</f>
        <v>-3</v>
      </c>
      <c r="AJ27" s="47">
        <f>(AI27-AI31)/AI30</f>
        <v>7.6923076923076927E-2</v>
      </c>
      <c r="AK27" s="47">
        <f>AC27*3+AD27</f>
        <v>2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232.13749400175215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Ecuador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3 - 4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3</v>
      </c>
      <c r="AG28" s="47">
        <f>SUMIF($E$7:$E$54,$AB28,$G$7:$G$54) + SUMIF($H$7:$H$54,$AB28,$F$7:$F$54)</f>
        <v>4</v>
      </c>
      <c r="AH28" s="47">
        <f>(AF28-AG28)*100+AK28*10000+AF28</f>
        <v>39903</v>
      </c>
      <c r="AI28" s="47">
        <f>AF28-AG28</f>
        <v>-1</v>
      </c>
      <c r="AJ28" s="47">
        <f>(AI28-AI31)/AI30</f>
        <v>0.23076923076923078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470.85552765470089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England</v>
      </c>
      <c r="BH28" s="84">
        <v>2</v>
      </c>
      <c r="BI28" s="86">
        <v>0</v>
      </c>
      <c r="BJ28" s="27">
        <v>3</v>
      </c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1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2 - 5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5</v>
      </c>
      <c r="AH29" s="47">
        <f>(AF29-AG29)*100+AK29*10000+AF29</f>
        <v>9601</v>
      </c>
      <c r="AI29" s="47">
        <f>AF29-AG29</f>
        <v>-4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112.22297212222223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France</v>
      </c>
      <c r="BH29" s="85">
        <v>2</v>
      </c>
      <c r="BI29" s="87">
        <v>0</v>
      </c>
      <c r="BJ29" s="30">
        <v>4</v>
      </c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3</v>
      </c>
      <c r="AE30" s="47">
        <f t="shared" si="13"/>
        <v>3</v>
      </c>
      <c r="AF30" s="47">
        <f t="shared" si="13"/>
        <v>9</v>
      </c>
      <c r="AG30" s="47">
        <f t="shared" si="13"/>
        <v>5</v>
      </c>
      <c r="AH30" s="47">
        <f>MAX(AH26:AH29)-AH31+1</f>
        <v>81209</v>
      </c>
      <c r="AI30" s="47">
        <f>MAX(AI26:AI29)-AI31+1</f>
        <v>13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9601</v>
      </c>
      <c r="AI31" s="47">
        <f>MIN(AI26:AI29)</f>
        <v>-4</v>
      </c>
      <c r="AY31" s="114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2</v>
      </c>
      <c r="AH32" s="47">
        <f>(AF32-AG32)*100+AK32*10000+AF32</f>
        <v>60305</v>
      </c>
      <c r="AI32" s="47">
        <f>AF32-AG32</f>
        <v>3</v>
      </c>
      <c r="AJ32" s="47">
        <f>(AI32-AI37)/AI36</f>
        <v>0.6428571428571429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736.50879100793645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France</v>
      </c>
      <c r="BO32" s="84">
        <v>0</v>
      </c>
      <c r="BP32" s="86"/>
      <c r="BQ32" s="27"/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1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9401</v>
      </c>
      <c r="AI33" s="47">
        <f>AF33-AG33</f>
        <v>-6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112.22297225222223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Portugal</v>
      </c>
      <c r="BO33" s="85">
        <v>1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2</v>
      </c>
      <c r="AH34" s="47">
        <f>(AF34-AG34)*100+AK34*10000+AF34</f>
        <v>90709</v>
      </c>
      <c r="AI34" s="47">
        <f>AF34-AG34</f>
        <v>7</v>
      </c>
      <c r="AJ34" s="47">
        <f>(AI34-AI37)/AI36</f>
        <v>0.9285714285714286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1102.8579681221429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3">
        <v>55</v>
      </c>
      <c r="AZ34" s="26" t="str">
        <f>AO38</f>
        <v>Belgium</v>
      </c>
      <c r="BA34" s="84">
        <v>1</v>
      </c>
      <c r="BB34" s="86">
        <v>1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0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Cameroon_draw</v>
      </c>
      <c r="T35" s="88" t="str">
        <f t="shared" si="4"/>
        <v>Serbia_draw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0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6</v>
      </c>
      <c r="AH35" s="47">
        <f>(AF35-AG35)*100+AK35*10000+AF35</f>
        <v>9602</v>
      </c>
      <c r="AI35" s="47">
        <f>AF35-AG35</f>
        <v>-4</v>
      </c>
      <c r="AJ35" s="47">
        <f>(AI35-AI37)/AI36</f>
        <v>0.14285714285714285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127.61982433904763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Spain</v>
      </c>
      <c r="BA35" s="85">
        <v>1</v>
      </c>
      <c r="BB35" s="87">
        <v>0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1 - 7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9</v>
      </c>
      <c r="AG36" s="47">
        <f t="shared" si="14"/>
        <v>6</v>
      </c>
      <c r="AH36" s="47">
        <f>MAX(AH32:AH35)-AH37+1</f>
        <v>81309</v>
      </c>
      <c r="AI36" s="47">
        <f>MAX(AI32:AI35)-AI37+1</f>
        <v>14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Belgium</v>
      </c>
      <c r="BH36" s="84">
        <v>1</v>
      </c>
      <c r="BI36" s="86">
        <v>0</v>
      </c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9401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Portugal</v>
      </c>
      <c r="BH37" s="85">
        <v>1</v>
      </c>
      <c r="BI37" s="87">
        <v>1</v>
      </c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1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8</v>
      </c>
      <c r="AG38" s="47">
        <f>SUMIF($E$7:$E$54,$AB38,$G$7:$G$54) + SUMIF($H$7:$H$54,$AB38,$F$7:$F$54)</f>
        <v>2</v>
      </c>
      <c r="AH38" s="47">
        <f>(AF38-AG38)*100+AK38*10000+AF38</f>
        <v>90608</v>
      </c>
      <c r="AI38" s="47">
        <f>AF38-AG38</f>
        <v>6</v>
      </c>
      <c r="AJ38" s="47">
        <f>(AI38-AI43)/AI42</f>
        <v>0.90909090909090906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1100.910004409091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0</v>
      </c>
      <c r="G39" s="22">
        <v>0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8 - 2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6</v>
      </c>
      <c r="AH39" s="47">
        <f>(AF39-AG39)*100+AK39*10000+AF39</f>
        <v>9602</v>
      </c>
      <c r="AI39" s="47">
        <f>AF39-AG39</f>
        <v>-4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113.61185061111111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4"/>
      <c r="AZ39" s="28" t="str">
        <f>AO45</f>
        <v>Serbia</v>
      </c>
      <c r="BA39" s="85">
        <v>0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3 - 2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4</v>
      </c>
      <c r="AH40" s="47">
        <f>(AF40-AG40)*100+AK40*10000+AF40</f>
        <v>9701</v>
      </c>
      <c r="AI40" s="47">
        <f>AF40-AG40</f>
        <v>-3</v>
      </c>
      <c r="AJ40" s="47">
        <f>(AI40-AI43)/AI42</f>
        <v>9.0909090909090912E-2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121.4527961420202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1 - 4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3</v>
      </c>
      <c r="AG41" s="47">
        <f>SUMIF($E$7:$E$54,$AB41,$G$7:$G$54) + SUMIF($H$7:$H$54,$AB41,$F$7:$F$54)</f>
        <v>2</v>
      </c>
      <c r="AH41" s="47">
        <f>(AF41-AG41)*100+AK41*10000+AF41</f>
        <v>60103</v>
      </c>
      <c r="AI41" s="47">
        <f>AF41-AG41</f>
        <v>1</v>
      </c>
      <c r="AJ41" s="47">
        <f>(AI41-AI43)/AI42</f>
        <v>0.45454545454545453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715.87202267621217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Argentina</v>
      </c>
      <c r="BS41" s="117"/>
      <c r="BT41" s="117"/>
      <c r="BU41" s="117"/>
      <c r="BV41" s="117"/>
      <c r="BW41" s="117"/>
      <c r="BX41" s="117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2 - 6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8</v>
      </c>
      <c r="AG42" s="47">
        <f t="shared" si="15"/>
        <v>5</v>
      </c>
      <c r="AH42" s="47">
        <f>MAX(AH38:AH41)-AH43+1</f>
        <v>81007</v>
      </c>
      <c r="AI42" s="47">
        <f>MAX(AI38:AI41)-AI43+1</f>
        <v>11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Australia_draw</v>
      </c>
      <c r="T43" s="88" t="str">
        <f t="shared" si="4"/>
        <v>Denmark_draw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0</v>
      </c>
      <c r="AH43" s="47">
        <f>MIN(AH38:AH41)</f>
        <v>9602</v>
      </c>
      <c r="AI43" s="47">
        <f>MIN(AI38:AI41)</f>
        <v>-4</v>
      </c>
      <c r="AY43" s="107"/>
      <c r="AZ43" s="108"/>
      <c r="BA43" s="108"/>
      <c r="BB43" s="108"/>
      <c r="BC43" s="109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8</v>
      </c>
      <c r="AG44" s="47">
        <f>SUMIF($E$7:$E$54,$AB44,$G$7:$G$54) + SUMIF($H$7:$H$54,$AB44,$F$7:$F$54)</f>
        <v>2</v>
      </c>
      <c r="AH44" s="47">
        <f>(AF44-AG44)*100+AK44*10000+AF44</f>
        <v>90608</v>
      </c>
      <c r="AI44" s="47">
        <f>AF44-AG44</f>
        <v>6</v>
      </c>
      <c r="AJ44" s="47">
        <f>(AI44-AI49)/AI48</f>
        <v>0.9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1226.4294877735713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8 - 2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0</v>
      </c>
      <c r="AD45" s="47">
        <f>COUNTIF($S$7:$T$54,"=" &amp; AB45 &amp; "_draw")</f>
        <v>2</v>
      </c>
      <c r="AE45" s="47">
        <f>COUNTIF($S$7:$T$54,"=" &amp; AB45 &amp; "_lose")</f>
        <v>1</v>
      </c>
      <c r="AF45" s="47">
        <f>SUMIF($E$7:$E$54,$AB45,$F$7:$F$54) + SUMIF($H$7:$H$54,$AB45,$G$7:$G$54)</f>
        <v>2</v>
      </c>
      <c r="AG45" s="47">
        <f>SUMIF($E$7:$E$54,$AB45,$G$7:$G$54) + SUMIF($H$7:$H$54,$AB45,$F$7:$F$54)</f>
        <v>3</v>
      </c>
      <c r="AH45" s="47">
        <f>(AF45-AG45)*100+AK45*10000+AF45</f>
        <v>19902</v>
      </c>
      <c r="AI45" s="47">
        <f>AF45-AG45</f>
        <v>-1</v>
      </c>
      <c r="AJ45" s="47">
        <f>(AI45-AI49)/AI48</f>
        <v>0.2</v>
      </c>
      <c r="AK45" s="47">
        <f>AC45*3+AD45</f>
        <v>2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272.85791662214285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0</v>
      </c>
      <c r="M46" s="25">
        <f>VLOOKUP(2,AA44:AK47,4,FALSE)</f>
        <v>2</v>
      </c>
      <c r="N46" s="25">
        <f>VLOOKUP(2,AA44:AK47,5,FALSE)</f>
        <v>1</v>
      </c>
      <c r="O46" s="25" t="str">
        <f>VLOOKUP(2,AA44:AK47,6,FALSE) &amp; " - " &amp; VLOOKUP(2,AA44:AK47,7,FALSE)</f>
        <v>2 - 3</v>
      </c>
      <c r="P46" s="54">
        <f>L46*3+M46</f>
        <v>2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2</v>
      </c>
      <c r="AE46" s="47">
        <f>COUNTIF($S$7:$T$54,"=" &amp; AB46 &amp; "_lose")</f>
        <v>1</v>
      </c>
      <c r="AF46" s="47">
        <f>SUMIF($E$7:$E$54,$AB46,$F$7:$F$54) + SUMIF($H$7:$H$54,$AB46,$G$7:$G$54)</f>
        <v>2</v>
      </c>
      <c r="AG46" s="47">
        <f>SUMIF($E$7:$E$54,$AB46,$G$7:$G$54) + SUMIF($H$7:$H$54,$AB46,$F$7:$F$54)</f>
        <v>4</v>
      </c>
      <c r="AH46" s="47">
        <f>(AF46-AG46)*100+AK46*10000+AF46</f>
        <v>19802</v>
      </c>
      <c r="AI46" s="47">
        <f>AF46-AG46</f>
        <v>-2</v>
      </c>
      <c r="AJ46" s="47">
        <f>(AI46-AI49)/AI48</f>
        <v>0.1</v>
      </c>
      <c r="AK46" s="47">
        <f>AC46*3+AD46</f>
        <v>2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262.85796051714283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2</v>
      </c>
      <c r="N47" s="25">
        <f>VLOOKUP(3,AA44:AK47,5,FALSE)</f>
        <v>1</v>
      </c>
      <c r="O47" s="25" t="str">
        <f>VLOOKUP(3,AA44:AK47,6,FALSE) &amp; " - " &amp; VLOOKUP(3,AA44:AK47,7,FALSE)</f>
        <v>2 - 4</v>
      </c>
      <c r="P47" s="54">
        <f>L47*3+M47</f>
        <v>2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2</v>
      </c>
      <c r="AE47" s="47">
        <f>COUNTIF($S$7:$T$54,"=" &amp; AB47 &amp; "_lose")</f>
        <v>1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5</v>
      </c>
      <c r="AH47" s="47">
        <f>(AF47-AG47)*100+AK47*10000+AF47</f>
        <v>19702</v>
      </c>
      <c r="AI47" s="47">
        <f>AF47-AG47</f>
        <v>-3</v>
      </c>
      <c r="AJ47" s="47">
        <f>(AI47-AI49)/AI48</f>
        <v>0</v>
      </c>
      <c r="AK47" s="47">
        <f>AC47*3+AD47</f>
        <v>2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252.85788309714286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2</v>
      </c>
      <c r="N48" s="56">
        <f>VLOOKUP(4,AA44:AK47,5,FALSE)</f>
        <v>1</v>
      </c>
      <c r="O48" s="56" t="str">
        <f>VLOOKUP(4,AA44:AK47,6,FALSE) &amp; " - " &amp; VLOOKUP(4,AA44:AK47,7,FALSE)</f>
        <v>2 - 5</v>
      </c>
      <c r="P48" s="57">
        <f>L48*3+M48</f>
        <v>2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3</v>
      </c>
      <c r="AE48" s="47">
        <f t="shared" si="16"/>
        <v>2</v>
      </c>
      <c r="AF48" s="47">
        <f t="shared" si="16"/>
        <v>7</v>
      </c>
      <c r="AG48" s="47">
        <f t="shared" si="16"/>
        <v>4</v>
      </c>
      <c r="AH48" s="47">
        <f>MAX(AH44:AH47)-AH49+1</f>
        <v>70907</v>
      </c>
      <c r="AI48" s="47">
        <f>MAX(AI44:AI47)-AI49+1</f>
        <v>10</v>
      </c>
      <c r="AK48" s="47">
        <f t="shared" si="16"/>
        <v>8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19702</v>
      </c>
      <c r="AI49" s="47">
        <f>MIN(AI44:AI47)</f>
        <v>-3</v>
      </c>
      <c r="AY49" s="107"/>
      <c r="AZ49" s="108"/>
      <c r="BA49" s="108"/>
      <c r="BB49" s="108"/>
      <c r="BC49" s="109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4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2</v>
      </c>
      <c r="AH50" s="47">
        <f>(AF50-AG50)*100+AK50*10000+AF50</f>
        <v>70406</v>
      </c>
      <c r="AI50" s="47">
        <f>AF50-AG50</f>
        <v>4</v>
      </c>
      <c r="AJ50" s="47">
        <f>(AI50-AI55)/AI54</f>
        <v>0.88888888888888884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1100.8897262788889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3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6 - 2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3</v>
      </c>
      <c r="AG51" s="47">
        <f>SUMIF($E$7:$E$54,$AB51,$G$7:$G$54) + SUMIF($H$7:$H$54,$AB51,$F$7:$F$54)</f>
        <v>7</v>
      </c>
      <c r="AH51" s="47">
        <f>(AF51-AG51)*100+AK51*10000+AF51</f>
        <v>9603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148.85783653714287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6 - 3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6</v>
      </c>
      <c r="AG52" s="47">
        <f>SUMIF($E$7:$E$54,$AB52,$G$7:$G$54) + SUMIF($H$7:$H$54,$AB52,$F$7:$F$54)</f>
        <v>3</v>
      </c>
      <c r="AH52" s="47">
        <f>(AF52-AG52)*100+AK52*10000+AF52</f>
        <v>70306</v>
      </c>
      <c r="AI52" s="47">
        <f>AF52-AG52</f>
        <v>3</v>
      </c>
      <c r="AJ52" s="47">
        <f>(AI52-AI55)/AI54</f>
        <v>0.77777777777777779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1089.7785956427779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2 - 5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5</v>
      </c>
      <c r="AH53" s="47">
        <f>(AF53-AG53)*100+AK53*10000+AF53</f>
        <v>9702</v>
      </c>
      <c r="AI53" s="47">
        <f>AF53-AG53</f>
        <v>-3</v>
      </c>
      <c r="AJ53" s="47">
        <f>(AI53-AI55)/AI54</f>
        <v>0.1111111111111111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157.96901373825398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3 - 7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1</v>
      </c>
      <c r="AE54" s="47">
        <f t="shared" si="17"/>
        <v>3</v>
      </c>
      <c r="AF54" s="47">
        <f t="shared" si="17"/>
        <v>5</v>
      </c>
      <c r="AG54" s="47">
        <f t="shared" si="17"/>
        <v>6</v>
      </c>
      <c r="AH54" s="47">
        <f>MAX(AH50:AH53)-AH55+1</f>
        <v>60804</v>
      </c>
      <c r="AI54" s="47">
        <f>MAX(AI50:AI53)-AI55+1</f>
        <v>9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9603</v>
      </c>
      <c r="AI55" s="47">
        <f>MIN(AI50:AI53)</f>
        <v>-4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xWindow="1271" yWindow="547"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6" orientation="landscape" r:id="rId5"/>
  <headerFooter>
    <oddFooter>&amp;Cwww.excely.com (c) 2018&amp;L&amp;1#&amp;"Calibri"&amp;8&amp;K000000Sensitivity: Internal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9" sqref="B9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2534</v>
      </c>
    </row>
    <row r="3" spans="1:2" x14ac:dyDescent="0.35">
      <c r="A3" s="100" t="s">
        <v>2519</v>
      </c>
      <c r="B3" s="103" t="s">
        <v>2530</v>
      </c>
    </row>
    <row r="4" spans="1:2" x14ac:dyDescent="0.35">
      <c r="A4" s="103" t="s">
        <v>2520</v>
      </c>
      <c r="B4" s="100" t="s">
        <v>2531</v>
      </c>
    </row>
    <row r="5" spans="1:2" x14ac:dyDescent="0.35">
      <c r="A5" s="100" t="s">
        <v>2529</v>
      </c>
      <c r="B5" s="103" t="s">
        <v>2532</v>
      </c>
    </row>
    <row r="6" spans="1:2" x14ac:dyDescent="0.35">
      <c r="A6" s="103" t="s">
        <v>2521</v>
      </c>
      <c r="B6" s="100" t="s">
        <v>2533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2539</v>
      </c>
    </row>
    <row r="10" spans="1:2" x14ac:dyDescent="0.35">
      <c r="A10" s="103" t="s">
        <v>2525</v>
      </c>
      <c r="B10" s="100" t="s">
        <v>2537</v>
      </c>
    </row>
    <row r="11" spans="1:2" x14ac:dyDescent="0.35">
      <c r="A11" s="100" t="s">
        <v>2528</v>
      </c>
      <c r="B11" s="103" t="s">
        <v>2538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Rando Kuus</cp:lastModifiedBy>
  <cp:lastPrinted>2018-01-03T15:36:04Z</cp:lastPrinted>
  <dcterms:created xsi:type="dcterms:W3CDTF">2017-12-27T19:32:51Z</dcterms:created>
  <dcterms:modified xsi:type="dcterms:W3CDTF">2022-11-20T11:26:39Z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cd77f9-c127-4203-883e-f7a13c018ab9_Enabled">
    <vt:lpwstr>true</vt:lpwstr>
  </property>
  <property fmtid="{D5CDD505-2E9C-101B-9397-08002B2CF9AE}" pid="3" name="MSIP_Label_31cd77f9-c127-4203-883e-f7a13c018ab9_SetDate">
    <vt:lpwstr>2022-11-20T11:26:38Z</vt:lpwstr>
  </property>
  <property fmtid="{D5CDD505-2E9C-101B-9397-08002B2CF9AE}" pid="4" name="MSIP_Label_31cd77f9-c127-4203-883e-f7a13c018ab9_Method">
    <vt:lpwstr>Standard</vt:lpwstr>
  </property>
  <property fmtid="{D5CDD505-2E9C-101B-9397-08002B2CF9AE}" pid="5" name="MSIP_Label_31cd77f9-c127-4203-883e-f7a13c018ab9_Name">
    <vt:lpwstr>31cd77f9-c127-4203-883e-f7a13c018ab9</vt:lpwstr>
  </property>
  <property fmtid="{D5CDD505-2E9C-101B-9397-08002B2CF9AE}" pid="6" name="MSIP_Label_31cd77f9-c127-4203-883e-f7a13c018ab9_SiteId">
    <vt:lpwstr>4f7d16ef-7616-46a7-9866-fc17a74d8500</vt:lpwstr>
  </property>
  <property fmtid="{D5CDD505-2E9C-101B-9397-08002B2CF9AE}" pid="7" name="MSIP_Label_31cd77f9-c127-4203-883e-f7a13c018ab9_ActionId">
    <vt:lpwstr>0c59dff6-62cb-411e-95fa-1e6982fc243f</vt:lpwstr>
  </property>
  <property fmtid="{D5CDD505-2E9C-101B-9397-08002B2CF9AE}" pid="8" name="MSIP_Label_31cd77f9-c127-4203-883e-f7a13c018ab9_ContentBits">
    <vt:lpwstr>2</vt:lpwstr>
  </property>
</Properties>
</file>