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rpatehitusoy-my.sharepoint.com/personal/sander_dorpatehitus_ee/Documents/Desktop/"/>
    </mc:Choice>
  </mc:AlternateContent>
  <xr:revisionPtr revIDLastSave="167" documentId="11_8BDBDB78BB2BA66D0DBCFFA8BEBF583833EB46BF" xr6:coauthVersionLast="47" xr6:coauthVersionMax="47" xr10:uidLastSave="{3862C0CE-7FF4-4A32-8079-C250CD439BD0}"/>
  <bookViews>
    <workbookView xWindow="-120" yWindow="-120" windowWidth="29040" windowHeight="1752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P26" i="3" l="1"/>
  <c r="J44" i="3"/>
  <c r="P20" i="3"/>
  <c r="A1" i="3"/>
  <c r="BL41" i="3"/>
  <c r="O44" i="3"/>
  <c r="O50" i="3"/>
  <c r="BF6" i="3"/>
  <c r="AY6" i="3"/>
  <c r="L8" i="3"/>
  <c r="L26" i="3"/>
  <c r="L32" i="3"/>
  <c r="N20" i="3"/>
  <c r="K20" i="3"/>
  <c r="O14" i="3"/>
  <c r="N8" i="3"/>
  <c r="N14" i="3"/>
  <c r="O38" i="3"/>
  <c r="N50" i="3"/>
  <c r="M50" i="3"/>
  <c r="A5" i="3"/>
  <c r="O20" i="3"/>
  <c r="J26" i="3"/>
  <c r="M38" i="3"/>
  <c r="BM6" i="3"/>
  <c r="K38" i="3"/>
  <c r="P50" i="3"/>
  <c r="M8" i="3"/>
  <c r="N32" i="3"/>
  <c r="N44" i="3"/>
  <c r="J32" i="3"/>
  <c r="N38" i="3"/>
  <c r="M44" i="3"/>
  <c r="L44" i="3"/>
  <c r="K50" i="3"/>
  <c r="K8" i="3"/>
  <c r="P44" i="3"/>
  <c r="B44" i="2"/>
  <c r="B36" i="2"/>
  <c r="B28" i="2"/>
  <c r="B20" i="2"/>
  <c r="AB27" i="3"/>
  <c r="AB22" i="3"/>
  <c r="B35" i="2"/>
  <c r="B32" i="2"/>
  <c r="AB44" i="3"/>
  <c r="B47" i="2"/>
  <c r="AB51" i="3"/>
  <c r="AB46" i="3"/>
  <c r="AB41" i="3"/>
  <c r="AB32" i="3"/>
  <c r="AB17" i="3"/>
  <c r="AB8" i="3"/>
  <c r="B43" i="2"/>
  <c r="B27" i="2"/>
  <c r="AB39" i="3"/>
  <c r="B39" i="2"/>
  <c r="B42" i="2"/>
  <c r="B34" i="2"/>
  <c r="B26" i="2"/>
  <c r="B18" i="2"/>
  <c r="AB21" i="3"/>
  <c r="AB11" i="3"/>
  <c r="B41" i="2"/>
  <c r="B25" i="2"/>
  <c r="B40" i="2"/>
  <c r="B24" i="2"/>
  <c r="AB20" i="3"/>
  <c r="B23" i="2"/>
  <c r="AB50" i="3"/>
  <c r="AB45" i="3"/>
  <c r="AB40" i="3"/>
  <c r="AB35" i="3"/>
  <c r="AB26" i="3"/>
  <c r="AB16" i="3"/>
  <c r="B33" i="2"/>
  <c r="B17" i="2"/>
  <c r="AB34" i="3"/>
  <c r="AB10" i="3"/>
  <c r="B48" i="2"/>
  <c r="AB53" i="3"/>
  <c r="B46" i="2"/>
  <c r="B38" i="2"/>
  <c r="B30" i="2"/>
  <c r="B22" i="2"/>
  <c r="AB33" i="3"/>
  <c r="AB23" i="3"/>
  <c r="AB9" i="3"/>
  <c r="B37" i="2"/>
  <c r="B19" i="2"/>
  <c r="AB29" i="3"/>
  <c r="AB15" i="3"/>
  <c r="AB52" i="3"/>
  <c r="AB47" i="3"/>
  <c r="AB38" i="3"/>
  <c r="AB28" i="3"/>
  <c r="AB14" i="3"/>
  <c r="B45" i="2"/>
  <c r="B29" i="2"/>
  <c r="B21" i="2"/>
  <c r="B31" i="2"/>
  <c r="R37" i="3"/>
  <c r="R17" i="3"/>
  <c r="R36" i="3"/>
  <c r="R16" i="3"/>
  <c r="R33" i="3"/>
  <c r="R13" i="3"/>
  <c r="R32" i="3"/>
  <c r="R12" i="3"/>
  <c r="R29" i="3"/>
  <c r="R28" i="3"/>
  <c r="R21" i="3"/>
  <c r="R20" i="3"/>
  <c r="BT31" i="3"/>
  <c r="O26" i="3"/>
  <c r="P32" i="3"/>
  <c r="O32" i="3"/>
  <c r="L50" i="3"/>
  <c r="M32" i="3"/>
  <c r="O8" i="3"/>
  <c r="J20" i="3"/>
  <c r="N26" i="3"/>
  <c r="M26" i="3"/>
  <c r="K44" i="3"/>
  <c r="K26" i="3"/>
  <c r="L38" i="3"/>
  <c r="P14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29" i="3" l="1"/>
  <c r="AM28" i="3"/>
  <c r="E12" i="3"/>
  <c r="H43" i="3"/>
  <c r="H40" i="3"/>
  <c r="AM9" i="3"/>
  <c r="E7" i="3"/>
  <c r="E24" i="3"/>
  <c r="H48" i="3"/>
  <c r="AM40" i="3"/>
  <c r="E15" i="3"/>
  <c r="H32" i="3"/>
  <c r="H18" i="3"/>
  <c r="H33" i="3"/>
  <c r="E48" i="3"/>
  <c r="X48" i="3" s="1"/>
  <c r="AM39" i="3"/>
  <c r="H21" i="3"/>
  <c r="E51" i="3"/>
  <c r="AM51" i="3"/>
  <c r="H36" i="3"/>
  <c r="E18" i="3"/>
  <c r="E32" i="3"/>
  <c r="AM38" i="3"/>
  <c r="H47" i="3"/>
  <c r="X47" i="3" s="1"/>
  <c r="E45" i="3"/>
  <c r="AM23" i="3"/>
  <c r="H13" i="3"/>
  <c r="E28" i="3"/>
  <c r="H25" i="3"/>
  <c r="H7" i="3"/>
  <c r="AM10" i="3"/>
  <c r="E39" i="3"/>
  <c r="H22" i="3"/>
  <c r="H35" i="3"/>
  <c r="E53" i="3"/>
  <c r="AM45" i="3"/>
  <c r="E25" i="3"/>
  <c r="E40" i="3"/>
  <c r="H8" i="3"/>
  <c r="X8" i="3" s="1"/>
  <c r="E54" i="3"/>
  <c r="AM47" i="3"/>
  <c r="E35" i="3"/>
  <c r="H19" i="3"/>
  <c r="E50" i="3"/>
  <c r="H31" i="3"/>
  <c r="H17" i="3"/>
  <c r="E16" i="3"/>
  <c r="AM34" i="3"/>
  <c r="H34" i="3"/>
  <c r="H50" i="3"/>
  <c r="E38" i="3"/>
  <c r="AM50" i="3"/>
  <c r="H52" i="3"/>
  <c r="E21" i="3"/>
  <c r="E46" i="3"/>
  <c r="AM21" i="3"/>
  <c r="H28" i="3"/>
  <c r="H11" i="3"/>
  <c r="H54" i="3"/>
  <c r="E22" i="3"/>
  <c r="AM44" i="3"/>
  <c r="E37" i="3"/>
  <c r="H38" i="3"/>
  <c r="E20" i="3"/>
  <c r="X20" i="3" s="1"/>
  <c r="AM52" i="3"/>
  <c r="H51" i="3"/>
  <c r="AM33" i="3"/>
  <c r="E8" i="3"/>
  <c r="AM8" i="3"/>
  <c r="H24" i="3"/>
  <c r="H39" i="3"/>
  <c r="E42" i="3"/>
  <c r="X42" i="3" s="1"/>
  <c r="H23" i="3"/>
  <c r="H9" i="3"/>
  <c r="AM15" i="3"/>
  <c r="E30" i="3"/>
  <c r="AM20" i="3"/>
  <c r="H45" i="3"/>
  <c r="E11" i="3"/>
  <c r="H10" i="3"/>
  <c r="X10" i="3" s="1"/>
  <c r="E41" i="3"/>
  <c r="E23" i="3"/>
  <c r="X23" i="3" s="1"/>
  <c r="AM17" i="3"/>
  <c r="H12" i="3"/>
  <c r="AM29" i="3"/>
  <c r="E44" i="3"/>
  <c r="E27" i="3"/>
  <c r="AM16" i="3"/>
  <c r="H26" i="3"/>
  <c r="E10" i="3"/>
  <c r="H42" i="3"/>
  <c r="E34" i="3"/>
  <c r="AM32" i="3"/>
  <c r="E17" i="3"/>
  <c r="H49" i="3"/>
  <c r="H46" i="3"/>
  <c r="E13" i="3"/>
  <c r="AM22" i="3"/>
  <c r="H30" i="3"/>
  <c r="AM11" i="3"/>
  <c r="E14" i="3"/>
  <c r="E29" i="3"/>
  <c r="AM26" i="3"/>
  <c r="H44" i="3"/>
  <c r="X44" i="3" s="1"/>
  <c r="E33" i="3"/>
  <c r="AM41" i="3"/>
  <c r="H15" i="3"/>
  <c r="E47" i="3"/>
  <c r="H14" i="3"/>
  <c r="H27" i="3"/>
  <c r="AM27" i="3"/>
  <c r="E43" i="3"/>
  <c r="E26" i="3"/>
  <c r="AM14" i="3"/>
  <c r="E9" i="3"/>
  <c r="H41" i="3"/>
  <c r="AM53" i="3"/>
  <c r="H20" i="3"/>
  <c r="E36" i="3"/>
  <c r="X36" i="3" s="1"/>
  <c r="E52" i="3"/>
  <c r="E49" i="3"/>
  <c r="H16" i="3"/>
  <c r="E31" i="3"/>
  <c r="AM35" i="3"/>
  <c r="H53" i="3"/>
  <c r="E19" i="3"/>
  <c r="X19" i="3" s="1"/>
  <c r="H37" i="3"/>
  <c r="AM46" i="3"/>
  <c r="X25" i="3"/>
  <c r="X31" i="3"/>
  <c r="X40" i="3"/>
  <c r="X33" i="3"/>
  <c r="X35" i="3"/>
  <c r="X51" i="3"/>
  <c r="X52" i="3"/>
  <c r="X34" i="3"/>
  <c r="X21" i="3"/>
  <c r="X13" i="3"/>
  <c r="X22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I39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U39" i="3" s="1"/>
  <c r="W39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V39" i="3"/>
  <c r="U24" i="3"/>
  <c r="V24" i="3" s="1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V49" i="3" s="1"/>
  <c r="W24" i="3"/>
  <c r="V8" i="3"/>
  <c r="U20" i="3"/>
  <c r="V20" i="3" s="1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49" i="3" l="1"/>
  <c r="W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AO38" i="3" s="1"/>
  <c r="AZ3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L9" i="3"/>
  <c r="O52" i="3"/>
  <c r="N53" i="3"/>
  <c r="J51" i="3"/>
  <c r="S64" i="3" l="1"/>
  <c r="T64" i="3" s="1"/>
  <c r="BG36" i="3" s="1"/>
  <c r="P16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BG21" i="3"/>
  <c r="S70" i="3" s="1"/>
  <c r="T70" i="3" s="1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S65" i="3" l="1"/>
  <c r="T65" i="3" s="1"/>
  <c r="BG37" i="3" s="1"/>
  <c r="S72" i="3" s="1"/>
  <c r="T72" i="3" s="1"/>
  <c r="BN33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<sst xmlns="http://schemas.openxmlformats.org/spreadsheetml/2006/main" count="4374" uniqueCount="2540">
  <si>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</si>
  <si>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</si>
  <si>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</si>
  <si>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</si>
  <si>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</si>
  <si>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</si>
  <si>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</si>
  <si>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</si>
  <si>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</si>
  <si>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</si>
  <si>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</si>
  <si>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</si>
  <si>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</si>
  <si>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</si>
  <si>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</si>
  <si>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</si>
  <si>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</si>
  <si>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</si>
  <si>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</si>
  <si>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</si>
  <si>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</si>
  <si>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</si>
  <si>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</si>
  <si>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</si>
  <si>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</si>
  <si>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</si>
  <si>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</si>
  <si>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</si>
  <si>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</si>
  <si>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</si>
  <si>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</si>
  <si>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</si>
  <si>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</si>
  <si>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</si>
  <si>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</si>
  <si>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</si>
  <si>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</si>
  <si>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</si>
  <si>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</si>
  <si>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</si>
  <si>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</si>
  <si>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</si>
  <si>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</si>
  <si>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</si>
  <si>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</si>
  <si>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</si>
  <si>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</si>
  <si>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</si>
  <si>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</si>
  <si>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</si>
  <si>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</si>
  <si>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</si>
  <si>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</si>
  <si>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</si>
  <si>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</si>
  <si>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</si>
  <si>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</si>
  <si>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</si>
  <si>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</si>
  <si>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</si>
  <si>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</si>
  <si>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</si>
  <si>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</si>
  <si>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</si>
  <si>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</si>
  <si>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</si>
  <si>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</si>
  <si>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</si>
  <si>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</si>
  <si>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</si>
  <si>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</si>
  <si>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</si>
  <si>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</si>
  <si>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</si>
  <si>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</si>
  <si>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</si>
  <si>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</si>
  <si>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</si>
  <si>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</si>
  <si>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</si>
  <si>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</si>
  <si>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</si>
  <si>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</si>
  <si>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</si>
  <si>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</si>
  <si>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</si>
  <si>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</si>
  <si>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</si>
  <si>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</si>
  <si>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</si>
  <si>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</si>
  <si>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</si>
  <si>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</si>
  <si>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</si>
  <si>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</si>
  <si>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</si>
  <si>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</si>
  <si>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</si>
  <si>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</si>
  <si>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</si>
  <si>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</si>
  <si>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</si>
  <si>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</si>
  <si>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</si>
  <si>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</si>
  <si>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</si>
  <si>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</si>
  <si>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</si>
  <si>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</si>
  <si>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</si>
  <si>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</si>
  <si>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</si>
  <si>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</si>
  <si>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</si>
  <si>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</si>
  <si>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</si>
  <si>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</si>
  <si>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</si>
  <si>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</si>
  <si>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</si>
  <si>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</si>
  <si>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</si>
  <si>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</si>
  <si>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</si>
  <si>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</si>
  <si>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</si>
  <si>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</si>
  <si>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</si>
  <si>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</si>
  <si>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</si>
  <si>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</si>
  <si>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</si>
  <si>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</si>
  <si>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</si>
  <si>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</si>
  <si>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</si>
  <si>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</si>
  <si>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</si>
  <si>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</si>
  <si>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</si>
  <si>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</si>
  <si>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</si>
  <si>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</si>
  <si>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</si>
  <si>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</si>
  <si>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</si>
  <si>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</si>
  <si>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</si>
  <si>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</si>
  <si>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</si>
  <si>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</si>
  <si>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</si>
  <si>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</si>
  <si>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</si>
  <si>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</si>
  <si>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</si>
  <si>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</si>
  <si>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</si>
  <si>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</si>
  <si>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</si>
  <si>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</si>
  <si>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</si>
  <si>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</si>
  <si>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</si>
  <si>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</si>
  <si>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</si>
  <si>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</si>
  <si>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</si>
  <si>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</si>
  <si>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</si>
  <si>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</si>
  <si>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</si>
  <si>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</si>
  <si>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</si>
  <si>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</si>
  <si>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</si>
  <si>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</si>
  <si>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</si>
  <si>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</si>
  <si>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</si>
  <si>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</si>
  <si>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</si>
  <si>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</si>
  <si>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</si>
  <si>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</si>
  <si>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</si>
  <si>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</si>
  <si>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</si>
  <si>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</si>
  <si>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</si>
  <si>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</si>
  <si>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</si>
  <si>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</si>
  <si>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</si>
  <si>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</si>
  <si>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</si>
  <si>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</si>
  <si>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</si>
  <si>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</si>
  <si>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</si>
  <si>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</si>
  <si>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</si>
  <si>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</si>
  <si>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</si>
  <si>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</si>
  <si>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</si>
  <si>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</si>
  <si>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</si>
  <si>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</si>
  <si>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</si>
  <si>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</si>
  <si>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</si>
  <si>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</si>
  <si>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</si>
  <si>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</si>
  <si>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</si>
  <si>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</si>
  <si>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</si>
  <si>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</si>
  <si>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</si>
  <si>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</si>
  <si>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</si>
  <si>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</si>
  <si>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</si>
  <si>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</si>
  <si>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</si>
  <si>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</si>
  <si>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</si>
  <si>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</si>
  <si>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</si>
  <si>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</si>
  <si>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</si>
  <si>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</si>
  <si>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</si>
  <si>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</si>
  <si>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</si>
  <si>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</si>
  <si>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</si>
  <si>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</si>
  <si>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</si>
  <si>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</si>
  <si>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</si>
  <si>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</si>
  <si>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</si>
  <si>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</si>
  <si>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</si>
  <si>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</si>
  <si>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</si>
  <si>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</si>
  <si>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</si>
  <si>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</si>
  <si>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</si>
  <si>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</si>
  <si>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</si>
  <si>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</si>
  <si>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</si>
  <si>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</si>
  <si>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</si>
  <si>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</si>
  <si>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</si>
  <si>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</si>
  <si>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</si>
  <si>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</si>
  <si>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</si>
  <si>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</si>
  <si>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</si>
  <si>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</si>
  <si>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</si>
  <si>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</si>
  <si>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</si>
  <si>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</si>
  <si>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</si>
  <si>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</si>
  <si>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</si>
  <si>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</si>
  <si>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</si>
  <si>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</si>
  <si>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</si>
  <si>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</si>
  <si>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</si>
  <si>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</si>
  <si>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</si>
  <si>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</si>
  <si>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</si>
  <si>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</si>
  <si>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</si>
  <si>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</si>
  <si>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</si>
  <si>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</si>
  <si>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</si>
  <si>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</si>
  <si>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</si>
  <si>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</si>
  <si>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</si>
  <si>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</si>
  <si>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</si>
  <si>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</si>
  <si>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</si>
  <si>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</si>
  <si>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</si>
  <si>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</si>
  <si>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</si>
  <si>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</si>
  <si>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</si>
  <si>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</si>
  <si>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</si>
  <si>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</si>
  <si>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</si>
  <si>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</si>
  <si>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</si>
  <si>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</si>
  <si>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</si>
  <si>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</si>
  <si>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</si>
  <si>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</si>
  <si>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</si>
  <si>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</si>
  <si>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</si>
  <si>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</si>
  <si>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</si>
  <si>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</si>
  <si>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</si>
  <si>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</si>
  <si>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</si>
  <si>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</si>
  <si>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</si>
  <si>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</si>
  <si>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</si>
  <si>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</si>
  <si>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</si>
  <si>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</si>
  <si>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</si>
  <si>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</si>
  <si>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</si>
  <si>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</si>
  <si>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</si>
  <si>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</si>
  <si>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</si>
  <si>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</si>
  <si>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</si>
  <si>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</si>
  <si>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</si>
  <si>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</si>
  <si>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</si>
  <si>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</si>
  <si>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</si>
  <si>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</si>
  <si>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</si>
  <si>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</si>
  <si>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</si>
  <si>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</si>
  <si>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</si>
  <si>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</si>
  <si>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</si>
  <si>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</si>
  <si>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</si>
  <si>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</si>
  <si>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</si>
  <si>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</si>
  <si>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</si>
  <si>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</si>
  <si>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</si>
  <si>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</si>
  <si>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</si>
  <si>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</si>
  <si>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</si>
  <si>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</si>
  <si>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</si>
  <si>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</si>
  <si>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</si>
  <si>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</si>
  <si>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</si>
  <si>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</si>
  <si>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</si>
  <si>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</si>
  <si>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</si>
  <si>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</si>
  <si>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</si>
  <si>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</si>
  <si>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</si>
  <si>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</si>
  <si>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</si>
  <si>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</si>
  <si>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</si>
  <si>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</si>
  <si>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</si>
  <si>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</si>
  <si>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</si>
  <si>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</si>
  <si>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</si>
  <si>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</si>
  <si>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</si>
  <si>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</si>
  <si>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</si>
  <si>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</si>
  <si>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</si>
  <si>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</si>
  <si>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</si>
  <si>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</si>
  <si>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</si>
  <si>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</si>
  <si>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</si>
  <si>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</si>
  <si>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</si>
  <si>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</si>
  <si>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</si>
  <si>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</si>
  <si>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</si>
  <si>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</si>
  <si>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</si>
  <si>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</si>
  <si>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</si>
  <si>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</si>
  <si>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</si>
  <si>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</si>
  <si>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</si>
  <si>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</si>
  <si>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</si>
  <si>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</si>
  <si>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</si>
  <si>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</si>
  <si>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</si>
  <si>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</si>
  <si>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</si>
  <si>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</si>
  <si>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</si>
  <si>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</si>
  <si>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</si>
  <si>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</si>
  <si>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</si>
  <si>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</si>
  <si>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</si>
  <si>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</si>
  <si>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</si>
  <si>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</si>
  <si>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</si>
  <si>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</si>
  <si>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</si>
  <si>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</si>
  <si>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</si>
  <si>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</si>
  <si>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</si>
  <si>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</si>
  <si>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</si>
  <si>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</si>
  <si>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</si>
  <si>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</si>
  <si>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</si>
  <si>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</si>
  <si>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</si>
  <si>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</si>
  <si>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</si>
  <si>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</si>
  <si>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</si>
  <si>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</si>
  <si>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</si>
  <si>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</si>
  <si>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</si>
  <si>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</si>
  <si>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</si>
  <si>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</si>
  <si>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</si>
  <si>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</si>
  <si>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</si>
  <si>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</si>
  <si>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</si>
  <si>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</si>
  <si>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</si>
  <si>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</si>
  <si>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</si>
  <si>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</si>
  <si>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</si>
  <si>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</si>
  <si>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</si>
  <si>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</si>
  <si>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</si>
  <si>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</si>
  <si>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</si>
  <si>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</si>
  <si>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</si>
  <si>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</si>
  <si>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</si>
  <si>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</si>
  <si>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</si>
  <si>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</si>
  <si>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</si>
  <si>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</si>
  <si>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</si>
  <si>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</si>
  <si>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</si>
  <si>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</si>
  <si>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</si>
  <si>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</si>
  <si>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</si>
  <si>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</si>
  <si>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</si>
  <si>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</si>
  <si>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</si>
  <si>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</si>
  <si>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</si>
  <si>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</si>
  <si>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</si>
  <si>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</si>
  <si>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</si>
  <si>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</si>
  <si>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</si>
  <si>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</si>
  <si>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</si>
  <si>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</si>
  <si>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</si>
  <si>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</si>
  <si>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</si>
  <si>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</si>
  <si>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</si>
  <si>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</si>
  <si>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</si>
  <si>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</si>
  <si>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</si>
  <si>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</si>
  <si>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</si>
  <si>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</si>
  <si>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</si>
  <si>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</si>
  <si>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</si>
  <si>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</si>
  <si>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</si>
  <si>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</si>
  <si>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</si>
  <si>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</si>
  <si>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</si>
  <si>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</si>
  <si>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</si>
  <si>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</si>
  <si>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</si>
  <si>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</si>
  <si>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</si>
  <si>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</si>
  <si>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</si>
  <si>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</si>
  <si>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</si>
  <si>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</si>
  <si>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</si>
  <si>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</si>
  <si>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</si>
  <si>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</si>
  <si>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</si>
  <si>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</si>
  <si>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</si>
  <si>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</si>
  <si>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</si>
  <si>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</si>
  <si>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</si>
  <si>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</si>
  <si>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</si>
  <si>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</si>
  <si>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</si>
  <si>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</si>
  <si>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</si>
  <si>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</si>
  <si>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</si>
  <si>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</si>
  <si>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</si>
  <si>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</si>
  <si>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</si>
  <si>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</si>
  <si>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</si>
  <si>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</si>
  <si>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</si>
  <si>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</si>
  <si>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</si>
  <si>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</si>
  <si>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</si>
  <si>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</si>
  <si>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</si>
  <si>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</si>
  <si>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</si>
  <si>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</si>
  <si>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</si>
  <si>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</si>
  <si>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</si>
  <si>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</si>
  <si>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</si>
  <si>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</si>
  <si>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</si>
  <si>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</si>
  <si>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</si>
  <si>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</si>
  <si>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</si>
  <si>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</si>
  <si>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</si>
  <si>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</si>
  <si>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</si>
  <si>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</si>
  <si>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</si>
  <si>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</si>
  <si>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</si>
  <si>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</si>
  <si>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</si>
  <si>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</si>
  <si>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</si>
  <si>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</si>
  <si>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</si>
  <si>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</si>
  <si>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</si>
  <si>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</si>
  <si>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</si>
  <si>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</si>
  <si>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</si>
  <si>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</si>
  <si>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</si>
  <si>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</si>
  <si>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</si>
  <si>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</si>
  <si>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</si>
  <si>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</si>
  <si>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</si>
  <si>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</si>
  <si>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</si>
  <si>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</si>
  <si>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</si>
  <si>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</si>
  <si>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</si>
  <si>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</si>
  <si>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</si>
  <si>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</si>
  <si>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</si>
  <si>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</si>
  <si>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</si>
  <si>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</si>
  <si>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</si>
  <si>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</si>
  <si>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</si>
  <si>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</si>
  <si>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</si>
  <si>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</si>
  <si>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</si>
  <si>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</si>
  <si>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</si>
  <si>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</si>
  <si>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</si>
  <si>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</si>
  <si>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</si>
  <si>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</si>
  <si>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</si>
  <si>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</si>
  <si>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</si>
  <si>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</si>
  <si>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</si>
  <si>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</si>
  <si>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</si>
  <si>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</si>
  <si>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</si>
  <si>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</si>
  <si>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</si>
  <si>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</si>
  <si>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</si>
  <si>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</si>
  <si>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</si>
  <si>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</si>
  <si>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</si>
  <si>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</si>
  <si>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</si>
  <si>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</si>
  <si>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</si>
  <si>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</si>
  <si>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</si>
  <si>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</si>
  <si>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</si>
  <si>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</si>
  <si>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</si>
  <si>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</si>
  <si>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</si>
  <si>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</si>
  <si>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</si>
  <si>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</si>
  <si>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</si>
  <si>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</si>
  <si>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</si>
  <si>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</si>
  <si>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</si>
  <si>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</si>
  <si>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</si>
  <si>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</si>
  <si>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</si>
  <si>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</si>
  <si>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</si>
  <si>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</si>
  <si>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</si>
  <si>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</si>
  <si>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</si>
  <si>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</si>
  <si>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</si>
  <si>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</si>
  <si>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</si>
  <si>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</si>
  <si>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</si>
  <si>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</si>
  <si>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</si>
  <si>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</si>
  <si>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</si>
  <si>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</si>
  <si>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</si>
  <si>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</si>
  <si>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</si>
  <si>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</si>
  <si>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</si>
  <si>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</si>
  <si>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</si>
  <si>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</si>
  <si>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</si>
  <si>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</si>
  <si>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</si>
  <si>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</si>
  <si>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</si>
  <si>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</si>
  <si>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</si>
  <si>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</si>
  <si>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</si>
  <si>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</si>
  <si>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</si>
  <si>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</si>
  <si>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</si>
  <si>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</si>
  <si>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</si>
  <si>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</si>
  <si>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</si>
  <si>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</si>
  <si>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</si>
  <si>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</si>
  <si>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</si>
  <si>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</si>
  <si>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</si>
  <si>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</si>
  <si>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</si>
  <si>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</si>
  <si>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</si>
  <si>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</si>
  <si>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</si>
  <si>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</si>
  <si>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</si>
  <si>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</si>
  <si>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</si>
  <si>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</si>
  <si>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</si>
  <si>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</si>
  <si>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</si>
  <si>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</si>
  <si>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</si>
  <si>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</si>
  <si>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</si>
  <si>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</si>
  <si>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</si>
  <si>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</si>
  <si>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</si>
  <si>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</si>
  <si>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</si>
  <si>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</si>
  <si>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</si>
  <si>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</si>
  <si>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</si>
  <si>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</si>
  <si>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</si>
  <si>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</si>
  <si>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</si>
  <si>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</si>
  <si>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</si>
  <si>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</si>
  <si>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</si>
  <si>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</si>
  <si>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</si>
  <si>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</si>
  <si>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</si>
  <si>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</si>
  <si>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</si>
  <si>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</si>
  <si>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</si>
  <si>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</si>
  <si>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</si>
  <si>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</si>
  <si>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</si>
  <si>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</si>
  <si>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</si>
  <si>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</si>
  <si>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</si>
  <si>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</si>
  <si>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</si>
  <si>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</si>
  <si>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</si>
  <si>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</si>
  <si>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</si>
  <si>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</si>
  <si>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</si>
  <si>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</si>
  <si>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</si>
  <si>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</si>
  <si>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</si>
  <si>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</si>
  <si>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</si>
  <si>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</si>
  <si>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</si>
  <si>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</si>
  <si>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</si>
  <si>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</si>
  <si>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</si>
  <si>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</si>
  <si>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</si>
  <si>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</si>
  <si>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</si>
  <si>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</si>
  <si>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</si>
  <si>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</si>
  <si>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</si>
  <si>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</si>
  <si>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</si>
  <si>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</si>
  <si>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</si>
  <si>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</si>
  <si>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</si>
  <si>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</si>
  <si>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</si>
  <si>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</si>
  <si>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</si>
  <si>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</si>
  <si>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</si>
  <si>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</si>
  <si>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</si>
  <si>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</si>
  <si>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</si>
  <si>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</si>
  <si>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</si>
  <si>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</si>
  <si>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</si>
  <si>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</si>
  <si>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</si>
  <si>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</si>
  <si>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</si>
  <si>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</si>
  <si>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</si>
  <si>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</si>
  <si>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</si>
  <si>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</si>
  <si>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</si>
  <si>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</si>
  <si>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</si>
  <si>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</si>
  <si>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</si>
  <si>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</si>
  <si>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</si>
  <si>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</si>
  <si>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</si>
  <si>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</si>
  <si>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</si>
  <si>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</si>
  <si>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</si>
  <si>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</si>
  <si>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</si>
  <si>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</si>
  <si>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</si>
  <si>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</si>
  <si>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</si>
  <si>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</si>
  <si>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</si>
  <si>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</si>
  <si>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</si>
  <si>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</si>
  <si>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</si>
  <si>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</si>
  <si>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</si>
  <si>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</si>
  <si>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</si>
  <si>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</si>
  <si>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</si>
  <si>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</si>
  <si>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</si>
  <si>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</si>
  <si>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</si>
  <si>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</si>
  <si>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</si>
  <si>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</si>
  <si>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</si>
  <si>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</si>
  <si>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</si>
  <si>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</si>
  <si>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</si>
  <si>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</si>
  <si>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</si>
  <si>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</si>
  <si>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</si>
  <si>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</si>
  <si>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</si>
  <si>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</si>
  <si>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</si>
  <si>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</si>
  <si>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</si>
  <si>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</si>
  <si>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</si>
  <si>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</si>
  <si>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</si>
  <si>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</si>
  <si>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</si>
  <si>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</si>
  <si>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</si>
  <si>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</si>
  <si>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</si>
  <si>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</si>
  <si>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</si>
  <si>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</si>
  <si>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</si>
  <si>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</si>
  <si>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</si>
  <si>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</si>
  <si>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</si>
  <si>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</si>
  <si>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</si>
  <si>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</si>
  <si>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</si>
  <si>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</si>
  <si>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</si>
  <si>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</si>
  <si>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</si>
  <si>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</si>
  <si>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</si>
  <si>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</si>
  <si>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</si>
  <si>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</si>
  <si>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</si>
  <si>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</si>
  <si>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</si>
  <si>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</si>
  <si>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</si>
  <si>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</si>
  <si>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</si>
  <si>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</si>
  <si>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</si>
  <si>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</si>
  <si>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</si>
  <si>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</si>
  <si>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</si>
  <si>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</si>
  <si>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</si>
  <si>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</si>
  <si>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</si>
  <si>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</si>
  <si>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</si>
  <si>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</si>
  <si>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</si>
  <si>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</si>
  <si>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</si>
  <si>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</si>
  <si>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</si>
  <si>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</si>
  <si>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</si>
  <si>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</si>
  <si>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</si>
  <si>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</si>
  <si>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</si>
  <si>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</si>
  <si>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</si>
  <si>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</si>
  <si>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</si>
  <si>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</si>
  <si>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</si>
  <si>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</si>
  <si>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</si>
  <si>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</si>
  <si>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</si>
  <si>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</si>
  <si>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</si>
  <si>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</si>
  <si>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</si>
  <si>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</si>
  <si>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</si>
  <si>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</si>
  <si>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</si>
  <si>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</si>
  <si>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</si>
  <si>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</si>
  <si>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</si>
  <si>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</si>
  <si>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</si>
  <si>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</si>
  <si>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</si>
  <si>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</si>
  <si>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</si>
  <si>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</si>
  <si>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</si>
  <si>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</si>
  <si>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</si>
  <si>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</si>
  <si>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</si>
  <si>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</si>
  <si>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</si>
  <si>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</si>
  <si>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</si>
  <si>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</si>
  <si>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</si>
  <si>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</si>
  <si>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</si>
  <si>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</si>
  <si>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</si>
  <si>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</si>
  <si>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</si>
  <si>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</si>
  <si>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</si>
  <si>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</si>
  <si>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</si>
  <si>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</si>
  <si>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</si>
  <si>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</si>
  <si>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</si>
  <si>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</si>
  <si>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</si>
  <si>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</si>
  <si>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</si>
  <si>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</si>
  <si>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</si>
  <si>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</si>
  <si>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</si>
  <si>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</si>
  <si>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</si>
  <si>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</si>
  <si>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</si>
  <si>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</si>
  <si>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</si>
  <si>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</si>
  <si>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</si>
  <si>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</si>
  <si>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</si>
  <si>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</si>
  <si>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</si>
  <si>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</si>
  <si>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</si>
  <si>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</si>
  <si>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</si>
  <si>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</si>
  <si>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</si>
  <si>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</si>
  <si>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</si>
  <si>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</si>
  <si>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</si>
  <si>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</si>
  <si>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</si>
  <si>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</si>
  <si>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</si>
  <si>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</si>
  <si>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</si>
  <si>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</si>
  <si>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</si>
  <si>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</si>
  <si>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</si>
  <si>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</si>
  <si>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</si>
  <si>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</si>
  <si>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</si>
  <si>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</si>
  <si>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</si>
  <si>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</si>
  <si>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</si>
  <si>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</si>
  <si>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</si>
  <si>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</si>
  <si>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</si>
  <si>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</si>
  <si>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</si>
  <si>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</si>
  <si>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</si>
  <si>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</si>
  <si>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</si>
  <si>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</si>
  <si>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</si>
  <si>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</si>
  <si>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</si>
  <si>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</si>
  <si>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</si>
  <si>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</si>
  <si>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</si>
  <si>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</si>
  <si>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</si>
  <si>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</si>
  <si>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</si>
  <si>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</si>
  <si>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</si>
  <si>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</si>
  <si>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</si>
  <si>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</si>
  <si>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</si>
  <si>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</si>
  <si>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</si>
  <si>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</si>
  <si>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</si>
  <si>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</si>
  <si>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</si>
  <si>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</si>
  <si>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</si>
  <si>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</si>
  <si>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</si>
  <si>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</si>
  <si>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</si>
  <si>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</si>
  <si>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</si>
  <si>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</si>
  <si>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</si>
  <si>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</si>
  <si>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</si>
  <si>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</si>
  <si>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</si>
  <si>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</si>
  <si>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</si>
  <si>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</si>
  <si>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</si>
  <si>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</si>
  <si>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</si>
  <si>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</si>
  <si>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</si>
  <si>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</si>
  <si>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</si>
  <si>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</si>
  <si>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</si>
  <si>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</si>
  <si>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</si>
  <si>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</si>
  <si>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</si>
  <si>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</si>
  <si>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</si>
  <si>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</si>
  <si>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</si>
  <si>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</si>
  <si>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</si>
  <si>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</si>
  <si>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</si>
  <si>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</si>
  <si>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</si>
  <si>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</si>
  <si>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</si>
  <si>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</si>
  <si>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</si>
  <si>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</si>
  <si>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</si>
  <si>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</si>
  <si>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</si>
  <si>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</si>
  <si>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</si>
  <si>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</si>
  <si>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</si>
  <si>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</si>
  <si>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</si>
  <si>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</si>
  <si>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</si>
  <si>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</si>
  <si>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</si>
  <si>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</si>
  <si>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</si>
  <si>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</si>
  <si>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</si>
  <si>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</si>
  <si>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</si>
  <si>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</si>
  <si>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</si>
  <si>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</si>
  <si>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</si>
  <si>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</si>
  <si>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</si>
  <si>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</si>
  <si>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</si>
  <si>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</si>
  <si>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</si>
  <si>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</si>
  <si>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</si>
  <si>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</si>
  <si>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</si>
  <si>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</si>
  <si>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</si>
  <si>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</si>
  <si>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</si>
  <si>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</si>
  <si>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</si>
  <si>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</si>
  <si>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</si>
  <si>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</si>
  <si>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</si>
  <si>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</si>
  <si>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</si>
  <si>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</si>
  <si>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</si>
  <si>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</si>
  <si>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</si>
  <si>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</si>
  <si>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</si>
  <si>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</si>
  <si>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</si>
  <si>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</si>
  <si>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</si>
  <si>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</si>
  <si>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</si>
  <si>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</si>
  <si>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</si>
  <si>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</si>
  <si>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</si>
  <si>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</si>
  <si>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</si>
  <si>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</si>
  <si>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</si>
  <si>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</si>
  <si>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</si>
  <si>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</si>
  <si>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</si>
  <si>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</si>
  <si>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</si>
  <si>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</si>
  <si>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</si>
  <si>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</si>
  <si>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</si>
  <si>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</si>
  <si>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</si>
  <si>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</si>
  <si>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</si>
  <si>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</si>
  <si>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</si>
  <si>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</si>
  <si>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</si>
  <si>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</si>
  <si>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</si>
  <si>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</si>
  <si>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</si>
  <si>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</si>
  <si>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</si>
  <si>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</si>
  <si>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</si>
  <si>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</si>
  <si>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</si>
  <si>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</si>
  <si>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</si>
  <si>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</si>
  <si>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</si>
  <si>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</si>
  <si>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</si>
  <si>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</si>
  <si>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</si>
  <si>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</si>
  <si>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</si>
  <si>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</si>
  <si>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</si>
  <si>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</si>
  <si>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</si>
  <si>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</si>
  <si>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</si>
  <si>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</si>
  <si>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</si>
  <si>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</si>
  <si>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</si>
  <si>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</si>
  <si>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</si>
  <si>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</si>
  <si>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</si>
  <si>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</si>
  <si>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</si>
  <si>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</si>
  <si>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</si>
  <si>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</si>
  <si>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</si>
  <si>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</si>
  <si>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</si>
  <si>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</si>
  <si>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</si>
  <si>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</si>
  <si>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</si>
  <si>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</si>
  <si>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</si>
  <si>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</si>
  <si>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</si>
  <si>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</si>
  <si>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</si>
  <si>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</si>
  <si>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</si>
  <si>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</si>
  <si>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</si>
  <si>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</si>
  <si>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</si>
  <si>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</si>
  <si>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</si>
  <si>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</si>
  <si>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</si>
  <si>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</si>
  <si>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</si>
  <si>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</si>
  <si>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</si>
  <si>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</si>
  <si>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</si>
  <si>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</si>
  <si>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</si>
  <si>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</si>
  <si>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</si>
  <si>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</si>
  <si>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</si>
  <si>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</si>
  <si>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</si>
  <si>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</si>
  <si>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</si>
  <si>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</si>
  <si>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</si>
  <si>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</si>
  <si>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</si>
  <si>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</si>
  <si>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</si>
  <si>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</si>
  <si>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</si>
  <si>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</si>
  <si>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</si>
  <si>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</si>
  <si>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</si>
  <si>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</si>
  <si>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</si>
  <si>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</si>
  <si>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</si>
  <si>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</si>
  <si>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</si>
  <si>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</si>
  <si>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</si>
  <si>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</si>
  <si>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</si>
  <si>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</si>
  <si>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</si>
  <si>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</si>
  <si>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</si>
  <si>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</si>
  <si>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</si>
  <si>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</si>
  <si>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</si>
  <si>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</si>
  <si>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</si>
  <si>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</si>
  <si>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</si>
  <si>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</si>
  <si>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</si>
  <si>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</si>
  <si>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</si>
  <si>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</si>
  <si>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</si>
  <si>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</si>
  <si>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</si>
  <si>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</si>
  <si>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</si>
  <si>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</si>
  <si>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</si>
  <si>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</si>
  <si>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</si>
  <si>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</si>
  <si>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</si>
  <si>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</si>
  <si>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</si>
  <si>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</si>
  <si>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</si>
  <si>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</si>
  <si>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</si>
  <si>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</si>
  <si>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</si>
  <si>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</si>
  <si>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</si>
  <si>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</si>
  <si>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</si>
  <si>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</si>
  <si>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</si>
  <si>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</si>
  <si>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</si>
  <si>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</si>
  <si>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</si>
  <si>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</si>
  <si>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</si>
  <si>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</si>
  <si>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</si>
  <si>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</si>
  <si>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</si>
  <si>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</si>
  <si>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</si>
  <si>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</si>
  <si>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</si>
  <si>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</si>
  <si>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</si>
  <si>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</si>
  <si>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</si>
  <si>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</si>
  <si>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</si>
  <si>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</si>
  <si>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</si>
  <si>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</si>
  <si>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</si>
  <si>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</si>
  <si>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</si>
  <si>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</si>
  <si>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</si>
  <si>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</si>
  <si>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</si>
  <si>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</si>
  <si>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</si>
  <si>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</si>
  <si>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</si>
  <si>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</si>
  <si>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</si>
  <si>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</si>
  <si>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</si>
  <si>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</si>
  <si>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</si>
  <si>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</si>
  <si>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</si>
  <si>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</si>
  <si>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</si>
  <si>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</si>
  <si>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</si>
  <si>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</si>
  <si>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</si>
  <si>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</si>
  <si>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</si>
  <si>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</si>
  <si>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</si>
  <si>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</si>
  <si>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</si>
  <si>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</si>
  <si>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</si>
  <si>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</si>
  <si>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</si>
  <si>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</si>
  <si>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</si>
  <si>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</si>
  <si>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</si>
  <si>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</si>
  <si>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</si>
  <si>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</si>
  <si>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</si>
  <si>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</si>
  <si>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</si>
  <si>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</si>
  <si>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</si>
  <si>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</si>
  <si>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</si>
  <si>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</si>
  <si>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</si>
  <si>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</si>
  <si>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</si>
  <si>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</si>
  <si>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</si>
  <si>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</si>
  <si>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</si>
  <si>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</si>
  <si>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</si>
  <si>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</si>
  <si>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</si>
  <si>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</si>
  <si>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</si>
  <si>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</si>
  <si>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</si>
  <si>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</si>
  <si>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</si>
  <si>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</si>
  <si>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</si>
  <si>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</si>
  <si>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</si>
  <si>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</si>
  <si>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</si>
  <si>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</si>
  <si>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</si>
  <si>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</si>
  <si>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</si>
  <si>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</si>
  <si>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</si>
  <si>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</si>
  <si>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</si>
  <si>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</si>
  <si>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</si>
  <si>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</si>
  <si>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</si>
  <si>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</si>
  <si>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</si>
  <si>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</si>
  <si>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</si>
  <si>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</si>
  <si>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</si>
  <si>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</si>
  <si>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</si>
  <si>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</si>
  <si>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</si>
  <si>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</si>
  <si>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</si>
  <si>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</si>
  <si>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</si>
  <si>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</si>
  <si>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</si>
  <si>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</si>
  <si>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</si>
  <si>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</si>
  <si>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</si>
  <si>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</si>
  <si>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</si>
  <si>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</si>
  <si>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</si>
  <si>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</si>
  <si>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</si>
  <si>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</si>
  <si>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</si>
  <si>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</si>
  <si>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</si>
  <si>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</si>
  <si>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</si>
  <si>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</si>
  <si>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</si>
  <si>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</si>
  <si>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</si>
  <si>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</si>
  <si>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</si>
  <si>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</si>
  <si>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</si>
  <si>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</si>
  <si>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</si>
  <si>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</si>
  <si>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</si>
  <si>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</si>
  <si>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</si>
  <si>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</si>
  <si>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</si>
  <si>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</si>
  <si>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</si>
  <si>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</si>
  <si>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</si>
  <si>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</si>
  <si>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</si>
  <si>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</si>
  <si>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</si>
  <si>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</si>
  <si>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</si>
  <si>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</si>
  <si>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</si>
  <si>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</si>
  <si>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</si>
  <si>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</si>
  <si>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</si>
  <si>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</si>
  <si>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</si>
  <si>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</si>
  <si>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</si>
  <si>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</si>
  <si>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</si>
  <si>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</si>
  <si>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</si>
  <si>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</si>
  <si>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</si>
  <si>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</si>
  <si>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</si>
  <si>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</si>
  <si>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</si>
  <si>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</si>
  <si>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</si>
  <si>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</si>
  <si>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</si>
  <si>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</si>
  <si>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</si>
  <si>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</si>
  <si>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</si>
  <si>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</si>
  <si>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</si>
  <si>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</si>
  <si>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</si>
  <si>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</si>
  <si>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</si>
  <si>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</si>
  <si>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</si>
  <si>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</si>
  <si>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</si>
  <si>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</si>
  <si>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</si>
  <si>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</si>
  <si>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</si>
  <si>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</si>
  <si>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</si>
  <si>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</si>
  <si>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</si>
  <si>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</si>
  <si>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</si>
  <si>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</si>
  <si>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</si>
  <si>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</si>
  <si>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</si>
  <si>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</si>
  <si>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</si>
  <si>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</si>
  <si>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</si>
  <si>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</si>
  <si>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</si>
  <si>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</si>
  <si>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</si>
  <si>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</si>
  <si>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</si>
  <si>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</si>
  <si>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</si>
  <si>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</si>
  <si>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</si>
  <si>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</si>
  <si>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</si>
  <si>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</si>
  <si>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</si>
  <si>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</si>
  <si>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</si>
  <si>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</si>
  <si>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</si>
  <si>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</si>
  <si>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</si>
  <si>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</si>
  <si>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</si>
  <si>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</si>
  <si>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</si>
  <si>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</si>
  <si>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</si>
  <si>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</si>
  <si>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</si>
  <si>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</si>
  <si>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</si>
  <si>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</si>
  <si>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</si>
  <si>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</si>
  <si>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</si>
  <si>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</si>
  <si>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</si>
  <si>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</si>
  <si>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</si>
  <si>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</si>
  <si>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</si>
  <si>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</si>
  <si>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</si>
  <si>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</si>
  <si>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</si>
  <si>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</si>
  <si>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</si>
  <si>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</si>
  <si>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</si>
  <si>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</si>
  <si>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</si>
  <si>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</si>
  <si>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</si>
  <si>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</si>
  <si>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</si>
  <si>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</si>
  <si>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</si>
  <si>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</si>
  <si>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</si>
  <si>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</si>
  <si>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</si>
  <si>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</si>
  <si>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</si>
  <si>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</si>
  <si>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</si>
  <si>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</si>
  <si>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</si>
  <si>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</si>
  <si>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</si>
  <si>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</si>
  <si>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</si>
  <si>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</si>
  <si>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</si>
  <si>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</si>
  <si>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</si>
  <si>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</si>
  <si>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</si>
  <si>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</si>
  <si>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</si>
  <si>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</si>
  <si>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</si>
  <si>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</si>
  <si>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</si>
  <si>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</si>
  <si>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</si>
  <si>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</si>
  <si>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</si>
  <si>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</si>
  <si>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</si>
  <si>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</si>
  <si>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</si>
  <si>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</si>
  <si>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</si>
  <si>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</si>
  <si>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</si>
  <si>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</si>
  <si>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</si>
  <si>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</si>
  <si>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</si>
  <si>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</si>
  <si>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</si>
  <si>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</si>
  <si>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</si>
  <si>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</si>
  <si>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</si>
  <si>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</si>
  <si>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</si>
  <si>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</si>
  <si>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</si>
  <si>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</si>
  <si>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</si>
  <si>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</si>
  <si>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</si>
  <si>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</si>
  <si>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</si>
  <si>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</si>
  <si>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</si>
  <si>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</si>
  <si>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</si>
  <si>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</si>
  <si>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</si>
  <si>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</si>
  <si>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</si>
  <si>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</si>
  <si>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</si>
  <si>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</si>
  <si>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</si>
  <si>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</si>
  <si>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</si>
  <si>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</si>
  <si>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</si>
  <si>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</si>
  <si>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</si>
  <si>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</si>
  <si>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</si>
  <si>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</si>
  <si>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</si>
  <si>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</si>
  <si>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</si>
  <si>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</si>
  <si>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</si>
  <si>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</si>
  <si>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</si>
  <si>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</si>
  <si>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</si>
  <si>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</si>
  <si>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</si>
  <si>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</si>
  <si>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</si>
  <si>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</si>
  <si>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</si>
  <si>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</si>
  <si>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</si>
  <si>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</si>
  <si>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</si>
  <si>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</si>
  <si>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</si>
  <si>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</si>
  <si>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</si>
  <si>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</si>
  <si>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</si>
  <si>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</si>
  <si>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</si>
  <si>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</si>
  <si>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</si>
  <si>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</si>
  <si>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</si>
  <si>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</si>
  <si>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</si>
  <si>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</si>
  <si>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</si>
  <si>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</si>
  <si>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</si>
  <si>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</si>
  <si>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</si>
  <si>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</si>
  <si>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</si>
  <si>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</si>
  <si>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</si>
  <si>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</si>
  <si>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</si>
  <si>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</si>
  <si>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</si>
  <si>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</si>
  <si>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</si>
  <si>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</si>
  <si>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</si>
  <si>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</si>
  <si>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</si>
  <si>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</si>
  <si>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</si>
  <si>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</si>
  <si>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</si>
  <si>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</si>
  <si>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</si>
  <si>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</si>
  <si>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</si>
  <si>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</si>
  <si>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</si>
  <si>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</si>
  <si>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</si>
  <si>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</si>
  <si>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</si>
  <si>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</si>
  <si>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</si>
  <si>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</si>
  <si>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</si>
  <si>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</si>
  <si>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</si>
  <si>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</si>
  <si>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</si>
  <si>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</si>
  <si>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</si>
  <si>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</si>
  <si>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</si>
  <si>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</si>
  <si>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</si>
  <si>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</si>
  <si>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</si>
  <si>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</si>
  <si>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</si>
  <si>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</si>
  <si>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</si>
  <si>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</si>
  <si>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</si>
  <si>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</si>
  <si>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</si>
  <si>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</si>
  <si>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</si>
  <si>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</si>
  <si>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</si>
  <si>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</si>
  <si>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</si>
  <si>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</si>
  <si>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</si>
  <si>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</si>
  <si>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</si>
  <si>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</si>
  <si>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</si>
  <si>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</si>
  <si>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</si>
  <si>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</si>
  <si>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</si>
  <si>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</si>
  <si>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</si>
  <si>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</si>
  <si>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</si>
  <si>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</si>
  <si>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</si>
  <si>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</si>
  <si>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</si>
  <si>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</si>
  <si>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</si>
  <si>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</si>
  <si>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</si>
  <si>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</si>
  <si>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</si>
  <si>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</si>
  <si>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</si>
  <si>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</si>
  <si>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</si>
  <si>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</si>
  <si>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</si>
  <si>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</si>
  <si>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</si>
  <si>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</si>
  <si>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</si>
  <si>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</si>
  <si>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</si>
  <si>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</si>
  <si>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</si>
  <si>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</si>
  <si>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</si>
  <si>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</si>
  <si>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</si>
  <si>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</si>
  <si>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</si>
  <si>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</si>
  <si>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</si>
  <si>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</si>
  <si>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</si>
  <si>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</si>
  <si>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</si>
  <si>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</si>
  <si>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</si>
  <si>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</si>
  <si>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</si>
  <si>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</si>
  <si>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</si>
  <si>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</si>
  <si>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</si>
  <si>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</si>
  <si>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</si>
  <si>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</si>
  <si>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</si>
  <si>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</si>
  <si>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</si>
  <si>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</si>
  <si>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</si>
  <si>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</si>
  <si>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</si>
  <si>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</si>
  <si>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</si>
  <si>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</si>
  <si>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</si>
  <si>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</si>
  <si>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</si>
  <si>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</si>
  <si>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</si>
  <si>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</si>
  <si>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</si>
  <si>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</si>
  <si>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</si>
  <si>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</si>
  <si>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</si>
  <si>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</si>
  <si>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</si>
  <si>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</si>
  <si>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</si>
  <si>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</si>
  <si>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</si>
  <si>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</si>
  <si>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</si>
  <si>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</si>
  <si>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</si>
  <si>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</si>
  <si>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</si>
  <si>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</si>
  <si>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</si>
  <si>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</si>
  <si>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</si>
  <si>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</si>
  <si>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</si>
  <si>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</si>
  <si>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</si>
  <si>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</si>
  <si>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</si>
  <si>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</si>
  <si>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</si>
  <si>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</si>
  <si>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</si>
  <si>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</si>
  <si>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</si>
  <si>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</si>
  <si>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</si>
  <si>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</si>
  <si>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</si>
  <si>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</si>
  <si>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</si>
  <si>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</si>
  <si>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</si>
  <si>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</si>
  <si>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</si>
  <si>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</si>
  <si>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</si>
  <si>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</si>
  <si>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</si>
  <si>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</si>
  <si>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</si>
  <si>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</si>
  <si>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</si>
  <si>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</si>
  <si>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</si>
  <si>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</si>
  <si>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</si>
  <si>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</si>
  <si>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</si>
  <si>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</si>
  <si>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</si>
  <si>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</si>
  <si>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</si>
  <si>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</si>
  <si>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</si>
  <si>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</si>
  <si>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</si>
  <si>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</si>
  <si>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</si>
  <si>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</si>
  <si>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</si>
  <si>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</si>
  <si>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</si>
  <si>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</si>
  <si>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</si>
  <si>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</si>
  <si>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</si>
  <si>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</si>
  <si>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</si>
  <si>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</si>
  <si>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</si>
  <si>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</si>
  <si>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</si>
  <si>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</si>
  <si>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</si>
  <si>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</si>
  <si>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</si>
  <si>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</si>
  <si>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</si>
  <si>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</si>
  <si>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</si>
  <si>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</si>
  <si>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</si>
  <si>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</si>
  <si>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</si>
  <si>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</si>
  <si>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</si>
  <si>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</si>
  <si>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</si>
  <si>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</si>
  <si>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</si>
  <si>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</si>
  <si>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</si>
  <si>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</si>
  <si>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</si>
  <si>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</si>
  <si>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</si>
  <si>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</si>
  <si>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</si>
  <si>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</si>
  <si>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</si>
  <si>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</si>
  <si>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</si>
  <si>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</si>
  <si>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</si>
  <si>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</si>
  <si>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</si>
  <si>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</si>
  <si>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</si>
  <si>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</si>
  <si>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</si>
  <si>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</si>
  <si>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</si>
  <si>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</si>
  <si>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</si>
  <si>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</si>
  <si>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</si>
  <si>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</si>
  <si>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</si>
  <si>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</si>
  <si>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</si>
  <si>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</si>
  <si>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</si>
  <si>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</si>
  <si>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</si>
  <si>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</si>
  <si>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</si>
  <si>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</si>
  <si>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</si>
  <si>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</si>
  <si>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</si>
  <si>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</si>
  <si>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</si>
  <si>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</si>
  <si>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</si>
  <si>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</si>
  <si>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</si>
  <si>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</si>
  <si>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</si>
  <si>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</si>
  <si>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</si>
  <si>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</si>
  <si>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</si>
  <si>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</si>
  <si>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</si>
  <si>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</si>
  <si>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</si>
  <si>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</si>
  <si>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</si>
  <si>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</si>
  <si>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</si>
  <si>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</si>
  <si>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</si>
  <si>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</si>
  <si>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</si>
  <si>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</si>
  <si>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</si>
  <si>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</si>
  <si>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</si>
  <si>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</si>
  <si>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</si>
  <si>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</si>
  <si>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</si>
  <si>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</si>
  <si>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</si>
  <si>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</si>
  <si>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</si>
  <si>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</si>
  <si>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</si>
  <si>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</si>
  <si>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</si>
  <si>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</si>
  <si>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</si>
  <si>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</si>
  <si>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</si>
  <si>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</si>
  <si>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</si>
  <si>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</si>
  <si>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</si>
  <si>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</si>
  <si>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</si>
  <si>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</si>
  <si>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</si>
  <si>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</si>
  <si>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</si>
  <si>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</si>
  <si>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</si>
  <si>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</si>
  <si>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</si>
  <si>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</si>
  <si>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</si>
  <si>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</si>
  <si>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</si>
  <si>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</si>
  <si>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</si>
  <si>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</si>
  <si>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</si>
  <si>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</si>
  <si>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</si>
  <si>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</si>
  <si>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</si>
  <si>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</si>
  <si>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</si>
  <si>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</si>
  <si>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</si>
  <si>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</si>
  <si>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</si>
  <si>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</si>
  <si>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</si>
  <si>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</si>
  <si>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</si>
  <si>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</si>
  <si>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</si>
  <si>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</si>
  <si>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</si>
  <si>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</si>
  <si>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</si>
  <si>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</si>
  <si>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</si>
  <si>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</si>
  <si>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</si>
  <si>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</si>
  <si>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</si>
  <si>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</si>
  <si>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</si>
  <si>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</si>
  <si>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</si>
  <si>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</si>
  <si>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</si>
  <si>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</si>
  <si>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</si>
  <si>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</si>
  <si>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</si>
  <si>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</si>
  <si>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</si>
  <si>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</si>
  <si>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</si>
  <si>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</si>
  <si>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</si>
  <si>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</si>
  <si>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</si>
  <si>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</si>
  <si>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</si>
  <si>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</si>
  <si>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</si>
  <si>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</si>
  <si>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</si>
  <si>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</si>
  <si>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</si>
  <si>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</si>
  <si>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</si>
  <si>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</si>
  <si>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</si>
  <si>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</si>
  <si>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</si>
  <si>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</si>
  <si>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</si>
  <si>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</si>
  <si>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</si>
  <si>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</si>
  <si>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</si>
  <si>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</si>
  <si>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</si>
  <si>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</si>
  <si>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</si>
  <si>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</si>
  <si>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</si>
  <si>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</si>
  <si>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</si>
  <si>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</si>
  <si>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</si>
  <si>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</si>
  <si>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</si>
  <si>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</si>
  <si>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</si>
  <si>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</si>
  <si>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</si>
  <si>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</si>
  <si>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</si>
  <si>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</si>
  <si>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</si>
  <si>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</si>
  <si>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</si>
  <si>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</si>
  <si>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</si>
  <si>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</si>
  <si>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</si>
  <si>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</si>
  <si>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</si>
  <si>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</si>
  <si>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</si>
  <si>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</si>
  <si>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</si>
  <si>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</si>
  <si>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</si>
  <si>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</si>
  <si>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</si>
  <si>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</si>
  <si>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</si>
  <si>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</si>
  <si>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</si>
  <si>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</si>
  <si>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</si>
  <si>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</si>
  <si>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</si>
  <si>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</si>
  <si>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</si>
  <si>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</si>
  <si>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</si>
  <si>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</si>
  <si>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</si>
  <si>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</si>
  <si>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</si>
  <si>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</si>
  <si>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</si>
  <si>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</si>
  <si>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</si>
  <si>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</si>
  <si>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</si>
  <si>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</si>
  <si>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</si>
  <si>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</si>
  <si>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</si>
  <si>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</si>
  <si>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</si>
  <si>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</si>
  <si>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</si>
  <si>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</si>
  <si>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</si>
  <si>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</si>
  <si>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</si>
  <si>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</si>
  <si>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</si>
  <si>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</si>
  <si>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</si>
  <si>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</si>
  <si>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</si>
  <si>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</si>
  <si>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</si>
  <si>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</si>
  <si>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</si>
  <si>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</si>
  <si>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</si>
  <si>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</si>
  <si>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</si>
  <si>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</si>
  <si>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</si>
  <si>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</si>
  <si>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</si>
  <si>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</si>
  <si>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</si>
  <si>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</si>
  <si>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</si>
  <si>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</si>
  <si>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</si>
  <si>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</si>
  <si>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</si>
  <si>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</si>
  <si>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</si>
  <si>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</si>
  <si>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</si>
  <si>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</si>
  <si>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</si>
  <si>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</si>
  <si>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</si>
  <si>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</si>
  <si>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</si>
  <si>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</si>
  <si>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</si>
  <si>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</si>
  <si>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</si>
  <si>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</si>
  <si>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</si>
  <si>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</si>
  <si>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</si>
  <si>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</si>
  <si>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</si>
  <si>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</si>
  <si>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</si>
  <si>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</si>
  <si>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</si>
  <si>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</si>
  <si>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</si>
  <si>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</si>
  <si>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</si>
  <si>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</si>
  <si>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</si>
  <si>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</si>
  <si>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</si>
  <si>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</si>
  <si>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</si>
  <si>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</si>
  <si>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</si>
  <si>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</si>
  <si>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</si>
  <si>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</si>
  <si>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</si>
  <si>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</si>
  <si>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</si>
  <si>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</si>
  <si>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</si>
  <si>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</si>
  <si>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</si>
  <si>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</si>
  <si>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</si>
  <si>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</si>
  <si>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</si>
  <si>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</si>
  <si>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</si>
  <si>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</si>
  <si>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</si>
  <si>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</si>
  <si>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</si>
  <si>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</si>
  <si>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</si>
  <si>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</si>
  <si>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</si>
  <si>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</si>
  <si>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</si>
  <si>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</si>
  <si>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</si>
  <si>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</si>
  <si>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</si>
  <si>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</si>
  <si>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</si>
  <si>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</si>
  <si>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</si>
  <si>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</si>
  <si>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</si>
  <si>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</si>
  <si>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</si>
  <si>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</si>
  <si>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</si>
  <si>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</si>
  <si>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</si>
  <si>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</si>
  <si>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</si>
  <si>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</si>
  <si>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</si>
  <si>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</si>
  <si>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</si>
  <si>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</si>
  <si>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</si>
  <si>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</si>
  <si>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</si>
  <si>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</si>
  <si>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</si>
  <si>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</si>
  <si>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</si>
  <si>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</si>
  <si>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</si>
  <si>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</si>
  <si>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</si>
  <si>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</si>
  <si>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</si>
  <si>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</si>
  <si>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</si>
  <si>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</si>
  <si>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</si>
  <si>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</si>
  <si>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</si>
  <si>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</si>
  <si>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</si>
  <si>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</si>
  <si>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</si>
  <si>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</si>
  <si>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</si>
  <si>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</si>
  <si>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</si>
  <si>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</si>
  <si>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</si>
  <si>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</si>
  <si>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</si>
  <si>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</si>
  <si>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</si>
  <si>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</si>
  <si>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</si>
  <si>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</si>
  <si>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</si>
  <si>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</si>
  <si>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</si>
  <si>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</si>
  <si>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</si>
  <si>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</si>
  <si>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</si>
  <si>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</si>
  <si>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</si>
  <si>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</si>
  <si>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</si>
  <si>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</si>
  <si>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</si>
  <si>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</si>
  <si>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</si>
  <si>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</si>
  <si>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</si>
  <si>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</si>
  <si>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</si>
  <si>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</si>
  <si>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</si>
  <si>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</si>
  <si>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</si>
  <si>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</si>
  <si>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</si>
  <si>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</si>
  <si>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</si>
  <si>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</si>
  <si>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</si>
  <si>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</si>
  <si>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</si>
  <si>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</si>
  <si>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</si>
  <si>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</si>
  <si>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</si>
  <si>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</si>
  <si>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</si>
  <si>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</si>
  <si>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</si>
  <si>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</si>
  <si>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</si>
  <si>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</si>
  <si>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</si>
  <si>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</si>
  <si>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</si>
  <si>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</si>
  <si>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</si>
  <si>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</si>
  <si>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</si>
  <si>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</si>
  <si>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</si>
  <si>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</si>
  <si>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</si>
  <si>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</si>
  <si>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</si>
  <si>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</si>
  <si>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</si>
  <si>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</si>
  <si>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</si>
  <si>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</si>
  <si>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</si>
  <si>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</si>
  <si>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</si>
  <si>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</si>
  <si>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</si>
  <si>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</si>
  <si>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</si>
  <si>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</si>
  <si>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</si>
  <si>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</si>
  <si>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</si>
  <si>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</si>
  <si>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</si>
  <si>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</si>
  <si>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</si>
  <si>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</si>
  <si>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</si>
  <si>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</si>
  <si>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</si>
  <si>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</si>
  <si>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</si>
  <si>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</si>
  <si>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</si>
  <si>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</si>
  <si>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</si>
  <si>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</si>
  <si>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</si>
  <si>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</si>
  <si>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</si>
  <si>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</si>
  <si>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</si>
  <si>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</si>
  <si>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</si>
  <si>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</si>
  <si>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</si>
  <si>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</si>
  <si>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</si>
  <si>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</si>
  <si>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</si>
  <si>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</si>
  <si>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</si>
  <si>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</si>
  <si>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</si>
  <si>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</si>
  <si>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</si>
  <si>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</si>
  <si>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</si>
  <si>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</si>
  <si>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</si>
  <si>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</si>
  <si>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</si>
  <si>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</si>
  <si>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</si>
  <si>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</si>
  <si>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</si>
  <si>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</si>
  <si>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</si>
  <si>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</si>
  <si>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</si>
  <si>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</si>
  <si>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</si>
  <si>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</si>
  <si>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</si>
  <si>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</si>
  <si>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</si>
  <si>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</si>
  <si>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</si>
  <si>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</si>
  <si>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</si>
  <si>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</si>
  <si>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</si>
  <si>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</si>
  <si>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</si>
  <si>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</si>
  <si>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</si>
  <si>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</si>
  <si>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</si>
  <si>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</si>
  <si>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</si>
  <si>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</si>
  <si>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</si>
  <si>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</si>
  <si>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</si>
  <si>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</si>
  <si>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</si>
  <si>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</si>
  <si>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</si>
  <si>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</si>
  <si>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</si>
  <si>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</si>
  <si>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</si>
  <si>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    Messi</t>
  </si>
  <si>
    <t>2.     Senegal</t>
  </si>
  <si>
    <t>3.     Argentina</t>
  </si>
  <si>
    <t>4.     0</t>
  </si>
  <si>
    <t>5.    Messi</t>
  </si>
  <si>
    <t>6.    Holland</t>
  </si>
  <si>
    <t>7.    Qatar</t>
  </si>
  <si>
    <t>8.     Mehhiko</t>
  </si>
  <si>
    <t>10.   Jah</t>
  </si>
  <si>
    <t>9.     Vinicius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</si>
</sst>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C1" zoomScaleNormal="100" workbookViewId="0">
      <selection activeCell="E7" sqref="E7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29903</v>
      </c>
      <c r="AI8" s="47">
        <f>AF8-AG8</f>
        <v>-1</v>
      </c>
      <c r="AJ8" s="47">
        <f>(AI8-AI13)/AI12</f>
        <v>0.45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347.72806480727274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10 - 1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10</v>
      </c>
      <c r="AH9" s="47">
        <f>(AF9-AG9)*100+AK9*10000+AF9</f>
        <v>-1000</v>
      </c>
      <c r="AI9" s="47">
        <f>AF9-AG9</f>
        <v>-10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3 - 1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0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1</v>
      </c>
      <c r="AH10" s="47">
        <f>(AF10-AG10)*100+AK10*10000+AF10</f>
        <v>60203</v>
      </c>
      <c r="AI10" s="47">
        <f>AF10-AG10</f>
        <v>2</v>
      </c>
      <c r="AJ10" s="47">
        <f>(AI10-AI13)/AI12</f>
        <v>0.6</v>
      </c>
      <c r="AK10" s="47">
        <f>AC10*3+AD10</f>
        <v>6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662.72799922727279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10</v>
      </c>
      <c r="AG11" s="47">
        <f>SUMIF($E$7:$E$54,$AB11,$G$7:$G$54) + SUMIF($H$7:$H$54,$AB11,$F$7:$F$54)</f>
        <v>1</v>
      </c>
      <c r="AH11" s="47">
        <f>(AF11-AG11)*100+AK11*10000+AF11</f>
        <v>90910</v>
      </c>
      <c r="AI11" s="47">
        <f>AF11-AG11</f>
        <v>9</v>
      </c>
      <c r="AJ11" s="47">
        <f>(AI11-AI13)/AI12</f>
        <v>0.95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1004.0917384209091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0 - 10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11</v>
      </c>
      <c r="AG12" s="47">
        <f t="shared" si="10"/>
        <v>10</v>
      </c>
      <c r="AH12" s="47">
        <f>MAX(AH8:AH11)-AH13+1</f>
        <v>91911</v>
      </c>
      <c r="AI12" s="47">
        <f>MAX(AI8:AI11)-AI13+1</f>
        <v>20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2</v>
      </c>
      <c r="BI12" s="86">
        <v>0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-1000</v>
      </c>
      <c r="AI13" s="47">
        <f>MIN(AI8:AI11)</f>
        <v>-10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>
        <v>1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0</v>
      </c>
      <c r="AE14" s="47">
        <f>COUNTIF($S$7:$T$54,"=" &amp; AB14 &amp; "_lose")</f>
        <v>1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60406</v>
      </c>
      <c r="AI14" s="47">
        <f>AF14-AG14</f>
        <v>4</v>
      </c>
      <c r="AJ14" s="47">
        <f>(AI14-AI19)/AI18</f>
        <v>0.9</v>
      </c>
      <c r="AK14" s="47">
        <f>AC14*3+AD14</f>
        <v>6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766.66754766666668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4 - 0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9501</v>
      </c>
      <c r="AI15" s="47">
        <f>AF15-AG15</f>
        <v>-5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112.77855977777779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6 - 2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3</v>
      </c>
      <c r="AD16" s="47">
        <f>COUNTIF($S$7:$T$54,"=" &amp; AB16 &amp; "_draw")</f>
        <v>0</v>
      </c>
      <c r="AE16" s="47">
        <f>COUNTIF($S$7:$T$54,"=" &amp; AB16 &amp; "_lose")</f>
        <v>0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0</v>
      </c>
      <c r="AH16" s="47">
        <f>(AF16-AG16)*100+AK16*10000+AF16</f>
        <v>90404</v>
      </c>
      <c r="AI16" s="47">
        <f>AF16-AG16</f>
        <v>4</v>
      </c>
      <c r="AJ16" s="47">
        <f>(AI16-AI19)/AI18</f>
        <v>0.9</v>
      </c>
      <c r="AK16" s="47">
        <f>AC16*3+AD16</f>
        <v>9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1096.6674835266667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0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2 - 5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5</v>
      </c>
      <c r="AH17" s="47">
        <f>(AF17-AG17)*100+AK17*10000+AF17</f>
        <v>9702</v>
      </c>
      <c r="AI17" s="47">
        <f>AF17-AG17</f>
        <v>-3</v>
      </c>
      <c r="AJ17" s="47">
        <f>(AI17-AI19)/AI18</f>
        <v>0.2</v>
      </c>
      <c r="AK17" s="47">
        <f>AC17*3+AD17</f>
        <v>1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134.44523550944444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Belgium_draw</v>
      </c>
      <c r="T18" s="88" t="str">
        <f t="shared" si="4"/>
        <v>Canada_draw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0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6</v>
      </c>
      <c r="AG18" s="47">
        <f t="shared" si="11"/>
        <v>7</v>
      </c>
      <c r="AH18" s="47">
        <f>MAX(AH14:AH17)-AH19+1</f>
        <v>80904</v>
      </c>
      <c r="AI18" s="47">
        <f>MAX(AI14:AI17)-AI19+1</f>
        <v>10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9501</v>
      </c>
      <c r="AI19" s="47">
        <f>MIN(AI14:AI17)</f>
        <v>-5</v>
      </c>
      <c r="AY19" s="125"/>
      <c r="AZ19" s="28" t="str">
        <f>AO39</f>
        <v>Belgium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2</v>
      </c>
      <c r="AH20" s="47">
        <f>(AF20-AG20)*100+AK20*10000+AF20</f>
        <v>90709</v>
      </c>
      <c r="AI20" s="47">
        <f>AF20-AG20</f>
        <v>7</v>
      </c>
      <c r="AJ20" s="47">
        <f>(AI20-AI25)/AI24</f>
        <v>0.93333333333333335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1003.3342158333334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4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8</v>
      </c>
      <c r="AH21" s="47">
        <f>(AF21-AG21)*100+AK21*10000+AF21</f>
        <v>-699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1.1118336111111111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3</v>
      </c>
      <c r="AH22" s="47">
        <f>(AF22-AG22)*100+AK22*10000+AF22</f>
        <v>60205</v>
      </c>
      <c r="AI22" s="47">
        <f>AF22-AG22</f>
        <v>2</v>
      </c>
      <c r="AJ22" s="47">
        <f>(AI22-AI25)/AI24</f>
        <v>0.6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665.55638496555559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4 - 6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6</v>
      </c>
      <c r="AH23" s="47">
        <f>(AF23-AG23)*100+AK23*10000+AF23</f>
        <v>29804</v>
      </c>
      <c r="AI23" s="47">
        <f>AF23-AG23</f>
        <v>-2</v>
      </c>
      <c r="AJ23" s="47">
        <f>(AI23-AI25)/AI24</f>
        <v>0.33333333333333331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337.77854977777776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2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9</v>
      </c>
      <c r="AG24" s="47">
        <f t="shared" si="12"/>
        <v>7</v>
      </c>
      <c r="AH24" s="47">
        <f>MAX(AH20:AH23)-AH25+1</f>
        <v>91409</v>
      </c>
      <c r="AI24" s="47">
        <f>MAX(AI20:AI23)-AI25+1</f>
        <v>15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0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-699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0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England_lose</v>
      </c>
      <c r="T26" s="88" t="str">
        <f t="shared" si="4"/>
        <v>United States_win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-1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1</v>
      </c>
      <c r="AH26" s="47">
        <f>(AF26-AG26)*100+AK26*10000+AF26</f>
        <v>90809</v>
      </c>
      <c r="AI26" s="47">
        <f>AF26-AG26</f>
        <v>8</v>
      </c>
      <c r="AJ26" s="47">
        <f>(AI26-AI31)/AI30</f>
        <v>0.94117647058823528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1003.1185420588236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United States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3</v>
      </c>
      <c r="AH27" s="47">
        <f>(AF27-AG27)*100+AK27*10000+AF27</f>
        <v>29902</v>
      </c>
      <c r="AI27" s="47">
        <f>AF27-AG27</f>
        <v>-1</v>
      </c>
      <c r="AJ27" s="47">
        <f>(AI27-AI31)/AI30</f>
        <v>0.41176470588235292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343.17721245323531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1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4</v>
      </c>
      <c r="AH28" s="47">
        <f>(AF28-AG28)*100+AK28*10000+AF28</f>
        <v>60105</v>
      </c>
      <c r="AI28" s="47">
        <f>AF28-AG28</f>
        <v>1</v>
      </c>
      <c r="AJ28" s="47">
        <f>(AI28-AI31)/AI30</f>
        <v>0.52941176470588236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657.94200327058832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United States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2 - 3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8</v>
      </c>
      <c r="AH29" s="47">
        <f>(AF29-AG29)*100+AK29*10000+AF29</f>
        <v>-800</v>
      </c>
      <c r="AI29" s="47">
        <f>AF29-AG29</f>
        <v>-8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0 - 8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10</v>
      </c>
      <c r="AG30" s="47">
        <f t="shared" si="13"/>
        <v>8</v>
      </c>
      <c r="AH30" s="47">
        <f>MAX(AH26:AH29)-AH31+1</f>
        <v>91610</v>
      </c>
      <c r="AI30" s="47">
        <f>MAX(AI26:AI29)-AI31+1</f>
        <v>17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-800</v>
      </c>
      <c r="AI31" s="47">
        <f>MIN(AI26:AI29)</f>
        <v>-8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2</v>
      </c>
      <c r="AH32" s="47">
        <f>(AF32-AG32)*100+AK32*10000+AF32</f>
        <v>70305</v>
      </c>
      <c r="AI32" s="47">
        <f>AF32-AG32</f>
        <v>3</v>
      </c>
      <c r="AJ32" s="47">
        <f>(AI32-AI37)/AI36</f>
        <v>0.77777777777777779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1086.1119656111111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6 - 2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5</v>
      </c>
      <c r="AH33" s="47">
        <f>(AF33-AG33)*100+AK33*10000+AF33</f>
        <v>9601</v>
      </c>
      <c r="AI33" s="47">
        <f>AF33-AG33</f>
        <v>-4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144.52455955380952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5 - 2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2</v>
      </c>
      <c r="AH34" s="47">
        <f>(AF34-AG34)*100+AK34*10000+AF34</f>
        <v>70406</v>
      </c>
      <c r="AI34" s="47">
        <f>AF34-AG34</f>
        <v>4</v>
      </c>
      <c r="AJ34" s="47">
        <f>(AI34-AI37)/AI36</f>
        <v>0.88888888888888884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1098.8897141538889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0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1 - 4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4</v>
      </c>
      <c r="AH35" s="47">
        <f>(AF35-AG35)*100+AK35*10000+AF35</f>
        <v>9701</v>
      </c>
      <c r="AI35" s="47">
        <f>AF35-AG35</f>
        <v>-3</v>
      </c>
      <c r="AJ35" s="47">
        <f>(AI35-AI37)/AI36</f>
        <v>0.1111111111111111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155.63569735492064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3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1 - 5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6</v>
      </c>
      <c r="AG36" s="47">
        <f t="shared" si="14"/>
        <v>4</v>
      </c>
      <c r="AH36" s="47">
        <f>MAX(AH32:AH35)-AH37+1</f>
        <v>60806</v>
      </c>
      <c r="AI36" s="47">
        <f>MAX(AI32:AI35)-AI37+1</f>
        <v>9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9601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1</v>
      </c>
      <c r="AD38" s="47">
        <f>COUNTIF($S$7:$T$54,"=" &amp; AB38 &amp; "_draw")</f>
        <v>2</v>
      </c>
      <c r="AE38" s="47">
        <f>COUNTIF($S$7:$T$54,"=" &amp; AB38 &amp; "_lose")</f>
        <v>0</v>
      </c>
      <c r="AF38" s="47">
        <f>SUMIF($E$7:$E$54,$AB38,$F$7:$F$54) + SUMIF($H$7:$H$54,$AB38,$G$7:$G$54)</f>
        <v>4</v>
      </c>
      <c r="AG38" s="47">
        <f>SUMIF($E$7:$E$54,$AB38,$G$7:$G$54) + SUMIF($H$7:$H$54,$AB38,$F$7:$F$54)</f>
        <v>2</v>
      </c>
      <c r="AH38" s="47">
        <f>(AF38-AG38)*100+AK38*10000+AF38</f>
        <v>50204</v>
      </c>
      <c r="AI38" s="47">
        <f>AF38-AG38</f>
        <v>2</v>
      </c>
      <c r="AJ38" s="47">
        <f>(AI38-AI43)/AI42</f>
        <v>0.77777777777777779</v>
      </c>
      <c r="AK38" s="47">
        <f>AC38*3+AD38</f>
        <v>5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710.77869127777785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0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4 - 1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2</v>
      </c>
      <c r="AH39" s="47">
        <f>(AF39-AG39)*100+AK39*10000+AF39</f>
        <v>40002</v>
      </c>
      <c r="AI39" s="47">
        <f>AF39-AG39</f>
        <v>0</v>
      </c>
      <c r="AJ39" s="47">
        <f>(AI39-AI43)/AI42</f>
        <v>0.55555555555555558</v>
      </c>
      <c r="AK39" s="47">
        <f>AC39*3+AD39</f>
        <v>4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559.55629505555555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6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1</v>
      </c>
      <c r="M40" s="25">
        <f>VLOOKUP(2,AA38:AK41,4,FALSE)</f>
        <v>2</v>
      </c>
      <c r="N40" s="25">
        <f>VLOOKUP(2,AA38:AK41,5,FALSE)</f>
        <v>0</v>
      </c>
      <c r="O40" s="25" t="str">
        <f>VLOOKUP(2,AA38:AK41,6,FALSE) &amp; " - " &amp; VLOOKUP(2,AA38:AK41,7,FALSE)</f>
        <v>4 - 2</v>
      </c>
      <c r="P40" s="54">
        <f>L40*3+M40</f>
        <v>5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5</v>
      </c>
      <c r="AH40" s="47">
        <f>(AF40-AG40)*100+AK40*10000+AF40</f>
        <v>-500</v>
      </c>
      <c r="AI40" s="47">
        <f>AF40-AG40</f>
        <v>-5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2 - 2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1</v>
      </c>
      <c r="AH41" s="47">
        <f>(AF41-AG41)*100+AK41*10000+AF41</f>
        <v>70304</v>
      </c>
      <c r="AI41" s="47">
        <f>AF41-AG41</f>
        <v>3</v>
      </c>
      <c r="AJ41" s="47">
        <f>(AI41-AI43)/AI42</f>
        <v>0.88888888888888884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971.88969944388896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0 - 5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4</v>
      </c>
      <c r="AF42" s="47">
        <f t="shared" si="15"/>
        <v>5</v>
      </c>
      <c r="AG42" s="47">
        <f t="shared" si="15"/>
        <v>5</v>
      </c>
      <c r="AH42" s="47">
        <f>MAX(AH38:AH41)-AH43+1</f>
        <v>70805</v>
      </c>
      <c r="AI42" s="47">
        <f>MAX(AI38:AI41)-AI43+1</f>
        <v>9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-500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5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0.91666666666666663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1102.9175830116667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4</v>
      </c>
      <c r="AH45" s="47">
        <f>(AF45-AG45)*100+AK45*10000+AF45</f>
        <v>60004</v>
      </c>
      <c r="AI45" s="47">
        <f>AF45-AG45</f>
        <v>0</v>
      </c>
      <c r="AJ45" s="47">
        <f>(AI45-AI49)/AI48</f>
        <v>0.33333333333333331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705.00077376499996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4 - 4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6</v>
      </c>
      <c r="AH46" s="47">
        <f>(AF46-AG46)*100+AK46*10000+AF46</f>
        <v>9602</v>
      </c>
      <c r="AI46" s="47">
        <f>AF46-AG46</f>
        <v>-4</v>
      </c>
      <c r="AJ46" s="47">
        <f>(AI46-AI49)/AI48</f>
        <v>0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113.61192877111111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2 - 5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5</v>
      </c>
      <c r="AH47" s="47">
        <f>(AF47-AG47)*100+AK47*10000+AF47</f>
        <v>9702</v>
      </c>
      <c r="AI47" s="47">
        <f>AF47-AG47</f>
        <v>-3</v>
      </c>
      <c r="AJ47" s="47">
        <f>(AI47-AI49)/AI48</f>
        <v>8.3333333333333329E-2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121.94518468444444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5</v>
      </c>
      <c r="AH48" s="47">
        <f>MAX(AH44:AH47)-AH49+1</f>
        <v>81108</v>
      </c>
      <c r="AI48" s="47">
        <f>MAX(AI44:AI47)-AI49+1</f>
        <v>12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9602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8</v>
      </c>
      <c r="AG50" s="47">
        <f>SUMIF($E$7:$E$54,$AB50,$G$7:$G$54) + SUMIF($H$7:$H$54,$AB50,$F$7:$F$54)</f>
        <v>1</v>
      </c>
      <c r="AH50" s="47">
        <f>(AF50-AG50)*100+AK50*10000+AF50</f>
        <v>90708</v>
      </c>
      <c r="AI50" s="47">
        <f>AF50-AG50</f>
        <v>7</v>
      </c>
      <c r="AJ50" s="47">
        <f>(AI50-AI55)/AI54</f>
        <v>0.9285714285714286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1102.8579802471429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8</v>
      </c>
      <c r="AH51" s="47">
        <f>(AF51-AG51)*100+AK51*10000+AF51</f>
        <v>9402</v>
      </c>
      <c r="AI51" s="47">
        <f>AF51-AG51</f>
        <v>-6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113.61180479111111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6 - 3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3</v>
      </c>
      <c r="AH52" s="47">
        <f>(AF52-AG52)*100+AK52*10000+AF52</f>
        <v>60306</v>
      </c>
      <c r="AI52" s="47">
        <f>AF52-AG52</f>
        <v>3</v>
      </c>
      <c r="AJ52" s="47">
        <f>(AI52-AI55)/AI54</f>
        <v>0.6428571428571429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738.45319881738101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1 - 5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5</v>
      </c>
      <c r="AH53" s="47">
        <f>(AF53-AG53)*100+AK53*10000+AF53</f>
        <v>9601</v>
      </c>
      <c r="AI53" s="47">
        <f>AF53-AG53</f>
        <v>-4</v>
      </c>
      <c r="AJ53" s="47">
        <f>(AI53-AI55)/AI54</f>
        <v>0.14285714285714285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126.64758516682539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2 - 8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8</v>
      </c>
      <c r="AG54" s="47">
        <f t="shared" si="17"/>
        <v>8</v>
      </c>
      <c r="AH54" s="47">
        <f>MAX(AH50:AH53)-AH55+1</f>
        <v>81307</v>
      </c>
      <c r="AI54" s="47">
        <f>MAX(AI50:AI53)-AI55+1</f>
        <v>14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9402</v>
      </c>
      <c r="AI55" s="47">
        <f>MIN(AI50:AI53)</f>
        <v>-6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United States</v>
      </c>
      <c r="T60" s="88" t="str">
        <f>IF(OR(S60="",S60="draw"),INDEX(T,88,lang),S60)</f>
        <v>United States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8" sqref="A28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2532</v>
      </c>
    </row>
    <row r="5" spans="1:2" x14ac:dyDescent="0.25">
      <c r="A5" s="100" t="s">
        <v>2529</v>
      </c>
      <c r="B5" s="103" t="s">
        <v>2533</v>
      </c>
    </row>
    <row r="6" spans="1:2" x14ac:dyDescent="0.25">
      <c r="A6" s="103" t="s">
        <v>2521</v>
      </c>
      <c r="B6" s="100" t="s">
        <v>2534</v>
      </c>
    </row>
    <row r="7" spans="1:2" x14ac:dyDescent="0.25">
      <c r="A7" s="100" t="s">
        <v>2522</v>
      </c>
      <c r="B7" s="103" t="s">
        <v>2535</v>
      </c>
    </row>
    <row r="8" spans="1:2" x14ac:dyDescent="0.25">
      <c r="A8" s="103" t="s">
        <v>2523</v>
      </c>
      <c r="B8" s="100" t="s">
        <v>2536</v>
      </c>
    </row>
    <row r="9" spans="1:2" x14ac:dyDescent="0.25">
      <c r="A9" s="100" t="s">
        <v>2524</v>
      </c>
      <c r="B9" s="103" t="s">
        <v>2537</v>
      </c>
    </row>
    <row r="10" spans="1:2" x14ac:dyDescent="0.25">
      <c r="A10" s="103" t="s">
        <v>2525</v>
      </c>
      <c r="B10" s="100" t="s">
        <v>2539</v>
      </c>
    </row>
    <row r="11" spans="1:2" x14ac:dyDescent="0.25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Sander Orion</cp:lastModifiedBy>
  <cp:lastPrinted>2018-01-03T15:36:04Z</cp:lastPrinted>
  <dcterms:created xsi:type="dcterms:W3CDTF">2017-12-27T19:32:51Z</dcterms:created>
  <dcterms:modified xsi:type="dcterms:W3CDTF">2022-11-17T10:00:45Z</dcterms:modified>
</cp:coreProperties>
</file>