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DieseArbeitsmappe"/>
  <bookViews>
    <workbookView xWindow="-105" yWindow="-105" windowWidth="21825" windowHeight="13905" tabRatio="637"/>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G53" i="39"/>
  <c r="F60" i="39"/>
  <c r="F58" i="39"/>
  <c r="G48" i="39"/>
  <c r="F54" i="39"/>
  <c r="F57" i="39"/>
  <c r="G57" i="39"/>
  <c r="G50" i="39"/>
  <c r="G54" i="39"/>
  <c r="F53" i="39"/>
  <c r="G49" i="39"/>
  <c r="G60" i="39"/>
  <c r="F49" i="39"/>
  <c r="F59" i="39"/>
  <c r="G65" i="39"/>
  <c r="F65" i="39"/>
  <c r="G59" i="39"/>
  <c r="F50" i="39"/>
  <c r="G58" i="39"/>
  <c r="G62" i="39"/>
  <c r="F63" i="39"/>
  <c r="F51" i="39"/>
  <c r="F55" i="39"/>
  <c r="F62" i="39"/>
  <c r="G63" i="39"/>
  <c r="G52" i="39"/>
  <c r="G55" i="39"/>
  <c r="G51" i="39"/>
  <c r="F48"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I70" i="32"/>
  <c r="H48" i="32"/>
  <c r="I54" i="32"/>
  <c r="H91" i="32"/>
  <c r="I11" i="34"/>
  <c r="F63" i="33"/>
  <c r="D4" i="13"/>
  <c r="G48" i="33"/>
  <c r="E7" i="12"/>
  <c r="H10" i="32"/>
  <c r="E5" i="8"/>
  <c r="G6" i="12"/>
  <c r="J9" i="8"/>
  <c r="L8" i="12"/>
  <c r="I69" i="32"/>
  <c r="H29" i="32"/>
  <c r="I61" i="34"/>
  <c r="I27" i="32"/>
  <c r="H84" i="32"/>
  <c r="H35" i="34"/>
  <c r="I95" i="32"/>
  <c r="H14" i="32"/>
  <c r="I32" i="34"/>
  <c r="H96" i="34"/>
  <c r="H54" i="32"/>
  <c r="H6" i="34"/>
  <c r="I86" i="34"/>
  <c r="L9" i="8"/>
  <c r="I42" i="34"/>
  <c r="I91" i="34"/>
  <c r="H63" i="32"/>
  <c r="E9" i="8"/>
  <c r="I25" i="32"/>
  <c r="B7" i="10"/>
  <c r="L8" i="13"/>
  <c r="H39" i="34"/>
  <c r="H82" i="34"/>
  <c r="I17" i="32"/>
  <c r="B9" i="10"/>
  <c r="H66" i="34"/>
  <c r="G57" i="33"/>
  <c r="I77" i="32"/>
  <c r="I73" i="32"/>
  <c r="I55" i="34"/>
  <c r="H5" i="32"/>
  <c r="H85" i="34"/>
  <c r="H23" i="34"/>
  <c r="D4" i="14"/>
  <c r="I56" i="34"/>
  <c r="I22" i="34"/>
  <c r="I31" i="34"/>
  <c r="I8" i="34"/>
  <c r="G5" i="14"/>
  <c r="I79" i="34"/>
  <c r="D8" i="14"/>
  <c r="H46" i="34"/>
  <c r="B5" i="14"/>
  <c r="H78" i="34"/>
  <c r="E4" i="11"/>
  <c r="H53" i="32"/>
  <c r="E4" i="13"/>
  <c r="H79" i="34"/>
  <c r="G7" i="12"/>
  <c r="I70" i="34"/>
  <c r="G6" i="8"/>
  <c r="H77" i="34"/>
  <c r="E4" i="10"/>
  <c r="B6" i="14"/>
  <c r="I14" i="34"/>
  <c r="G6" i="10"/>
  <c r="H79" i="32"/>
  <c r="H67" i="32"/>
  <c r="F50" i="33"/>
  <c r="G6" i="11"/>
  <c r="G58" i="33"/>
  <c r="I72" i="34"/>
  <c r="I79" i="32"/>
  <c r="H103" i="34"/>
  <c r="I34" i="34"/>
  <c r="H18" i="32"/>
  <c r="E5" i="11"/>
  <c r="H37" i="34"/>
  <c r="I83" i="34"/>
  <c r="H16" i="34"/>
  <c r="I19" i="32"/>
  <c r="H62" i="32"/>
  <c r="B9" i="13"/>
  <c r="H16" i="32"/>
  <c r="L8" i="8"/>
  <c r="I28" i="34"/>
  <c r="E6" i="8"/>
  <c r="F62" i="33"/>
  <c r="I56" i="32"/>
  <c r="G9" i="10"/>
  <c r="I48" i="34"/>
  <c r="I87" i="34"/>
  <c r="E6" i="14"/>
  <c r="E5" i="14"/>
  <c r="D8" i="8"/>
  <c r="H20" i="32"/>
  <c r="B9" i="11"/>
  <c r="H89" i="34"/>
  <c r="H98" i="34"/>
  <c r="H99" i="34"/>
  <c r="H82" i="32"/>
  <c r="L8" i="14"/>
  <c r="I16" i="34"/>
  <c r="I9" i="34"/>
  <c r="I23" i="32"/>
  <c r="H51" i="32"/>
  <c r="I74" i="32"/>
  <c r="H65" i="32"/>
  <c r="I44" i="34"/>
  <c r="H8" i="32"/>
  <c r="I41" i="34"/>
  <c r="G9" i="12"/>
  <c r="I103" i="34"/>
  <c r="J9" i="14"/>
  <c r="D6" i="13"/>
  <c r="H74" i="34"/>
  <c r="I92" i="34"/>
  <c r="H102" i="34"/>
  <c r="G5" i="12"/>
  <c r="I80" i="34"/>
  <c r="I33" i="32"/>
  <c r="I37" i="34"/>
  <c r="I18" i="32"/>
  <c r="F57" i="33"/>
  <c r="I89" i="34"/>
  <c r="G54" i="33"/>
  <c r="I49" i="32"/>
  <c r="I29" i="32"/>
  <c r="B9" i="14"/>
  <c r="B8" i="11"/>
  <c r="I10" i="34"/>
  <c r="B6" i="11"/>
  <c r="I21" i="34"/>
  <c r="H81" i="34"/>
  <c r="B8" i="10"/>
  <c r="I81" i="34"/>
  <c r="D7" i="10"/>
  <c r="H28" i="34"/>
  <c r="B7" i="12"/>
  <c r="H49" i="34"/>
  <c r="H37" i="32"/>
  <c r="H43" i="32"/>
  <c r="H81" i="32"/>
  <c r="H90" i="34"/>
  <c r="I53" i="34"/>
  <c r="H58" i="32"/>
  <c r="H11" i="32"/>
  <c r="H63" i="34"/>
  <c r="H57" i="32"/>
  <c r="B4" i="14"/>
  <c r="I66" i="32"/>
  <c r="E9" i="10"/>
  <c r="H21" i="32"/>
  <c r="H68" i="34"/>
  <c r="D5" i="13"/>
  <c r="I86" i="32"/>
  <c r="I36" i="34"/>
  <c r="E6" i="11"/>
  <c r="H33" i="32"/>
  <c r="B7" i="13"/>
  <c r="H29" i="34"/>
  <c r="E5" i="13"/>
  <c r="H69" i="32"/>
  <c r="I25" i="34"/>
  <c r="I24" i="32"/>
  <c r="H70" i="32"/>
  <c r="H26" i="34"/>
  <c r="G7" i="10"/>
  <c r="B5" i="13"/>
  <c r="H22" i="32"/>
  <c r="H88" i="32"/>
  <c r="I81" i="32"/>
  <c r="D6" i="14"/>
  <c r="H38" i="32"/>
  <c r="I83" i="32"/>
  <c r="I19" i="34"/>
  <c r="G4" i="13"/>
  <c r="H18" i="34"/>
  <c r="H26" i="32"/>
  <c r="H80" i="32"/>
  <c r="G8" i="10"/>
  <c r="B8" i="8"/>
  <c r="J9" i="10"/>
  <c r="H83" i="32"/>
  <c r="G51" i="33"/>
  <c r="I47" i="34"/>
  <c r="I30" i="32"/>
  <c r="H12" i="32"/>
  <c r="H74" i="32"/>
  <c r="H72" i="32"/>
  <c r="E5" i="10"/>
  <c r="I28" i="32"/>
  <c r="H9" i="32"/>
  <c r="H14" i="34"/>
  <c r="I20" i="32"/>
  <c r="H50" i="34"/>
  <c r="H57" i="34"/>
  <c r="I52" i="32"/>
  <c r="H48" i="34"/>
  <c r="J9" i="11"/>
  <c r="G50" i="33"/>
  <c r="I20" i="34"/>
  <c r="D8" i="12"/>
  <c r="B5" i="8"/>
  <c r="B8" i="14"/>
  <c r="G4" i="8"/>
  <c r="I82" i="34"/>
  <c r="H5" i="34"/>
  <c r="I62" i="32"/>
  <c r="I13" i="32"/>
  <c r="H42" i="32"/>
  <c r="F55" i="33"/>
  <c r="B4" i="12"/>
  <c r="I62" i="34"/>
  <c r="I78" i="32"/>
  <c r="I22" i="32"/>
  <c r="I7" i="32"/>
  <c r="L8" i="11"/>
  <c r="J8" i="14"/>
  <c r="I74" i="34"/>
  <c r="H93" i="34"/>
  <c r="H56" i="34"/>
  <c r="H40" i="34"/>
  <c r="I97" i="32"/>
  <c r="I31" i="32"/>
  <c r="H68" i="32"/>
  <c r="H61" i="32"/>
  <c r="E4" i="12"/>
  <c r="I26" i="32"/>
  <c r="I42" i="32"/>
  <c r="I45" i="34"/>
  <c r="I75" i="34"/>
  <c r="G8" i="8"/>
  <c r="H86" i="34"/>
  <c r="D7" i="11"/>
  <c r="H35" i="32"/>
  <c r="I51" i="32"/>
  <c r="D4" i="12"/>
  <c r="F65" i="33"/>
  <c r="I6" i="34"/>
  <c r="D6" i="12"/>
  <c r="I23" i="34"/>
  <c r="I16" i="32"/>
  <c r="H70" i="34"/>
  <c r="B7" i="8"/>
  <c r="B4" i="10"/>
  <c r="I26" i="34"/>
  <c r="H52" i="34"/>
  <c r="H99" i="32"/>
  <c r="F58" i="33"/>
  <c r="G4" i="14"/>
  <c r="I32" i="32"/>
  <c r="D7" i="14"/>
  <c r="H87" i="32"/>
  <c r="F53" i="33"/>
  <c r="H61" i="34"/>
  <c r="B8" i="12"/>
  <c r="D7" i="13"/>
  <c r="I84" i="34"/>
  <c r="H64" i="32"/>
  <c r="G9" i="14"/>
  <c r="I49" i="34"/>
  <c r="I67" i="32"/>
  <c r="G8" i="12"/>
  <c r="D5" i="8"/>
  <c r="I27" i="34"/>
  <c r="E7" i="8"/>
  <c r="H7" i="34"/>
  <c r="I51" i="34"/>
  <c r="E6" i="13"/>
  <c r="B6" i="10"/>
  <c r="H98" i="32"/>
  <c r="H76" i="32"/>
  <c r="G59" i="33"/>
  <c r="I100" i="34"/>
  <c r="D7" i="8"/>
  <c r="I12" i="34"/>
  <c r="B5" i="10"/>
  <c r="D5" i="11"/>
  <c r="I47" i="32"/>
  <c r="I77" i="34"/>
  <c r="B5" i="12"/>
  <c r="I100" i="32"/>
  <c r="H44" i="32"/>
  <c r="F51" i="33"/>
  <c r="H94" i="32"/>
  <c r="G55" i="33"/>
  <c r="I101" i="34"/>
  <c r="H69" i="34"/>
  <c r="H97" i="34"/>
  <c r="J8" i="10"/>
  <c r="D5" i="12"/>
  <c r="I85" i="34"/>
  <c r="H52" i="32"/>
  <c r="H91" i="34"/>
  <c r="H19" i="32"/>
  <c r="H100" i="32"/>
  <c r="I53" i="32"/>
  <c r="H73" i="34"/>
  <c r="H15" i="32"/>
  <c r="G63" i="33"/>
  <c r="D6" i="10"/>
  <c r="H101" i="32"/>
  <c r="B6" i="8"/>
  <c r="B6" i="12"/>
  <c r="H38" i="34"/>
  <c r="E7" i="10"/>
  <c r="H54" i="34"/>
  <c r="I80" i="32"/>
  <c r="H101" i="34"/>
  <c r="E8" i="11"/>
  <c r="H90" i="32"/>
  <c r="H50" i="32"/>
  <c r="I94" i="32"/>
  <c r="L9" i="11"/>
  <c r="H59" i="32"/>
  <c r="I66" i="34"/>
  <c r="I67" i="34"/>
  <c r="I58" i="34"/>
  <c r="I43" i="32"/>
  <c r="G5" i="10"/>
  <c r="D7" i="12"/>
  <c r="I71" i="32"/>
  <c r="G4" i="10"/>
  <c r="G8" i="11"/>
  <c r="H25" i="34"/>
  <c r="H71" i="32"/>
  <c r="I64" i="34"/>
  <c r="H65" i="34"/>
  <c r="I13" i="34"/>
  <c r="E8" i="12"/>
  <c r="I101" i="32"/>
  <c r="I34" i="32"/>
  <c r="I76" i="34"/>
  <c r="I21" i="32"/>
  <c r="H66" i="32"/>
  <c r="H51" i="34"/>
  <c r="D6" i="11"/>
  <c r="I102" i="34"/>
  <c r="E8" i="10"/>
  <c r="I60" i="32"/>
  <c r="D5" i="14"/>
  <c r="G60" i="33"/>
  <c r="I93" i="32"/>
  <c r="H47" i="34"/>
  <c r="D9" i="8"/>
  <c r="H60" i="34"/>
  <c r="H13" i="34"/>
  <c r="I24" i="34"/>
  <c r="H55" i="34"/>
  <c r="I85" i="32"/>
  <c r="E8" i="14"/>
  <c r="I90" i="32"/>
  <c r="L9" i="14"/>
  <c r="H42" i="34"/>
  <c r="F54" i="33"/>
  <c r="E4" i="8"/>
  <c r="H45" i="32"/>
  <c r="H27" i="32"/>
  <c r="I65" i="32"/>
  <c r="I61" i="32"/>
  <c r="I88" i="34"/>
  <c r="I10" i="32"/>
  <c r="I7" i="34"/>
  <c r="G4" i="12"/>
  <c r="I60" i="34"/>
  <c r="I78" i="34"/>
  <c r="H39" i="32"/>
  <c r="H13" i="32"/>
  <c r="G5" i="13"/>
  <c r="I73" i="34"/>
  <c r="H21" i="34"/>
  <c r="H15" i="34"/>
  <c r="J9" i="12"/>
  <c r="H67" i="34"/>
  <c r="G7" i="14"/>
  <c r="I76" i="32"/>
  <c r="H31" i="34"/>
  <c r="I46" i="32"/>
  <c r="G53" i="33"/>
  <c r="I98" i="32"/>
  <c r="I18" i="34"/>
  <c r="I15" i="34"/>
  <c r="H53" i="34"/>
  <c r="I12" i="32"/>
  <c r="H41" i="34"/>
  <c r="D8" i="10"/>
  <c r="I63" i="32"/>
  <c r="I94" i="34"/>
  <c r="H28" i="32"/>
  <c r="H34" i="34"/>
  <c r="H23" i="32"/>
  <c r="I50" i="32"/>
  <c r="F59" i="33"/>
  <c r="I59" i="32"/>
  <c r="H76" i="34"/>
  <c r="I82" i="32"/>
  <c r="I68" i="34"/>
  <c r="G8" i="13"/>
  <c r="H40" i="32"/>
  <c r="I71" i="34"/>
  <c r="H55" i="32"/>
  <c r="G5" i="11"/>
  <c r="H30" i="32"/>
  <c r="H24" i="34"/>
  <c r="H46" i="32"/>
  <c r="I29" i="34"/>
  <c r="I45" i="32"/>
  <c r="H32" i="32"/>
  <c r="H56" i="32"/>
  <c r="E6" i="10"/>
  <c r="I43" i="34"/>
  <c r="I98" i="34"/>
  <c r="H22" i="34"/>
  <c r="H96" i="32"/>
  <c r="H92" i="32"/>
  <c r="D5" i="10"/>
  <c r="H84" i="34"/>
  <c r="D4" i="8"/>
  <c r="I44" i="32"/>
  <c r="H93" i="32"/>
  <c r="J8" i="12"/>
  <c r="H72" i="34"/>
  <c r="L9" i="10"/>
  <c r="B9" i="8"/>
  <c r="I95" i="34"/>
  <c r="E8" i="8"/>
  <c r="E6" i="12"/>
  <c r="H75" i="34"/>
  <c r="H36" i="32"/>
  <c r="I9" i="32"/>
  <c r="E7" i="13"/>
  <c r="I33" i="34"/>
  <c r="H36" i="34"/>
  <c r="E9" i="11"/>
  <c r="G9" i="13"/>
  <c r="H32" i="34"/>
  <c r="G7" i="11"/>
  <c r="H89" i="32"/>
  <c r="I39" i="34"/>
  <c r="H10" i="34"/>
  <c r="I37" i="32"/>
  <c r="H62" i="34"/>
  <c r="G4" i="11"/>
  <c r="I87" i="32"/>
  <c r="I54" i="34"/>
  <c r="G7" i="13"/>
  <c r="L9" i="12"/>
  <c r="I46" i="34"/>
  <c r="H17" i="34"/>
  <c r="H8" i="34"/>
  <c r="I59" i="34"/>
  <c r="H102" i="32"/>
  <c r="H30" i="34"/>
  <c r="B5" i="11"/>
  <c r="H87" i="34"/>
  <c r="B4" i="13"/>
  <c r="D6" i="8"/>
  <c r="H64" i="34"/>
  <c r="B4" i="11"/>
  <c r="G49" i="33"/>
  <c r="I11" i="32"/>
  <c r="I35" i="32"/>
  <c r="J8" i="11"/>
  <c r="G62" i="33"/>
  <c r="I38" i="34"/>
  <c r="I64" i="32"/>
  <c r="I96" i="32"/>
  <c r="I93" i="34"/>
  <c r="I103" i="32"/>
  <c r="B4" i="8"/>
  <c r="I55" i="32"/>
  <c r="I57" i="32"/>
  <c r="I102" i="32"/>
  <c r="D9" i="14"/>
  <c r="J8" i="8"/>
  <c r="H19" i="34"/>
  <c r="H34" i="32"/>
  <c r="I97" i="34"/>
  <c r="D9" i="11"/>
  <c r="I90" i="34"/>
  <c r="I40" i="34"/>
  <c r="I88" i="32"/>
  <c r="H94" i="34"/>
  <c r="E7" i="11"/>
  <c r="H95" i="34"/>
  <c r="H86" i="32"/>
  <c r="E9" i="12"/>
  <c r="G9" i="8"/>
  <c r="I38" i="32"/>
  <c r="D9" i="13"/>
  <c r="I41" i="32"/>
  <c r="H97" i="32"/>
  <c r="G52" i="33"/>
  <c r="H9" i="34"/>
  <c r="H49" i="32"/>
  <c r="B8" i="13"/>
  <c r="I91" i="32"/>
  <c r="E8" i="13"/>
  <c r="I99" i="32"/>
  <c r="H80" i="34"/>
  <c r="H58" i="34"/>
  <c r="H77" i="32"/>
  <c r="J8" i="13"/>
  <c r="B7" i="11"/>
  <c r="H24" i="32"/>
  <c r="L9" i="13"/>
  <c r="H100" i="34"/>
  <c r="I89" i="32"/>
  <c r="H71" i="34"/>
  <c r="I40" i="32"/>
  <c r="H43" i="34"/>
  <c r="I48" i="32"/>
  <c r="H27" i="34"/>
  <c r="I99" i="34"/>
  <c r="D8" i="11"/>
  <c r="I35" i="34"/>
  <c r="I8" i="32"/>
  <c r="H78" i="32"/>
  <c r="I30" i="34"/>
  <c r="H85" i="32"/>
  <c r="H11" i="34"/>
  <c r="I63" i="34"/>
  <c r="H73" i="32"/>
  <c r="H95" i="32"/>
  <c r="F60" i="33"/>
  <c r="D8" i="13"/>
  <c r="I39" i="32"/>
  <c r="G5" i="8"/>
  <c r="D4" i="10"/>
  <c r="B9" i="12"/>
  <c r="F52" i="33"/>
  <c r="I84" i="32"/>
  <c r="G7" i="8"/>
  <c r="G6" i="14"/>
  <c r="I52" i="34"/>
  <c r="E5" i="12"/>
  <c r="G8" i="14"/>
  <c r="E9" i="13"/>
  <c r="E4" i="14"/>
  <c r="H44" i="34"/>
  <c r="H20" i="34"/>
  <c r="I65" i="34"/>
  <c r="B6" i="13"/>
  <c r="I14" i="32"/>
  <c r="I68" i="32"/>
  <c r="I58" i="32"/>
  <c r="D9" i="10"/>
  <c r="B7" i="14"/>
  <c r="H60" i="32"/>
  <c r="H33" i="34"/>
  <c r="G6" i="13"/>
  <c r="L8" i="10"/>
  <c r="H83" i="34"/>
  <c r="H92" i="34"/>
  <c r="G65" i="33"/>
  <c r="F48" i="33"/>
  <c r="I15" i="32"/>
  <c r="I72" i="32"/>
  <c r="H59" i="34"/>
  <c r="H31" i="32"/>
  <c r="E9" i="14"/>
  <c r="H6" i="32"/>
  <c r="H25" i="32"/>
  <c r="F49" i="33"/>
  <c r="I92" i="32"/>
  <c r="I75" i="32"/>
  <c r="D9" i="12"/>
  <c r="H17" i="32"/>
  <c r="H41" i="32"/>
  <c r="I69" i="34"/>
  <c r="H47" i="32"/>
  <c r="I96" i="34"/>
  <c r="I36" i="32"/>
  <c r="E7" i="14"/>
  <c r="J9" i="13"/>
  <c r="H7" i="32"/>
  <c r="G9" i="11"/>
  <c r="I17" i="34"/>
  <c r="I57" i="34"/>
  <c r="D4" i="11"/>
  <c r="H88" i="34"/>
  <c r="H45" i="34"/>
  <c r="I50" i="34"/>
  <c r="H75" i="32"/>
  <c r="I6" i="32"/>
  <c r="H103" i="32"/>
  <c r="H12" i="34"/>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R25" i="12" s="1"/>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9" i="11" l="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DE18" i="39"/>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DD18" i="39" l="1"/>
  <c r="HR39" i="39"/>
  <c r="HS39" i="39"/>
  <c r="Q28" i="1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V28" i="11"/>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Y25" i="12"/>
  <c r="FS69" i="39"/>
  <c r="EE69" i="39"/>
  <c r="FE69" i="39"/>
  <c r="W34" i="11"/>
  <c r="Y34" i="11"/>
  <c r="KS69" i="39"/>
  <c r="Y24" i="10"/>
  <c r="W24" i="10"/>
  <c r="AD4" i="12"/>
  <c r="X18" i="12"/>
  <c r="X25" i="12"/>
  <c r="L18" i="12"/>
  <c r="AF16" i="12"/>
  <c r="X19" i="12"/>
  <c r="X20" i="12"/>
  <c r="X24" i="12"/>
  <c r="Z24" i="12" s="1"/>
  <c r="AC4" i="12"/>
  <c r="X23" i="12"/>
  <c r="Z23" i="12" s="1"/>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Z35" i="12" s="1"/>
  <c r="FC70" i="39"/>
  <c r="FC71" i="39"/>
  <c r="Y34" i="10"/>
  <c r="W34" i="10"/>
  <c r="X34" i="10" s="1"/>
  <c r="Y34" i="12"/>
  <c r="W34" i="12"/>
  <c r="X34" i="12" s="1"/>
  <c r="Z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30" i="14"/>
  <c r="Z30" i="14" s="1"/>
  <c r="X18" i="14"/>
  <c r="X23" i="14"/>
  <c r="Z23" i="14" s="1"/>
  <c r="X20" i="14"/>
  <c r="X24" i="14"/>
  <c r="Z24" i="14" s="1"/>
  <c r="AF16" i="14"/>
  <c r="X29" i="14"/>
  <c r="Z29" i="14" s="1"/>
  <c r="X28" i="14"/>
  <c r="Z28" i="14" s="1"/>
  <c r="Y29" i="14"/>
  <c r="W29" i="14"/>
  <c r="AD6" i="12"/>
  <c r="L20" i="12"/>
  <c r="AC6" i="12"/>
  <c r="KE69" i="39"/>
  <c r="CS69" i="39"/>
  <c r="S69" i="39"/>
  <c r="IE69" i="39"/>
  <c r="LD69" i="39"/>
  <c r="W30" i="13"/>
  <c r="Y30" i="13"/>
  <c r="FF69" i="39"/>
  <c r="W23" i="8"/>
  <c r="Y23" i="8"/>
  <c r="Y29" i="10"/>
  <c r="W29" i="10"/>
  <c r="AC5" i="11"/>
  <c r="AD5" i="11"/>
  <c r="L19" i="11"/>
  <c r="X34" i="11"/>
  <c r="Z34" i="11" s="1"/>
  <c r="DS69" i="39"/>
  <c r="W33" i="8"/>
  <c r="X33" i="8" s="1"/>
  <c r="Y33" i="8"/>
  <c r="Y24" i="12"/>
  <c r="W24" i="12"/>
  <c r="W29" i="13"/>
  <c r="Y29" i="13"/>
  <c r="ER69" i="39"/>
  <c r="CC70" i="39"/>
  <c r="CC71" i="39"/>
  <c r="Y20" i="8"/>
  <c r="W23" i="12"/>
  <c r="Y23" i="12"/>
  <c r="JF69" i="39"/>
  <c r="LR69" i="39"/>
  <c r="HP70" i="39"/>
  <c r="HP71" i="39"/>
  <c r="AS69" i="39"/>
  <c r="W18" i="14"/>
  <c r="Y18" i="14"/>
  <c r="AC7" i="12"/>
  <c r="L21" i="12"/>
  <c r="AD7" i="12"/>
  <c r="FR69" i="39"/>
  <c r="FD69" i="39"/>
  <c r="W18" i="10"/>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Z33" i="12" s="1"/>
  <c r="Y33" i="12"/>
  <c r="AR69" i="39"/>
  <c r="W25" i="14"/>
  <c r="GR69" i="39"/>
  <c r="W20" i="11"/>
  <c r="Y34" i="14"/>
  <c r="W34" i="14"/>
  <c r="X34" i="14" s="1"/>
  <c r="EC71" i="39"/>
  <c r="EC70" i="39"/>
  <c r="W35" i="14"/>
  <c r="X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X35" i="13"/>
  <c r="Z35" i="13" s="1"/>
  <c r="W35" i="8"/>
  <c r="X35" i="8" s="1"/>
  <c r="Y35" i="8"/>
  <c r="W20" i="13"/>
  <c r="Y20" i="13"/>
  <c r="GD69" i="39"/>
  <c r="HC70" i="39"/>
  <c r="HC71" i="39"/>
  <c r="Y35" i="10"/>
  <c r="Y33" i="11"/>
  <c r="W33" i="11"/>
  <c r="X33" i="11" s="1"/>
  <c r="Z33" i="11" s="1"/>
  <c r="KR69" i="39"/>
  <c r="KD69" i="39"/>
  <c r="AC4" i="11"/>
  <c r="AD4" i="11"/>
  <c r="X20" i="11"/>
  <c r="X24" i="11"/>
  <c r="Z24" i="11" s="1"/>
  <c r="L18" i="11"/>
  <c r="X19" i="11"/>
  <c r="X18" i="11"/>
  <c r="AF16" i="11"/>
  <c r="W19" i="14"/>
  <c r="Y19" i="14"/>
  <c r="BD69" i="39"/>
  <c r="X24" i="10"/>
  <c r="Z24" i="10" s="1"/>
  <c r="AC4" i="10"/>
  <c r="X23" i="10"/>
  <c r="Z23" i="10" s="1"/>
  <c r="L18" i="10"/>
  <c r="X28" i="10"/>
  <c r="Z28" i="10" s="1"/>
  <c r="X30" i="10"/>
  <c r="Z30" i="10" s="1"/>
  <c r="X18" i="10"/>
  <c r="X29" i="10"/>
  <c r="Z29" i="10" s="1"/>
  <c r="X25" i="10"/>
  <c r="AF16" i="10"/>
  <c r="AD4" i="10"/>
  <c r="CQ69" i="39"/>
  <c r="AD69" i="39"/>
  <c r="P70" i="39"/>
  <c r="P71" i="39"/>
  <c r="X28" i="13"/>
  <c r="Z28" i="13" s="1"/>
  <c r="X30" i="13"/>
  <c r="Z30" i="13" s="1"/>
  <c r="AC4" i="13"/>
  <c r="AD4" i="13"/>
  <c r="X20"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Z35" i="11" s="1"/>
  <c r="CR69" i="39"/>
  <c r="AE69" i="39"/>
  <c r="R69" i="39"/>
  <c r="DC71" i="39"/>
  <c r="DC70" i="39"/>
  <c r="JR69" i="39"/>
  <c r="BQ69" i="39"/>
  <c r="IQ69" i="39"/>
  <c r="AC4" i="8"/>
  <c r="X25" i="8"/>
  <c r="X18" i="8"/>
  <c r="AF16" i="8"/>
  <c r="X20" i="8"/>
  <c r="L18" i="8"/>
  <c r="AD4" i="8"/>
  <c r="X24" i="8"/>
  <c r="Z24" i="8" s="1"/>
  <c r="X19" i="8"/>
  <c r="X23" i="8"/>
  <c r="Z23" i="8" s="1"/>
  <c r="AD7" i="14"/>
  <c r="Y30" i="14"/>
  <c r="W30" i="14"/>
  <c r="GS69" i="39"/>
  <c r="Y28" i="13"/>
  <c r="Z35" i="14" l="1"/>
  <c r="Z29" i="8"/>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Q48" i="36"/>
  <c r="H8" i="27"/>
  <c r="I39" i="35"/>
  <c r="H47" i="35"/>
  <c r="G9" i="27"/>
  <c r="D7" i="35"/>
  <c r="D4" i="27"/>
  <c r="H48" i="36"/>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K46" i="36" l="1"/>
  <c r="Y45" i="35"/>
  <c r="W45" i="35" s="1"/>
  <c r="Q46" i="36"/>
  <c r="AE12" i="14"/>
  <c r="M46" i="35" s="1"/>
  <c r="Q47" i="36"/>
  <c r="Q49" i="36"/>
  <c r="Q50" i="38" s="1"/>
  <c r="AB13" i="13"/>
  <c r="N48" i="36"/>
  <c r="Y38" i="35"/>
  <c r="W38" i="35" s="1"/>
  <c r="N47" i="36"/>
  <c r="C40" i="35"/>
  <c r="AB40" i="35" s="1"/>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H49" i="38"/>
  <c r="H57" i="38"/>
  <c r="AD12" i="12"/>
  <c r="L30" i="35" s="1"/>
  <c r="AD37" i="35"/>
  <c r="AC37" i="35"/>
  <c r="V37" i="35"/>
  <c r="AB37" i="35"/>
  <c r="AA37" i="35"/>
  <c r="E4" i="16"/>
  <c r="AD11" i="10"/>
  <c r="L13" i="35" s="1"/>
  <c r="AC22" i="35"/>
  <c r="V22" i="35"/>
  <c r="AD22" i="35"/>
  <c r="AB22" i="35"/>
  <c r="AA22" i="35"/>
  <c r="K47" i="38"/>
  <c r="N47" i="22"/>
  <c r="I48" i="22" s="1"/>
  <c r="K55" i="38"/>
  <c r="F7" i="16"/>
  <c r="Q57" i="38"/>
  <c r="Q49" i="38"/>
  <c r="T52" i="39"/>
  <c r="T51" i="39"/>
  <c r="BG52" i="39"/>
  <c r="AG49" i="39"/>
  <c r="AG48" i="39"/>
  <c r="T49" i="39"/>
  <c r="T48" i="39"/>
  <c r="D67" i="37"/>
  <c r="C57" i="33"/>
  <c r="C57" i="39"/>
  <c r="E58" i="39"/>
  <c r="C52" i="33"/>
  <c r="E58" i="33"/>
  <c r="C48" i="33"/>
  <c r="C51" i="33"/>
  <c r="C48" i="39"/>
  <c r="C52" i="39"/>
  <c r="E49" i="33"/>
  <c r="E49" i="39"/>
  <c r="C51" i="39"/>
  <c r="E68" i="37"/>
  <c r="AA40" i="35" l="1"/>
  <c r="AD40" i="35"/>
  <c r="V40" i="35"/>
  <c r="AC40" i="35"/>
  <c r="AA24" i="35"/>
  <c r="V23" i="35"/>
  <c r="AC23" i="35"/>
  <c r="BG69" i="39"/>
  <c r="AG69" i="39"/>
  <c r="Q58" i="38"/>
  <c r="V24" i="35"/>
  <c r="AB24" i="35"/>
  <c r="B56" i="38"/>
  <c r="N42" i="22"/>
  <c r="I42" i="22" s="1"/>
  <c r="D54" i="37" s="1"/>
  <c r="AD24" i="35"/>
  <c r="K50" i="38"/>
  <c r="E57" i="38"/>
  <c r="AB16" i="35"/>
  <c r="V16" i="35"/>
  <c r="V8" i="35"/>
  <c r="AC16" i="35"/>
  <c r="AA16" i="35"/>
  <c r="AA23" i="35"/>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A41" i="35" s="1"/>
  <c r="AD14" i="14"/>
  <c r="L48" i="35" s="1"/>
  <c r="V7" i="35"/>
  <c r="AA7" i="35"/>
  <c r="D4" i="16"/>
  <c r="AD39" i="35"/>
  <c r="AB39" i="35"/>
  <c r="AD13" i="8"/>
  <c r="L7" i="35" s="1"/>
  <c r="AC39" i="35"/>
  <c r="AA48" i="35"/>
  <c r="AB48" i="35"/>
  <c r="AC48" i="35"/>
  <c r="L4" i="27"/>
  <c r="I4" i="27" s="1"/>
  <c r="AD11" i="14"/>
  <c r="L45" i="35" s="1"/>
  <c r="AD14" i="12"/>
  <c r="L32" i="35" s="1"/>
  <c r="F4" i="16"/>
  <c r="E54" i="37"/>
  <c r="X54" i="36"/>
  <c r="Q54" i="36"/>
  <c r="Q64" i="36" s="1"/>
  <c r="D64" i="37"/>
  <c r="AD17" i="35"/>
  <c r="C53" i="33"/>
  <c r="E70" i="37"/>
  <c r="E59" i="39"/>
  <c r="E55" i="39"/>
  <c r="C53" i="39"/>
  <c r="E59" i="33"/>
  <c r="E55" i="33"/>
  <c r="W54" i="36" l="1"/>
  <c r="AA25" i="35"/>
  <c r="AC25" i="35"/>
  <c r="AA17" i="35"/>
  <c r="AG71" i="39"/>
  <c r="AG70" i="39"/>
  <c r="AB72" i="39" s="1"/>
  <c r="V2" i="39" s="1"/>
  <c r="BG71" i="39"/>
  <c r="BG70" i="39"/>
  <c r="BB72" i="39" s="1"/>
  <c r="AV2" i="39" s="1"/>
  <c r="AB17" i="35"/>
  <c r="AD25" i="35"/>
  <c r="AC17" i="35"/>
  <c r="AB25" i="35"/>
  <c r="D59" i="33"/>
  <c r="D59" i="39"/>
  <c r="Q73" i="38"/>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L84" i="36"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I12" i="27"/>
  <c r="G4" i="16"/>
  <c r="G7" i="16"/>
  <c r="G8" i="16"/>
  <c r="G6" i="16"/>
  <c r="G9" i="16"/>
  <c r="G5" i="16"/>
  <c r="X63" i="38"/>
  <c r="I13" i="27"/>
  <c r="I11" i="27"/>
  <c r="I15" i="27"/>
  <c r="I16" i="27"/>
  <c r="W64" i="36"/>
  <c r="W63" i="38"/>
  <c r="Q63" i="38"/>
  <c r="C55" i="33"/>
  <c r="C55" i="39"/>
  <c r="C50" i="33"/>
  <c r="C65" i="33"/>
  <c r="I5" i="32"/>
  <c r="E53" i="33"/>
  <c r="E57" i="39"/>
  <c r="C62" i="33"/>
  <c r="D78" i="37"/>
  <c r="D74" i="37"/>
  <c r="C54" i="33"/>
  <c r="C49" i="39"/>
  <c r="C49" i="33"/>
  <c r="C65" i="39"/>
  <c r="E51" i="33"/>
  <c r="E71" i="37"/>
  <c r="E67" i="37"/>
  <c r="E60" i="33"/>
  <c r="C54" i="39"/>
  <c r="E53" i="39"/>
  <c r="C62" i="39"/>
  <c r="C50" i="39"/>
  <c r="E57" i="33"/>
  <c r="E51" i="39"/>
  <c r="E60" i="39"/>
  <c r="B55" i="39" l="1"/>
  <c r="CJ55" i="33"/>
  <c r="GW55" i="33"/>
  <c r="EJ55" i="33"/>
  <c r="EW55" i="33"/>
  <c r="AW55" i="33"/>
  <c r="FW55" i="33"/>
  <c r="KW55" i="33"/>
  <c r="GJ55" i="33"/>
  <c r="FJ55" i="33"/>
  <c r="W55" i="33"/>
  <c r="BJ55" i="33"/>
  <c r="BW55" i="33"/>
  <c r="CW55" i="33"/>
  <c r="J55" i="33"/>
  <c r="IW55" i="33"/>
  <c r="DJ55" i="33"/>
  <c r="JW55" i="33"/>
  <c r="B55" i="33"/>
  <c r="HI55" i="33" s="1"/>
  <c r="LJ55" i="33"/>
  <c r="HJ55" i="33"/>
  <c r="KJ55" i="33"/>
  <c r="JJ55" i="33"/>
  <c r="AJ55" i="33"/>
  <c r="DW55" i="33"/>
  <c r="HW55" i="33"/>
  <c r="LW55" i="33"/>
  <c r="IJ55" i="33"/>
  <c r="AE25" i="35" a="1"/>
  <c r="AE25" i="35" s="1"/>
  <c r="T21" i="35" s="1"/>
  <c r="AE17" i="35" a="1"/>
  <c r="AE17" i="35" s="1"/>
  <c r="Q13" i="35" s="1"/>
  <c r="AF21" i="35" a="1"/>
  <c r="AH21" i="35" s="1"/>
  <c r="AF13" i="35" a="1"/>
  <c r="AF15" i="35" s="1"/>
  <c r="B65" i="33"/>
  <c r="B65" i="39"/>
  <c r="L93" i="38"/>
  <c r="B62" i="33"/>
  <c r="B62" i="39"/>
  <c r="F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Q29"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FI55" i="33" l="1"/>
  <c r="V55" i="33"/>
  <c r="KV55" i="33"/>
  <c r="LG55" i="33" s="1"/>
  <c r="EV55" i="33"/>
  <c r="FG55" i="33" s="1"/>
  <c r="II55" i="33"/>
  <c r="IT55" i="33" s="1"/>
  <c r="JI55" i="33"/>
  <c r="JT55" i="33" s="1"/>
  <c r="KI55" i="33"/>
  <c r="KT55" i="33" s="1"/>
  <c r="AV55" i="33"/>
  <c r="BG55" i="33" s="1"/>
  <c r="LI55" i="33"/>
  <c r="LT55" i="33" s="1"/>
  <c r="DI55" i="33"/>
  <c r="DT55" i="33" s="1"/>
  <c r="EI55" i="33"/>
  <c r="ET55" i="33" s="1"/>
  <c r="CI55" i="33"/>
  <c r="CT55" i="33" s="1"/>
  <c r="JV55" i="33"/>
  <c r="KG55" i="33" s="1"/>
  <c r="BV55" i="33"/>
  <c r="CG55" i="33" s="1"/>
  <c r="GI55" i="33"/>
  <c r="GT55" i="33" s="1"/>
  <c r="LV55" i="33"/>
  <c r="MG55" i="33" s="1"/>
  <c r="R13" i="35"/>
  <c r="IV55" i="33"/>
  <c r="JG55" i="33" s="1"/>
  <c r="HV55" i="33"/>
  <c r="IG55" i="33" s="1"/>
  <c r="BI55" i="33"/>
  <c r="BT55" i="33" s="1"/>
  <c r="GV55" i="33"/>
  <c r="HG55" i="33" s="1"/>
  <c r="FV55" i="33"/>
  <c r="GG55" i="33" s="1"/>
  <c r="AI55" i="33"/>
  <c r="AT55" i="33" s="1"/>
  <c r="B11" i="35"/>
  <c r="DV55" i="33"/>
  <c r="EG55" i="33" s="1"/>
  <c r="CV55" i="33"/>
  <c r="DG55" i="33" s="1"/>
  <c r="I55" i="33"/>
  <c r="T55" i="33" s="1"/>
  <c r="P55" i="33" s="1"/>
  <c r="S55" i="33" s="1"/>
  <c r="P13" i="35"/>
  <c r="T13" i="35"/>
  <c r="AF21" i="35"/>
  <c r="AF22" i="35"/>
  <c r="AG22" i="35"/>
  <c r="AH22" i="35"/>
  <c r="AF23" i="35"/>
  <c r="AG23" i="35"/>
  <c r="AI21" i="35"/>
  <c r="AG21" i="35"/>
  <c r="AI23" i="35"/>
  <c r="AI22" i="35"/>
  <c r="AH23" i="35"/>
  <c r="P22" i="35"/>
  <c r="T22" i="35"/>
  <c r="T23" i="35"/>
  <c r="R22" i="35"/>
  <c r="R23" i="35"/>
  <c r="P23" i="35"/>
  <c r="R21" i="35"/>
  <c r="Q21" i="35"/>
  <c r="P21" i="35"/>
  <c r="T24" i="35"/>
  <c r="Q23" i="35"/>
  <c r="P24" i="35"/>
  <c r="R24" i="35"/>
  <c r="B19" i="35"/>
  <c r="P14" i="35"/>
  <c r="AH13" i="35"/>
  <c r="R16" i="35" s="1"/>
  <c r="AI15" i="35"/>
  <c r="T14" i="35" s="1"/>
  <c r="AH15" i="35"/>
  <c r="R14" i="35" s="1"/>
  <c r="AG15" i="35"/>
  <c r="Q14" i="35" s="1"/>
  <c r="AI14" i="35"/>
  <c r="T15" i="35" s="1"/>
  <c r="AI13" i="35"/>
  <c r="T16" i="35" s="1"/>
  <c r="AH14" i="35"/>
  <c r="R15" i="35" s="1"/>
  <c r="AG13" i="35"/>
  <c r="Q16" i="35" s="1"/>
  <c r="AG14" i="35"/>
  <c r="Q15" i="35" s="1"/>
  <c r="AF14" i="35"/>
  <c r="P15" i="35" s="1"/>
  <c r="AF13" i="35"/>
  <c r="P16" i="35" s="1"/>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GT53" i="33" s="1"/>
  <c r="LX53" i="33"/>
  <c r="MG53" i="33" s="1"/>
  <c r="IX53" i="33"/>
  <c r="JG53" i="33" s="1"/>
  <c r="AK53" i="33"/>
  <c r="AT53" i="33" s="1"/>
  <c r="EK53" i="33"/>
  <c r="ET53" i="33" s="1"/>
  <c r="IK53" i="33"/>
  <c r="IT53" i="33" s="1"/>
  <c r="DK53" i="33"/>
  <c r="DT53" i="33" s="1"/>
  <c r="HX53" i="33"/>
  <c r="IG53" i="33" s="1"/>
  <c r="KX53" i="33"/>
  <c r="LG53" i="33" s="1"/>
  <c r="HK53" i="33"/>
  <c r="HT53" i="33" s="1"/>
  <c r="DX53" i="33"/>
  <c r="EG53" i="33" s="1"/>
  <c r="JX53" i="33"/>
  <c r="KG53" i="33" s="1"/>
  <c r="CK53" i="33"/>
  <c r="CT53" i="33" s="1"/>
  <c r="FX53" i="33"/>
  <c r="GG53" i="33" s="1"/>
  <c r="BX53" i="33"/>
  <c r="CG53" i="33" s="1"/>
  <c r="FK53" i="33"/>
  <c r="FT53" i="33" s="1"/>
  <c r="GX53" i="33"/>
  <c r="HG53" i="33" s="1"/>
  <c r="BK53" i="33"/>
  <c r="BT53" i="33" s="1"/>
  <c r="X53" i="33"/>
  <c r="AG53" i="33" s="1"/>
  <c r="LK53" i="33"/>
  <c r="LT53" i="33" s="1"/>
  <c r="K53" i="33"/>
  <c r="T53" i="33" s="1"/>
  <c r="EX53" i="33"/>
  <c r="FG53" i="33" s="1"/>
  <c r="CX53" i="33"/>
  <c r="DG53" i="33" s="1"/>
  <c r="AX53" i="33"/>
  <c r="BG53" i="33" s="1"/>
  <c r="KK53" i="33"/>
  <c r="KT53" i="33" s="1"/>
  <c r="JK53" i="33"/>
  <c r="JT53" i="33" s="1"/>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Q22" i="35"/>
  <c r="Q24" i="35"/>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H11" i="16"/>
  <c r="J4" i="16" s="1"/>
  <c r="B7" i="36" s="1"/>
  <c r="AF39" i="35"/>
  <c r="N12" i="27"/>
  <c r="U47" i="36"/>
  <c r="N14" i="27"/>
  <c r="U49" i="36"/>
  <c r="N11" i="27"/>
  <c r="U46" i="36"/>
  <c r="V47" i="38"/>
  <c r="V55" i="38"/>
  <c r="AI38" i="35"/>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AH39" i="35"/>
  <c r="AI37" i="35"/>
  <c r="AH38" i="35"/>
  <c r="AH37" i="35"/>
  <c r="AF37" i="35"/>
  <c r="AG38" i="35"/>
  <c r="AF38" i="35"/>
  <c r="AG37" i="35"/>
  <c r="AF46" i="35"/>
  <c r="P46" i="35" s="1"/>
  <c r="AH47" i="35"/>
  <c r="AF47" i="35"/>
  <c r="AH46" i="35"/>
  <c r="R46" i="35" s="1"/>
  <c r="AI45" i="35"/>
  <c r="T48" i="35" s="1"/>
  <c r="AI31" i="35"/>
  <c r="T30" i="35" s="1"/>
  <c r="AH30" i="35"/>
  <c r="R31" i="35" s="1"/>
  <c r="AF30" i="35"/>
  <c r="P31" i="35" s="1"/>
  <c r="AI29" i="35"/>
  <c r="T32" i="35" s="1"/>
  <c r="AG29" i="35"/>
  <c r="Q32" i="35" s="1"/>
  <c r="AF31" i="35"/>
  <c r="P30" i="35" s="1"/>
  <c r="AI30" i="35"/>
  <c r="T31" i="35" s="1"/>
  <c r="AH29" i="35"/>
  <c r="R32" i="35" s="1"/>
  <c r="AG31" i="35"/>
  <c r="Q30" i="35" s="1"/>
  <c r="AG30" i="35"/>
  <c r="Q31" i="35" s="1"/>
  <c r="AF29" i="35"/>
  <c r="P32" i="35" s="1"/>
  <c r="AH45" i="35"/>
  <c r="R48" i="35" s="1"/>
  <c r="AF45" i="35"/>
  <c r="AG47" i="35"/>
  <c r="Q47" i="35" s="1"/>
  <c r="AG46" i="35"/>
  <c r="Q46" i="35" s="1"/>
  <c r="Q37" i="35"/>
  <c r="AI46" i="35"/>
  <c r="B43" i="35"/>
  <c r="P37" i="35"/>
  <c r="P38" i="35"/>
  <c r="R47" i="35"/>
  <c r="T45" i="35"/>
  <c r="P47" i="35"/>
  <c r="P48" i="35"/>
  <c r="R45" i="35"/>
  <c r="P45" i="35"/>
  <c r="Q45" i="35"/>
  <c r="B35" i="35"/>
  <c r="R39" i="35"/>
  <c r="B27" i="35"/>
  <c r="R29" i="35"/>
  <c r="P29" i="35"/>
  <c r="R30" i="35"/>
  <c r="T29" i="35"/>
  <c r="R40" i="35"/>
  <c r="T39" i="35"/>
  <c r="P39" i="35"/>
  <c r="R38" i="35"/>
  <c r="R37" i="35"/>
  <c r="T40" i="35"/>
  <c r="Q40" i="35"/>
  <c r="Q39" i="35"/>
  <c r="T38" i="35"/>
  <c r="Q38" i="35"/>
  <c r="P40" i="35"/>
  <c r="Q48" i="35"/>
  <c r="AI47" i="35"/>
  <c r="T47" i="35" s="1"/>
  <c r="T46" i="35"/>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FT55" i="33"/>
  <c r="AG55" i="33"/>
  <c r="V58" i="38"/>
  <c r="HT55" i="33"/>
  <c r="L13" i="27" a="1"/>
  <c r="L13" i="27" s="1"/>
  <c r="L14" i="27" a="1"/>
  <c r="L14" i="27" s="1"/>
  <c r="L12" i="27" a="1"/>
  <c r="L12" i="27" s="1"/>
  <c r="L11" i="27" a="1"/>
  <c r="L11" i="27" s="1"/>
  <c r="T47" i="38"/>
  <c r="T55" i="38"/>
  <c r="T57" i="38"/>
  <c r="T49" i="38"/>
  <c r="V57" i="38"/>
  <c r="V49" i="38"/>
  <c r="T48" i="38"/>
  <c r="T56" i="38"/>
  <c r="V56" i="38"/>
  <c r="V48" i="38"/>
  <c r="S51" i="33" l="1"/>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52" i="39"/>
  <c r="E48" i="33"/>
  <c r="E50" i="33"/>
  <c r="E52" i="33"/>
  <c r="E54" i="33"/>
  <c r="E54" i="39"/>
  <c r="E48" i="39"/>
  <c r="E50" i="39"/>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O63" i="38"/>
  <c r="I64" i="36"/>
  <c r="H74" i="36" s="1"/>
  <c r="I63" i="38"/>
  <c r="C63" i="38"/>
  <c r="U64" i="36"/>
  <c r="T74" i="36" s="1"/>
  <c r="U63" i="38"/>
  <c r="E63" i="39"/>
  <c r="E75" i="37"/>
  <c r="E63" i="33"/>
  <c r="D70" i="37"/>
  <c r="C58" i="39"/>
  <c r="C63" i="33"/>
  <c r="D68" i="37"/>
  <c r="C59" i="39"/>
  <c r="D71" i="37"/>
  <c r="E74" i="37"/>
  <c r="C60" i="33"/>
  <c r="C60" i="39"/>
  <c r="D75" i="37"/>
  <c r="E62" i="39"/>
  <c r="C63" i="39"/>
  <c r="C59" i="33"/>
  <c r="C58" i="33"/>
  <c r="E62" i="33"/>
  <c r="D63" i="33" l="1"/>
  <c r="D63" i="39"/>
  <c r="N84" i="36"/>
  <c r="R84" i="36" s="1"/>
  <c r="J104" i="38" s="1"/>
  <c r="T8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E65" i="39"/>
  <c r="E78" i="37"/>
  <c r="E65" i="33"/>
  <c r="HG65" i="33" l="1"/>
  <c r="JG65" i="33"/>
  <c r="IT65" i="33"/>
  <c r="IT67" i="33" s="1"/>
  <c r="BT65" i="33"/>
  <c r="BT67" i="33" s="1"/>
  <c r="BT69" i="33" s="1"/>
  <c r="FG65" i="33"/>
  <c r="FG67" i="33" s="1"/>
  <c r="MG65" i="33"/>
  <c r="MG67" i="33" s="1"/>
  <c r="D65" i="33"/>
  <c r="KT65" i="33"/>
  <c r="KT67" i="33" s="1"/>
  <c r="CT65" i="33"/>
  <c r="BG65" i="33"/>
  <c r="FT65" i="33"/>
  <c r="FT67" i="33" s="1"/>
  <c r="AT65" i="33"/>
  <c r="AT67" i="33" s="1"/>
  <c r="GG65" i="33"/>
  <c r="GG67" i="33" s="1"/>
  <c r="JT65" i="33"/>
  <c r="CG65" i="33"/>
  <c r="CG67" i="33" s="1"/>
  <c r="ET65" i="33"/>
  <c r="ET67" i="33" s="1"/>
  <c r="ET68" i="33" s="1"/>
  <c r="LG65" i="33"/>
  <c r="DG65" i="33"/>
  <c r="IG65" i="33"/>
  <c r="IG67" i="33" s="1"/>
  <c r="EG65" i="33"/>
  <c r="EG67" i="33" s="1"/>
  <c r="DT65" i="33"/>
  <c r="DT67" i="33" s="1"/>
  <c r="LT65" i="33"/>
  <c r="LT67" i="33" s="1"/>
  <c r="HT65" i="33"/>
  <c r="HT67" i="33" s="1"/>
  <c r="KG65" i="33"/>
  <c r="KG67" i="33" s="1"/>
  <c r="GT65" i="33"/>
  <c r="T65" i="33"/>
  <c r="O65" i="33" s="1"/>
  <c r="AG65" i="33"/>
  <c r="AB65" i="33" s="1"/>
  <c r="D65" i="39"/>
  <c r="O67" i="39" s="1"/>
  <c r="O69" i="39" s="1"/>
  <c r="N93" i="38"/>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JG67" i="33"/>
  <c r="LG67" i="33"/>
  <c r="BG67" i="33"/>
  <c r="DG67" i="33"/>
  <c r="G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AG67" i="33" l="1"/>
  <c r="AG69" i="33" s="1"/>
  <c r="AF65" i="33"/>
  <c r="AB67" i="33"/>
  <c r="AD65" i="33"/>
  <c r="AE65" i="33" s="1"/>
  <c r="O70" i="39"/>
  <c r="O72" i="39" s="1"/>
  <c r="I2" i="39" s="1"/>
  <c r="I4" i="32" s="1"/>
  <c r="O71" i="39"/>
  <c r="O67" i="33"/>
  <c r="S65" i="33"/>
  <c r="Q65" i="33"/>
  <c r="R65" i="33" s="1"/>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AG68" i="33" l="1"/>
  <c r="J5" i="32"/>
  <c r="J4" i="32"/>
  <c r="O68" i="33"/>
  <c r="O69" i="33"/>
  <c r="AB69" i="33"/>
  <c r="AB68" i="33"/>
  <c r="T69" i="33"/>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5" i="32" l="1"/>
  <c r="G4" i="32"/>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D92" i="32" l="1"/>
  <c r="C67" i="32"/>
  <c r="C72" i="32"/>
  <c r="D99" i="32"/>
  <c r="D18" i="32"/>
  <c r="C38" i="32"/>
  <c r="C60" i="32"/>
  <c r="C61" i="32"/>
  <c r="D8" i="32"/>
  <c r="D25" i="32"/>
  <c r="C102" i="32"/>
  <c r="D38" i="32"/>
  <c r="D62" i="32"/>
  <c r="D34" i="32"/>
  <c r="C46" i="32"/>
  <c r="D60" i="32"/>
  <c r="C9" i="32"/>
  <c r="D14" i="32"/>
  <c r="D41" i="32"/>
  <c r="C12" i="32"/>
  <c r="C91" i="32"/>
  <c r="D40" i="32"/>
  <c r="D54" i="32"/>
  <c r="D77" i="32"/>
  <c r="D93" i="32"/>
  <c r="C44" i="32"/>
  <c r="C37" i="32"/>
  <c r="D67" i="32"/>
  <c r="C53" i="32"/>
  <c r="C41" i="32"/>
  <c r="D23" i="32"/>
  <c r="C51" i="32"/>
  <c r="D72" i="32"/>
  <c r="C90" i="32"/>
  <c r="D82" i="32"/>
  <c r="D21" i="32"/>
  <c r="D61" i="32"/>
  <c r="D103" i="32"/>
  <c r="D89" i="32"/>
  <c r="D58" i="32"/>
  <c r="C89" i="32"/>
  <c r="C92" i="32"/>
  <c r="C98" i="32"/>
  <c r="C101" i="32"/>
  <c r="D27" i="32"/>
  <c r="D35" i="32"/>
  <c r="C28" i="32"/>
  <c r="C25" i="32"/>
  <c r="C42" i="32"/>
  <c r="C74" i="32"/>
  <c r="C22" i="32"/>
  <c r="C4" i="32"/>
  <c r="D51" i="32"/>
  <c r="C39" i="32"/>
  <c r="C45" i="32"/>
  <c r="D96" i="32"/>
  <c r="D10" i="32"/>
  <c r="D98" i="32"/>
  <c r="C87" i="32"/>
  <c r="D46" i="32"/>
  <c r="C96" i="32"/>
  <c r="D57" i="32"/>
  <c r="D9" i="32"/>
  <c r="D22" i="32"/>
  <c r="C86" i="32"/>
  <c r="D78" i="32"/>
  <c r="C50" i="32"/>
  <c r="D102" i="32"/>
  <c r="D24" i="32"/>
  <c r="D37" i="32"/>
  <c r="C88" i="32"/>
  <c r="D16" i="32"/>
  <c r="C84" i="32"/>
  <c r="C36" i="32"/>
  <c r="C83" i="32"/>
  <c r="D5" i="32"/>
  <c r="C33" i="32"/>
  <c r="D65" i="32"/>
  <c r="C69" i="32"/>
  <c r="C32" i="32"/>
  <c r="D20" i="32"/>
  <c r="C5" i="32"/>
  <c r="D73" i="32"/>
  <c r="D71" i="32"/>
  <c r="D49" i="32"/>
  <c r="C19" i="32"/>
  <c r="C11" i="32"/>
  <c r="C30" i="32"/>
  <c r="D84" i="32"/>
  <c r="D17" i="32"/>
  <c r="C52" i="32"/>
  <c r="D42" i="32"/>
  <c r="C58" i="32"/>
  <c r="C80" i="32"/>
  <c r="C93" i="32"/>
  <c r="D13" i="32"/>
  <c r="C76" i="32"/>
  <c r="D19" i="32"/>
  <c r="C47" i="32"/>
  <c r="D59" i="32"/>
  <c r="D75" i="32"/>
  <c r="C49" i="32"/>
  <c r="C68" i="32"/>
  <c r="C56" i="32"/>
  <c r="D52" i="32"/>
  <c r="C82" i="32"/>
  <c r="D26" i="32"/>
  <c r="D7" i="32"/>
  <c r="C31" i="32"/>
  <c r="C100" i="32"/>
  <c r="D33" i="32"/>
  <c r="C16" i="32"/>
  <c r="C62" i="32"/>
  <c r="C34" i="32"/>
  <c r="D12" i="32"/>
  <c r="C26" i="32"/>
  <c r="C15" i="32"/>
  <c r="D88" i="32"/>
  <c r="C65" i="32"/>
  <c r="D53" i="32"/>
  <c r="C71" i="32"/>
  <c r="C40" i="32"/>
  <c r="C8" i="32"/>
  <c r="D80" i="32"/>
  <c r="C66" i="32"/>
  <c r="D39" i="32"/>
  <c r="C94" i="32"/>
  <c r="D30" i="32"/>
  <c r="C29" i="32"/>
  <c r="D66" i="32"/>
  <c r="D94" i="32"/>
  <c r="C24" i="32"/>
  <c r="C95" i="32"/>
  <c r="C77" i="32"/>
  <c r="D87" i="32"/>
  <c r="D101" i="32"/>
  <c r="D97" i="32"/>
  <c r="D81" i="32"/>
  <c r="D32" i="32"/>
  <c r="C23" i="32"/>
  <c r="C79" i="32"/>
  <c r="D48" i="32"/>
  <c r="C73" i="32"/>
  <c r="D15" i="32"/>
  <c r="D55" i="32"/>
  <c r="D95" i="32"/>
  <c r="D64" i="32"/>
  <c r="D11" i="32"/>
  <c r="D29" i="32"/>
  <c r="C43" i="32"/>
  <c r="C10" i="32"/>
  <c r="C63" i="32"/>
  <c r="C27" i="32"/>
  <c r="D83" i="32"/>
  <c r="D43" i="32"/>
  <c r="D63" i="32"/>
  <c r="C64" i="32"/>
  <c r="C81" i="32"/>
  <c r="C97" i="32"/>
  <c r="D100" i="32"/>
  <c r="C21" i="32"/>
  <c r="D45" i="32"/>
  <c r="D50" i="32"/>
  <c r="C35" i="32"/>
  <c r="D56" i="32"/>
  <c r="D85" i="32"/>
  <c r="C57" i="32"/>
  <c r="D36" i="32"/>
  <c r="C14" i="32"/>
  <c r="D47" i="32"/>
  <c r="C48" i="32"/>
  <c r="C17" i="32"/>
  <c r="D74" i="32"/>
  <c r="D44" i="32"/>
  <c r="C20" i="32"/>
  <c r="D86" i="32"/>
  <c r="C7" i="32"/>
  <c r="D79" i="32"/>
  <c r="D70" i="32"/>
  <c r="C75" i="32"/>
  <c r="D90" i="32"/>
  <c r="D28" i="32"/>
  <c r="D91" i="32"/>
  <c r="C6" i="32"/>
  <c r="D76" i="32"/>
  <c r="C70" i="32"/>
  <c r="C85" i="32"/>
  <c r="C59" i="32"/>
  <c r="C78" i="32"/>
  <c r="C55" i="32"/>
  <c r="C99" i="32"/>
  <c r="C18" i="32"/>
  <c r="D31" i="32"/>
  <c r="D4" i="32"/>
  <c r="D68" i="32"/>
  <c r="D6" i="32"/>
  <c r="D69" i="32"/>
  <c r="C13" i="32"/>
  <c r="C103" i="32"/>
  <c r="C54" i="32"/>
  <c r="IO70" i="33"/>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<sst xmlns="http://schemas.openxmlformats.org/spreadsheetml/2006/main" count="2989" uniqueCount="1801">
  <si>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</si>
  <si>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</si>
  <si>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</si>
  <si>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</si>
  <si>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</si>
  <si>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</si>
  <si>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</si>
  <si>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</si>
  <si>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</si>
  <si>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</si>
  <si>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</si>
  <si>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</si>
  <si>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</si>
  <si>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</si>
  <si>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</si>
  <si>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</si>
  <si>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</si>
  <si>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</si>
  <si>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</si>
  <si>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</si>
  <si>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</si>
  <si>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</si>
  <si>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</si>
  <si>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</si>
  <si>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</si>
  <si>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</si>
  <si>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</si>
  <si>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</si>
  <si>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</si>
  <si>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</si>
  <si>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</si>
  <si>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</si>
  <si>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</si>
  <si>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</si>
  <si>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</si>
  <si>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</si>
  <si>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</si>
  <si>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</si>
  <si>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</si>
  <si>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</si>
  <si>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</si>
  <si>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</si>
  <si>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</si>
  <si>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</si>
  <si>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</si>
  <si>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</si>
  <si>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</si>
  <si>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</si>
  <si>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</si>
  <si>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</si>
  <si>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</si>
  <si>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</si>
  <si>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</si>
  <si>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</si>
  <si>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</si>
  <si>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</si>
  <si>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</si>
  <si>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</si>
  <si>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</si>
  <si>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</si>
  <si>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</si>
  <si>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</si>
  <si>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</si>
  <si>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</si>
  <si>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</si>
  <si>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</si>
  <si>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</si>
  <si>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</si>
  <si>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</si>
  <si>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</si>
  <si>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</si>
  <si>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</si>
  <si>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</si>
  <si>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</si>
  <si>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</si>
  <si>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</si>
  <si>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</si>
  <si>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</si>
  <si>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</si>
  <si>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</si>
  <si>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</si>
  <si>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</si>
  <si>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</si>
  <si>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</si>
  <si>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</si>
  <si>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</si>
  <si>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</si>
  <si>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</si>
  <si>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</si>
  <si>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</si>
  <si>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</si>
  <si>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</si>
  <si>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</si>
  <si>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</si>
  <si>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</si>
  <si>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</si>
  <si>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</si>
  <si>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</si>
  <si>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</si>
  <si>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</si>
  <si>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</si>
  <si>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</si>
  <si>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</si>
  <si>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</si>
  <si>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</si>
  <si>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</si>
  <si>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</si>
  <si>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</si>
  <si>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</si>
  <si>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</si>
  <si>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</si>
  <si>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</si>
  <si>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</si>
  <si>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</si>
  <si>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</si>
  <si>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</si>
  <si>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</si>
  <si>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</si>
  <si>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</si>
  <si>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</si>
  <si>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</si>
  <si>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</si>
  <si>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</si>
  <si>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</si>
  <si>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</si>
  <si>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</si>
  <si>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</si>
  <si>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</si>
  <si>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</si>
  <si>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</si>
  <si>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</si>
  <si>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</si>
  <si>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</si>
  <si>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</si>
  <si>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</si>
  <si>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</si>
  <si>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</si>
  <si>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</si>
  <si>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</si>
  <si>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</si>
  <si>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</si>
  <si>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</si>
  <si>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</si>
  <si>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</si>
  <si>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</si>
  <si>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</si>
  <si>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</si>
  <si>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</si>
  <si>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</si>
  <si>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</si>
  <si>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</si>
  <si>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</si>
  <si>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</si>
  <si>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</si>
  <si>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</si>
  <si>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</si>
  <si>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</si>
  <si>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</si>
  <si>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</si>
  <si>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</si>
  <si>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</si>
  <si>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</si>
  <si>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</si>
  <si>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</si>
  <si>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</si>
  <si>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</si>
  <si>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</si>
  <si>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</si>
  <si>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</si>
  <si>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</si>
  <si>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</si>
  <si>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</si>
  <si>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</si>
  <si>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</si>
  <si>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</si>
  <si>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</si>
  <si>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</si>
  <si>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</si>
  <si>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</si>
  <si>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</si>
  <si>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</si>
  <si>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</si>
  <si>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</si>
  <si>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</si>
  <si>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</si>
  <si>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</si>
  <si>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</si>
  <si>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</si>
  <si>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</si>
  <si>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</si>
  <si>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</si>
  <si>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</si>
  <si>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</si>
  <si>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</si>
  <si>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</si>
  <si>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</si>
  <si>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</si>
  <si>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</si>
  <si>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</si>
  <si>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</si>
  <si>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</si>
  <si>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</si>
  <si>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</si>
  <si>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</si>
  <si>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</si>
  <si>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</si>
  <si>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</si>
  <si>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</si>
  <si>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</si>
  <si>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</si>
  <si>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</si>
  <si>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</si>
  <si>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</si>
  <si>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</si>
  <si>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</si>
  <si>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</si>
  <si>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</si>
  <si>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</si>
  <si>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</si>
  <si>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</si>
  <si>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</si>
  <si>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</si>
  <si>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</si>
  <si>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</si>
  <si>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</si>
  <si>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</si>
  <si>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</si>
  <si>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</si>
  <si>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</si>
  <si>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</si>
  <si>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</si>
  <si>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</si>
  <si>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</si>
  <si>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</si>
  <si>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</si>
  <si>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</si>
  <si>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</si>
  <si>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</si>
  <si>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</si>
  <si>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</si>
  <si>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</si>
  <si>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</si>
  <si>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</si>
  <si>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</si>
  <si>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</si>
  <si>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</si>
  <si>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</si>
  <si>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</si>
  <si>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</si>
  <si>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</si>
  <si>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</si>
  <si>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</si>
  <si>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</si>
  <si>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</si>
  <si>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</si>
  <si>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</si>
  <si>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</si>
  <si>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</si>
  <si>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</si>
  <si>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</si>
  <si>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</si>
  <si>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</si>
  <si>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</si>
  <si>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</si>
  <si>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</si>
  <si>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</si>
  <si>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</si>
  <si>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</si>
  <si>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</si>
  <si>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</si>
  <si>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</si>
  <si>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</si>
  <si>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</si>
  <si>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</si>
  <si>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</si>
  <si>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</si>
  <si>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</si>
  <si>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</si>
  <si>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</si>
  <si>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</si>
  <si>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</si>
  <si>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</si>
  <si>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</si>
  <si>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</si>
  <si>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</si>
  <si>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</si>
  <si>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</si>
  <si>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</si>
  <si>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</si>
  <si>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</si>
  <si>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</si>
  <si>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</si>
  <si>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</si>
  <si>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</si>
  <si>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</si>
  <si>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</si>
  <si>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</si>
  <si>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</si>
  <si>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</si>
  <si>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</si>
  <si>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</si>
  <si>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</si>
  <si>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</si>
  <si>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</si>
  <si>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</si>
  <si>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</si>
  <si>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</si>
  <si>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</si>
  <si>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</si>
  <si>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</si>
  <si>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</si>
  <si>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</si>
  <si>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</si>
  <si>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</si>
  <si>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</si>
  <si>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</si>
  <si>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</si>
  <si>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</si>
  <si>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</si>
  <si>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</si>
  <si>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</si>
  <si>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</si>
  <si>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</si>
  <si>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</si>
  <si>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</si>
  <si>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</si>
  <si>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</si>
  <si>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</si>
  <si>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</si>
  <si>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</si>
  <si>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</si>
  <si>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</si>
  <si>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</si>
  <si>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</si>
  <si>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</si>
  <si>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</si>
  <si>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</si>
  <si>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</si>
  <si>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</si>
  <si>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</si>
  <si>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</si>
  <si>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</si>
  <si>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</si>
  <si>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</si>
  <si>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</si>
  <si>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</si>
  <si>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</si>
  <si>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</si>
  <si>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</si>
  <si>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</si>
  <si>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</si>
  <si>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</si>
  <si>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</si>
  <si>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</si>
  <si>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</si>
  <si>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</si>
  <si>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</si>
  <si>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</si>
  <si>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</si>
  <si>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</si>
  <si>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</si>
  <si>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</si>
  <si>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</si>
  <si>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</si>
  <si>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</si>
  <si>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</si>
  <si>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</si>
  <si>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</si>
  <si>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</si>
  <si>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</si>
  <si>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</si>
  <si>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</si>
  <si>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</si>
  <si>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</si>
  <si>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</si>
  <si>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</si>
  <si>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</si>
  <si>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</si>
  <si>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</si>
  <si>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</si>
  <si>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</si>
  <si>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</si>
  <si>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</si>
  <si>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</si>
  <si>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</si>
  <si>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</si>
  <si>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</si>
  <si>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</si>
  <si>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</si>
  <si>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</si>
  <si>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</si>
  <si>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</si>
  <si>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</si>
  <si>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</si>
  <si>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</si>
  <si>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</si>
  <si>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</si>
  <si>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</si>
  <si>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</si>
  <si>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</si>
  <si>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</si>
  <si>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</si>
  <si>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</si>
  <si>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</si>
  <si>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</si>
  <si>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</si>
  <si>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</si>
  <si>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</si>
  <si>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</si>
  <si>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</si>
  <si>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</si>
  <si>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</si>
  <si>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</si>
  <si>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</si>
  <si>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</si>
  <si>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</si>
  <si>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</si>
  <si>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</si>
  <si>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</si>
  <si>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</si>
  <si>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</si>
  <si>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</si>
  <si>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</si>
  <si>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</si>
  <si>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</si>
  <si>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</si>
  <si>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</si>
  <si>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</si>
  <si>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</si>
  <si>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</si>
  <si>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</si>
  <si>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</si>
  <si>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</si>
  <si>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</si>
  <si>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</si>
  <si>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</si>
  <si>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</si>
  <si>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</si>
  <si>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</si>
  <si>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</si>
  <si>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</si>
  <si>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</si>
  <si>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</si>
  <si>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</si>
  <si>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</si>
  <si>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</si>
  <si>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</si>
  <si>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</si>
  <si>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</si>
  <si>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</si>
  <si>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</si>
  <si>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</si>
  <si>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</si>
  <si>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</si>
  <si>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</si>
  <si>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</si>
  <si>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</si>
  <si>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</si>
  <si>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</si>
  <si>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</si>
  <si>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</si>
  <si>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</si>
  <si>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</si>
  <si>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</si>
  <si>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</si>
  <si>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</si>
  <si>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</si>
  <si>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</si>
  <si>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</si>
  <si>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</si>
  <si>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</si>
  <si>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</si>
  <si>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</si>
  <si>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</si>
  <si>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</si>
  <si>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</si>
  <si>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</si>
  <si>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</si>
  <si>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</si>
  <si>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</si>
  <si>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</si>
  <si>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</si>
  <si>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</si>
  <si>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</si>
  <si>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</si>
  <si>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</si>
  <si>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</si>
  <si>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</si>
  <si>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</si>
  <si>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</si>
  <si>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</si>
  <si>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</si>
  <si>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</si>
  <si>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</si>
  <si>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</si>
  <si>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</si>
  <si>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</si>
  <si>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</si>
  <si>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</si>
  <si>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</si>
  <si>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</si>
  <si>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</si>
  <si>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</si>
  <si>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</si>
  <si>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</si>
  <si>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</si>
  <si>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</si>
  <si>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</si>
  <si>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</si>
  <si>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</si>
  <si>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</si>
  <si>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</si>
  <si>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</si>
  <si>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</si>
  <si>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</si>
  <si>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</si>
  <si>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</si>
  <si>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</si>
  <si>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</si>
  <si>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</si>
  <si>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</si>
  <si>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</si>
  <si>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</si>
  <si>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</si>
  <si>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</si>
  <si>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</si>
  <si>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</si>
  <si>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</si>
  <si>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</si>
  <si>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</si>
  <si>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</si>
  <si>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</si>
  <si>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</si>
  <si>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</si>
  <si>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</si>
  <si>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</si>
  <si>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</si>
  <si>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</si>
  <si>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</si>
  <si>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</si>
  <si>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</si>
  <si>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</si>
  <si>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</si>
  <si>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</si>
  <si>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</si>
  <si>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</si>
  <si>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</si>
  <si>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</si>
  <si>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</si>
  <si>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</si>
  <si>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</si>
  <si>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</si>
  <si>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</si>
  <si>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</si>
  <si>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</si>
  <si>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</si>
  <si>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</si>
  <si>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</si>
  <si>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</si>
  <si>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</si>
  <si>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</si>
  <si>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</si>
  <si>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</si>
  <si>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</si>
  <si>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</si>
  <si>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</si>
  <si>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</si>
  <si>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</si>
  <si>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</si>
  <si>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</si>
  <si>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</si>
  <si>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</si>
  <si>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</si>
  <si>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</si>
  <si>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</si>
  <si>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</si>
  <si>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</si>
  <si>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</si>
  <si>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</si>
  <si>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</si>
  <si>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</si>
  <si>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</si>
  <si>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</si>
  <si>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</si>
  <si>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</si>
  <si>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</si>
  <si>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</si>
  <si>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</si>
  <si>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</si>
  <si>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</si>
  <si>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</si>
  <si>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</si>
  <si>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</si>
  <si>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</si>
  <si>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</si>
  <si>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</si>
  <si>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</si>
  <si>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</si>
  <si>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</si>
  <si>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</si>
  <si>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</si>
  <si>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</si>
  <si>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</si>
  <si>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</si>
  <si>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</si>
  <si>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</si>
  <si>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</si>
  <si>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</si>
  <si>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</si>
  <si>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</si>
  <si>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</si>
  <si>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</si>
  <si>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</si>
  <si>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</si>
  <si>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</si>
  <si>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</si>
  <si>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</si>
  <si>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</si>
  <si>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</si>
  <si>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</si>
  <si>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</si>
  <si>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</si>
  <si>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</si>
  <si>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</si>
  <si>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</si>
  <si>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</si>
  <si>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</si>
  <si>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</si>
  <si>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</si>
  <si>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</si>
  <si>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</si>
  <si>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</si>
  <si>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</si>
  <si>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</si>
  <si>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</si>
  <si>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</si>
  <si>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</si>
  <si>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</si>
  <si>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</si>
  <si>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</si>
  <si>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</si>
  <si>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</si>
  <si>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</si>
  <si>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</si>
  <si>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</si>
  <si>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</si>
  <si>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</si>
  <si>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</si>
  <si>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</si>
  <si>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</si>
  <si>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</si>
  <si>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</si>
  <si>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</si>
  <si>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</si>
  <si>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</si>
  <si>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</si>
  <si>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</si>
  <si>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</si>
  <si>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</si>
  <si>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</si>
  <si>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</si>
  <si>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</si>
  <si>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</si>
  <si>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</si>
  <si>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</si>
  <si>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</si>
  <si>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</si>
  <si>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</si>
  <si>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</si>
  <si>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</si>
  <si>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</si>
  <si>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</si>
  <si>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</si>
  <si>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</si>
  <si>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</si>
  <si>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</si>
  <si>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</si>
  <si>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</si>
  <si>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</si>
  <si>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</si>
  <si>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</si>
  <si>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</si>
  <si>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</si>
  <si>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</si>
  <si>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</si>
  <si>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</si>
  <si>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</si>
  <si>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</si>
  <si>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</si>
  <si>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</si>
  <si>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</si>
  <si>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</si>
  <si>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</si>
  <si>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</si>
  <si>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</si>
  <si>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</si>
  <si>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</si>
  <si>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</si>
  <si>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</si>
  <si>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</si>
  <si>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</si>
  <si>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</si>
  <si>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</si>
  <si>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</si>
  <si>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</si>
  <si>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</si>
  <si>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</si>
  <si>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</si>
  <si>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</si>
  <si>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</si>
  <si>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</si>
  <si>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</si>
  <si>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</si>
  <si>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</si>
  <si>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</si>
  <si>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</si>
  <si>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</si>
  <si>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</si>
  <si>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</si>
  <si>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</si>
  <si>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</si>
  <si>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</si>
  <si>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</si>
  <si>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</si>
  <si>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</si>
  <si>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</si>
  <si>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</si>
  <si>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</si>
  <si>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</si>
  <si>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</si>
  <si>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</si>
  <si>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</si>
  <si>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</si>
  <si>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</si>
  <si>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</si>
  <si>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</si>
  <si>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</si>
  <si>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</si>
  <si>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</si>
  <si>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</si>
  <si>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</si>
  <si>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</si>
  <si>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</si>
  <si>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</si>
  <si>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</si>
  <si>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</si>
  <si>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</si>
  <si>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</si>
  <si>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</si>
  <si>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</si>
  <si>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</si>
  <si>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</si>
  <si>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</si>
  <si>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</si>
  <si>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</si>
  <si>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</si>
  <si>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</si>
  <si>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</si>
  <si>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</si>
  <si>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</si>
  <si>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</si>
  <si>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</si>
  <si>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</si>
  <si>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</si>
  <si>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</si>
  <si>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</si>
  <si>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</si>
  <si>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</si>
  <si>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</si>
  <si>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</si>
  <si>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</si>
  <si>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</si>
  <si>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</si>
  <si>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</si>
  <si>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</si>
  <si>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</si>
  <si>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</si>
  <si>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</si>
  <si>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</si>
  <si>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</si>
  <si>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</si>
  <si>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</si>
  <si>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</si>
  <si>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</si>
  <si>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</si>
  <si>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</si>
  <si>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</si>
  <si>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</si>
  <si>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</si>
  <si>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</si>
  <si>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</si>
  <si>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</si>
  <si>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</si>
  <si>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</si>
  <si>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</si>
  <si>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</si>
  <si>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</si>
  <si>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</si>
  <si>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</si>
  <si>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</si>
  <si>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</si>
  <si>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</si>
  <si>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</si>
  <si>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</si>
  <si>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</si>
  <si>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</si>
  <si>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</si>
  <si>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</si>
  <si>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</si>
  <si>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</si>
  <si>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</si>
  <si>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</si>
  <si>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</si>
  <si>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</si>
  <si>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</si>
  <si>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</si>
  <si>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</si>
  <si>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</si>
  <si>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</si>
  <si>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</si>
  <si>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</si>
  <si>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</si>
  <si>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</si>
  <si>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</si>
  <si>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</si>
  <si>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</si>
  <si>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</si>
  <si>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</si>
  <si>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</si>
  <si>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</si>
  <si>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</si>
  <si>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</si>
  <si>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</si>
  <si>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</si>
  <si>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</si>
  <si>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</si>
  <si>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</si>
  <si>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</si>
  <si>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</si>
  <si>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</si>
  <si>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</si>
  <si>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</si>
  <si>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</si>
  <si>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</si>
  <si>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</si>
  <si>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</si>
  <si>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</si>
  <si>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</si>
  <si>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</si>
  <si>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</si>
  <si>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</si>
  <si>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</si>
  <si>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</si>
  <si>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</si>
  <si>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</si>
  <si>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</si>
  <si>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</si>
  <si>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</si>
  <si>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</si>
  <si>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</si>
  <si>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</si>
  <si>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</si>
  <si>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</si>
  <si>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</si>
  <si>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</si>
  <si>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</si>
  <si>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</si>
  <si>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</si>
  <si>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</si>
  <si>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</si>
  <si>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</si>
  <si>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</si>
  <si>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</si>
  <si>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</si>
  <si>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</si>
  <si>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</si>
  <si>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</si>
  <si>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</si>
  <si>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</si>
  <si>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</si>
  <si>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</si>
  <si>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</si>
  <si>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</si>
  <si>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</si>
  <si>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</si>
  <si>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</si>
  <si>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</si>
  <si>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</si>
  <si>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</si>
  <si>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</si>
  <si>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</si>
  <si>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</si>
  <si>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</si>
  <si>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</si>
  <si>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</si>
  <si>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</si>
  <si>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</si>
  <si>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</si>
  <si>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</si>
  <si>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</si>
  <si>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</si>
  <si>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</si>
  <si>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</si>
  <si>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</si>
  <si>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</si>
  <si>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</si>
  <si>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</si>
  <si>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</si>
  <si>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</si>
  <si>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</si>
  <si>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</si>
  <si>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</si>
  <si>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</si>
  <si>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</si>
  <si>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</si>
  <si>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</si>
  <si>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</si>
  <si>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</si>
  <si>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</si>
  <si>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</si>
  <si>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</si>
  <si>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</si>
  <si>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</si>
  <si>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</si>
  <si>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</si>
  <si>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</si>
  <si>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</si>
  <si>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</si>
  <si>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</si>
  <si>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</si>
  <si>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</si>
  <si>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</si>
  <si>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</si>
  <si>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</si>
  <si>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</si>
  <si>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</si>
  <si>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</si>
  <si>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</si>
  <si>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</si>
  <si>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</si>
  <si>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</si>
  <si>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</si>
  <si>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</si>
  <si>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</si>
  <si>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</si>
  <si>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</si>
  <si>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</si>
  <si>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</si>
  <si>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</si>
  <si>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</si>
  <si>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</si>
  <si>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</si>
  <si>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</si>
  <si>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</si>
  <si>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</si>
  <si>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</si>
  <si>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</si>
  <si>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</si>
  <si>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</si>
  <si>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</si>
  <si>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</si>
  <si>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</si>
  <si>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</si>
  <si>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</si>
  <si>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</si>
  <si>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</si>
  <si>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</si>
  <si>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</si>
  <si>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</si>
  <si>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</si>
  <si>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</si>
  <si>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</si>
  <si>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</si>
  <si>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</si>
  <si>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</si>
  <si>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</si>
  <si>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</si>
  <si>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</si>
  <si>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</si>
  <si>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</si>
  <si>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</si>
  <si>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</si>
  <si>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</si>
  <si>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</si>
  <si>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</si>
  <si>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</si>
  <si>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</si>
  <si>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</si>
  <si>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</si>
  <si>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</si>
  <si>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</si>
  <si>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</si>
  <si>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</si>
  <si>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</si>
  <si>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</si>
  <si>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</si>
  <si>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</si>
  <si>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</si>
  <si>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</si>
  <si>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</si>
  <si>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</si>
  <si>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</si>
  <si>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</si>
  <si>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</si>
  <si>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</si>
  <si>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</si>
  <si>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</si>
  <si>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</si>
  <si>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</si>
  <si>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</si>
  <si>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</si>
  <si>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</si>
  <si>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</si>
  <si>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</si>
  <si>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</si>
  <si>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</si>
  <si>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</si>
  <si>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</si>
  <si>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</si>
  <si>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</si>
  <si>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</si>
  <si>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</si>
  <si>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</si>
  <si>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</si>
  <si>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</si>
  <si>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</si>
  <si>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</si>
  <si>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</si>
  <si>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</si>
  <si>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</si>
  <si>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</si>
  <si>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</si>
  <si>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</si>
  <si>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</si>
  <si>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</si>
  <si>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</si>
  <si>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</si>
  <si>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</si>
  <si>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</si>
  <si>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</si>
  <si>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</si>
  <si>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</si>
  <si>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</si>
  <si>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</si>
  <si>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</si>
  <si>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</si>
  <si>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</si>
  <si>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</si>
  <si>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</si>
  <si>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</si>
  <si>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</si>
  <si>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</si>
  <si>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</si>
  <si>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</si>
  <si>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</si>
  <si>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</si>
  <si>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</si>
  <si>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</si>
  <si>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</si>
  <si>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</si>
  <si>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</si>
  <si>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</si>
  <si>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</si>
  <si>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</si>
  <si>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</si>
  <si>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</si>
  <si>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</si>
  <si>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</si>
  <si>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</si>
  <si>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</si>
  <si>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</si>
  <si>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</si>
  <si>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</si>
  <si>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</si>
  <si>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</si>
  <si>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</si>
  <si>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</si>
  <si>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</si>
  <si>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</si>
  <si>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</si>
  <si>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</si>
  <si>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</si>
  <si>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</si>
  <si>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</si>
  <si>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</si>
  <si>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</si>
  <si>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</si>
  <si>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</si>
  <si>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</si>
  <si>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</si>
  <si>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</si>
  <si>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</si>
  <si>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</si>
  <si>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</si>
  <si>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</si>
  <si>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</si>
  <si>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</si>
  <si>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</si>
  <si>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</si>
  <si>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</si>
  <si>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</si>
  <si>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</si>
  <si>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</si>
  <si>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</si>
  <si>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</si>
  <si>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</si>
  <si>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</si>
  <si>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</si>
  <si>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</si>
  <si>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</si>
  <si>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</si>
  <si>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</si>
  <si>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</si>
  <si>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</si>
  <si>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</si>
  <si>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</si>
  <si>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</si>
  <si>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</si>
  <si>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</si>
  <si>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</si>
  <si>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</si>
  <si>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</si>
  <si>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</si>
  <si>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</si>
  <si>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</si>
  <si>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</si>
  <si>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</si>
  <si>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</si>
  <si>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</si>
  <si>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</si>
  <si>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</si>
  <si>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</si>
  <si>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</si>
  <si>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</si>
  <si>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</si>
  <si>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</si>
  <si>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</si>
  <si>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</si>
  <si>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</si>
  <si>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</si>
  <si>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</si>
  <si>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</si>
  <si>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</si>
  <si>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</si>
  <si>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</si>
  <si>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</si>
  <si>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</si>
  <si>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</si>
  <si>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</si>
  <si>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</si>
  <si>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</si>
  <si>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</si>
  <si>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</si>
  <si>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</si>
  <si>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</si>
  <si>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</si>
  <si>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</si>
  <si>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</si>
  <si>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</si>
  <si>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</si>
  <si>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</si>
  <si>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</si>
  <si>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</si>
  <si>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</si>
  <si>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</si>
  <si>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</si>
  <si>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</si>
  <si>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</si>
  <si>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</si>
  <si>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</si>
  <si>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</si>
  <si>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</si>
  <si>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</si>
  <si>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</si>
  <si>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</si>
  <si>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</si>
  <si>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</si>
  <si>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</si>
  <si>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</si>
  <si>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</si>
  <si>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</si>
  <si>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</si>
  <si>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</si>
  <si>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</si>
  <si>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</si>
  <si>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</si>
  <si>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</si>
  <si>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</si>
  <si>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</si>
  <si>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</si>
  <si>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</si>
  <si>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</si>
  <si>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</si>
  <si>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</si>
  <si>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</si>
  <si>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</si>
  <si>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</si>
  <si>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</si>
  <si>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</si>
  <si>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</si>
  <si>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</si>
  <si>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</si>
  <si>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</si>
  <si>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</si>
  <si>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</si>
  <si>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</si>
  <si>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</si>
  <si>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</si>
  <si>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</si>
  <si>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</si>
  <si>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</si>
  <si>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</si>
  <si>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</si>
  <si>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</si>
  <si>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</si>
  <si>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</si>
  <si>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</si>
  <si>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</si>
  <si>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</si>
  <si>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</si>
  <si>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</si>
  <si>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</si>
  <si>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</si>
  <si>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</si>
  <si>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</si>
  <si>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</si>
  <si>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</si>
  <si>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</si>
  <si>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</si>
  <si>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</si>
  <si>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</si>
  <si>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</si>
  <si>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</si>
  <si>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</si>
  <si>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</si>
  <si>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</si>
  <si>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</si>
  <si>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</si>
  <si>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</si>
  <si>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</si>
  <si>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</si>
  <si>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</si>
  <si>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</si>
  <si>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</si>
  <si>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</si>
  <si>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</si>
  <si>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</si>
  <si>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</si>
  <si>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</si>
  <si>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</si>
  <si>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</si>
  <si>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</si>
  <si>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</si>
  <si>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</si>
  <si>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</si>
  <si>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</si>
  <si>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</si>
  <si>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</si>
  <si>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</si>
  <si>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</si>
  <si>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</si>
  <si>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</si>
  <si>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</si>
  <si>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</si>
  <si>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</si>
  <si>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</si>
  <si>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</si>
  <si>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</si>
  <si>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</si>
  <si>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</si>
  <si>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</si>
  <si>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</si>
  <si>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</si>
  <si>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</si>
  <si>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</si>
  <si>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</si>
  <si>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</si>
  <si>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</si>
  <si>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</si>
  <si>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</si>
  <si>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</si>
  <si>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</si>
  <si>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</si>
  <si>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</si>
  <si>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</si>
  <si>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</si>
  <si>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</si>
  <si>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</si>
  <si>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</si>
  <si>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</si>
  <si>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</si>
  <si>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</si>
  <si>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</si>
  <si>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</si>
  <si>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</si>
  <si>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</si>
  <si>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</si>
  <si>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</si>
  <si>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</si>
  <si>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</si>
  <si>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</si>
  <si>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</si>
  <si>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</si>
  <si>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</si>
  <si>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</si>
  <si>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</si>
  <si>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</si>
  <si>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</si>
  <si>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</si>
  <si>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</si>
  <si>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</si>
  <si>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</si>
  <si>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</si>
  <si>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</si>
  <si>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</si>
  <si>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</si>
  <si>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</si>
  <si>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</si>
  <si>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</si>
  <si>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</si>
  <si>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</si>
  <si>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</si>
  <si>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</si>
  <si>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</si>
  <si>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</si>
  <si>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</si>
  <si>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</si>
  <si>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</si>
  <si>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</si>
  <si>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</si>
  <si>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</si>
  <si>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</si>
  <si>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</si>
  <si>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</si>
  <si>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</si>
  <si>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</si>
  <si>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</si>
  <si>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</si>
  <si>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</si>
  <si>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</si>
  <si>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</si>
  <si>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</si>
  <si>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</si>
  <si>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</si>
  <si>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</si>
  <si>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</si>
  <si>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</si>
  <si>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</si>
  <si>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</si>
  <si>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</si>
  <si>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</si>
  <si>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</si>
  <si>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</si>
  <si>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</si>
  <si>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</si>
  <si>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</si>
  <si>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</si>
  <si>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</si>
  <si>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</si>
  <si>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</si>
  <si>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</si>
  <si>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</si>
  <si>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</si>
  <si>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</si>
  <si>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</si>
  <si>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</si>
  <si>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</si>
  <si>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</si>
  <si>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</si>
  <si>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</si>
  <si>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</si>
  <si>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</si>
  <si>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</si>
  <si>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</si>
  <si>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</si>
  <si>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</si>
  <si>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</si>
  <si>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</si>
  <si>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</si>
  <si>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</si>
  <si>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</si>
  <si>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</si>
  <si>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</si>
  <si>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</si>
  <si>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</si>
  <si>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</si>
  <si>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</si>
  <si>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</si>
  <si>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</si>
  <si>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</si>
  <si>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</si>
  <si>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</si>
  <si>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</si>
  <si>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</si>
  <si>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</si>
  <si>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</si>
  <si>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</si>
  <si>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</si>
  <si>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</si>
  <si>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</si>
  <si>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</si>
  <si>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</si>
  <si>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</si>
  <si>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</si>
  <si>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</si>
  <si>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</si>
  <si>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</si>
  <si>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</si>
  <si>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</si>
  <si>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</si>
  <si>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</si>
  <si>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</si>
  <si>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</si>
  <si>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</si>
  <si>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</si>
  <si>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</si>
  <si>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</si>
  <si>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</si>
  <si>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</si>
  <si>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</si>
  <si>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</si>
  <si>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</si>
  <si>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</si>
  <si>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</si>
  <si>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</si>
  <si>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</si>
  <si>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</si>
  <si>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</si>
  <si>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</si>
  <si>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</si>
  <si>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</si>
  <si>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</si>
  <si>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</si>
  <si>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</si>
  <si>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</si>
  <si>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</si>
  <si>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</si>
  <si>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</si>
  <si>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</si>
  <si>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</si>
  <si>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</si>
  <si>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</si>
  <si>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</si>
  <si>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</si>
  <si>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</si>
  <si>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</si>
  <si>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</si>
  <si>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</si>
  <si>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</si>
  <si>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</si>
  <si>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</si>
  <si>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</si>
  <si>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</si>
  <si>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</si>
  <si>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</si>
  <si>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</si>
  <si>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</si>
  <si>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</si>
  <si>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</si>
  <si>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</si>
  <si>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</si>
  <si>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</si>
  <si>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</si>
  <si>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</si>
  <si>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</si>
  <si>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</si>
  <si>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</si>
  <si>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</si>
  <si>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</si>
  <si>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</si>
  <si>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</si>
  <si>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</si>
  <si>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</si>
  <si>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</si>
  <si>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</si>
  <si>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</si>
  <si>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</si>
  <si>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</si>
  <si>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</si>
  <si>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</si>
  <si>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</si>
  <si>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</si>
  <si>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</si>
  <si>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</si>
  <si>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</si>
  <si>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</si>
  <si>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</si>
  <si>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</si>
  <si>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</si>
  <si>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</si>
  <si>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</si>
  <si>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</si>
  <si>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</si>
  <si>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</si>
  <si>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</si>
  <si>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</si>
  <si>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</si>
  <si>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</si>
  <si>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</si>
  <si>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</si>
  <si>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</si>
  <si>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</si>
  <si>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</si>
  <si>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</si>
  <si>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</si>
  <si>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</si>
  <si>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</si>
  <si>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</si>
  <si>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</si>
  <si>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</si>
  <si>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</si>
  <si>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</si>
  <si>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</si>
  <si>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</si>
  <si>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</si>
  <si>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</si>
  <si>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</si>
  <si>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</si>
  <si>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</si>
  <si>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</si>
  <si>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</si>
  <si>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</si>
  <si>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</si>
  <si>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</si>
  <si>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</si>
  <si>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</si>
  <si>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</si>
  <si>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</si>
  <si>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</si>
  <si>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</si>
  <si>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</si>
  <si>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</si>
  <si>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</si>
  <si>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</si>
  <si>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</si>
  <si>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</si>
  <si>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</si>
  <si>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</si>
  <si>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</si>
  <si>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</si>
  <si>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</si>
  <si>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</si>
  <si>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</si>
  <si>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</si>
  <si>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</si>
  <si>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</si>
  <si>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</si>
  <si>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</si>
  <si>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</si>
  <si>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</si>
  <si>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</si>
  <si>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</si>
  <si>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</si>
  <si>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</si>
  <si>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</si>
  <si>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</si>
  <si>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</si>
  <si>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</si>
  <si>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</si>
  <si>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</si>
  <si>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</si>
  <si>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</si>
  <si>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</si>
  <si>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</si>
  <si>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</si>
  <si>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</si>
  <si>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</si>
  <si>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</si>
  <si>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</si>
  <si>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</si>
  <si>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</si>
  <si>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</si>
  <si>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</si>
  <si>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</si>
  <si>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</si>
  <si>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</si>
  <si>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</si>
  <si>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</si>
  <si>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</si>
  <si>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</si>
  <si>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</si>
  <si>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</si>
  <si>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</si>
  <si>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</si>
  <si>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</si>
  <si>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</si>
  <si>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</si>
  <si>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</si>
  <si>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</si>
  <si>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</si>
  <si>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</si>
  <si>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</si>
  <si>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</si>
  <si>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</si>
  <si>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</si>
  <si>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</si>
  <si>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</si>
  <si>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</si>
  <si>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</si>
  <si>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</si>
  <si>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</si>
  <si>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</si>
  <si>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</si>
  <si>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</si>
  <si>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</si>
  <si>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</si>
  <si>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</si>
  <si>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</si>
  <si>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</si>
  <si>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</si>
  <si>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</si>
  <si>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</si>
  <si>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</si>
  <si>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</si>
  <si>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</si>
  <si>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</si>
  <si>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</si>
  <si>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</si>
  <si>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</si>
  <si>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</si>
  <si>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</si>
  <si>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</si>
  <si>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</si>
  <si>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</si>
  <si>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</si>
  <si>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</si>
  <si>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</si>
  <si>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</si>
  <si>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</si>
  <si>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</si>
  <si>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</si>
  <si>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</si>
  <si>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</si>
  <si>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</si>
  <si>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</si>
  <si>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</si>
  <si>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</si>
  <si>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</si>
  <si>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</si>
  <si>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</si>
  <si>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</si>
  <si>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</si>
  <si>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</si>
  <si>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</si>
  <si>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</si>
  <si>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</si>
  <si>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</si>
  <si>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</si>
  <si>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</si>
  <si>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</si>
  <si>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</si>
  <si>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</si>
  <si>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</si>
  <si>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</si>
  <si>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</si>
  <si>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</si>
  <si>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</si>
  <si>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</si>
  <si>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</si>
  <si>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</si>
  <si>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</si>
  <si>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</si>
  <si>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</si>
  <si>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</si>
  <si>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</si>
  <si>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</si>
  <si>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</si>
  <si>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</si>
  <si>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</si>
  <si>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</si>
  <si>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</si>
  <si>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</si>
  <si>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</si>
  <si>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</si>
  <si>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</si>
  <si>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</si>
  <si>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</si>
  <si>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</si>
  <si>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</si>
  <si>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</si>
  <si>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</si>
  <si>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</si>
  <si>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</si>
  <si>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</si>
  <si>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</si>
  <si>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</si>
  <si>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</si>
  <si>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</si>
  <si>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</si>
  <si>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</si>
  <si>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</si>
  <si>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</si>
  <si>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</si>
  <si>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</si>
  <si>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</si>
  <si>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</si>
  <si>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</si>
  <si>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</si>
  <si>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</si>
  <si>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</si>
  <si>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</si>
  <si>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</si>
  <si>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</si>
  <si>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</si>
  <si>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</si>
  <si>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</si>
  <si>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</si>
  <si>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</si>
  <si>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</si>
  <si>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</si>
  <si>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</si>
  <si>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</si>
  <si>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</si>
  <si>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</si>
  <si>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</si>
  <si>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</si>
  <si>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</si>
  <si>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</si>
  <si>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</si>
  <si>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</si>
  <si>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</si>
  <si>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</si>
  <si>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</si>
  <si>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</si>
  <si>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</si>
  <si>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</si>
  <si>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</si>
  <si>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</si>
  <si>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</si>
  <si>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</si>
  <si>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</si>
  <si>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</si>
  <si>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</si>
  <si>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</si>
  <si>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</si>
  <si>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</si>
  <si>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</si>
  <si>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</si>
  <si>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</si>
  <si>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</si>
  <si>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</si>
  <si>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</si>
  <si>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</si>
  <si>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</si>
  <si>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</si>
  <si>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</si>
  <si>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</si>
  <si>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</si>
  <si>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</si>
  <si>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</si>
  <si>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</si>
  <si>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</si>
  <si>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</si>
  <si>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</si>
  <si>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</si>
  <si>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</si>
  <si>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</si>
  <si>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</si>
  <si>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</si>
  <si>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</si>
  <si>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</si>
  <si>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</si>
  <si>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</si>
  <si>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</si>
  <si>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</si>
  <si>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</si>
  <si>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</si>
  <si>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</si>
  <si>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</si>
  <si>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</si>
  <si>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</si>
  <si>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</si>
  <si>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</si>
  <si>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</si>
  <si>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</si>
  <si>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</si>
  <si>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</si>
  <si>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</si>
  <si>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</si>
  <si>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</si>
  <si>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</si>
  <si>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</si>
  <si>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</si>
  <si>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</si>
  <si>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</si>
  <si>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</si>
  <si>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</si>
  <si>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</si>
  <si>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</si>
  <si>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</si>
  <si>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</si>
  <si>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</si>
  <si>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</si>
  <si>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Harry Kane</t>
  </si>
  <si>
    <t>2. Hispaania</t>
  </si>
  <si>
    <t>3. Saksamaa</t>
  </si>
  <si>
    <t>4. Prantsusmaa</t>
  </si>
  <si>
    <t>5. Poola</t>
  </si>
  <si>
    <t>6. Inglismaa</t>
  </si>
  <si>
    <t>7. Jeremy Doku</t>
  </si>
  <si>
    <t>8. Jah</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</si>
</sst>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xmlns=""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xmlns=""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Z93"/>
  <sheetViews>
    <sheetView showGridLines="0" showRowColHeaders="0" tabSelected="1" workbookViewId="0">
      <selection activeCell="L87" sqref="L87"/>
    </sheetView>
  </sheetViews>
  <sheetFormatPr defaultColWidth="0" defaultRowHeight="15" zeroHeight="1"/>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 min="27" max="16384" width="11.425781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5" customHeight="1">
      <c r="A3" s="4"/>
      <c r="B3" s="418" t="str">
        <f ca="1">GrpA!P11</f>
        <v>Germany</v>
      </c>
      <c r="C3" s="419" t="str">
        <f ca="1">"   "&amp;GrpA!$Q11&amp;"        "&amp;GrpA!$S11&amp;Language!$E$146&amp;GrpA!$T11</f>
        <v xml:space="preserve">   7        6 - 4</v>
      </c>
      <c r="D3" s="95"/>
      <c r="E3" s="418" t="str">
        <f ca="1">GrpB!P11</f>
        <v>Spain</v>
      </c>
      <c r="F3" s="419" t="str">
        <f ca="1">"   "&amp;GrpB!$Q11&amp;"        "&amp;GrpB!$S11&amp;Language!$E$146&amp;GrpB!$T11</f>
        <v xml:space="preserve">   6        6 - 1</v>
      </c>
      <c r="G3" s="95"/>
      <c r="H3" s="418" t="str">
        <f ca="1">GrpC!$P11</f>
        <v>England</v>
      </c>
      <c r="I3" s="419" t="str">
        <f ca="1">"   "&amp;GrpC!$Q11&amp;"        "&amp;GrpC!$S11&amp;Language!$E$146&amp;GrpC!$T11</f>
        <v xml:space="preserve">   6        7 - 3</v>
      </c>
      <c r="J3" s="4"/>
      <c r="K3" s="418" t="str">
        <f ca="1">GrpD!$P11</f>
        <v>France</v>
      </c>
      <c r="L3" s="419" t="str">
        <f ca="1">"   "&amp;GrpD!$Q11&amp;"        "&amp;GrpD!$S11&amp;Language!$E$146&amp;GrpD!$T11</f>
        <v xml:space="preserve">   9        8 - 1</v>
      </c>
      <c r="M3" s="4"/>
      <c r="N3" s="418" t="str">
        <f ca="1">GrpE!$P11</f>
        <v>Slovakia</v>
      </c>
      <c r="O3" s="419" t="str">
        <f ca="1">"   "&amp;GrpE!$Q11&amp;"        "&amp;GrpE!$S11&amp;Language!$E$146&amp;GrpE!$T11</f>
        <v xml:space="preserve">   6        5 - 5</v>
      </c>
      <c r="P3" s="95"/>
      <c r="Q3" s="418" t="str">
        <f ca="1">GrpF!$P11</f>
        <v>Portugal</v>
      </c>
      <c r="R3" s="419" t="str">
        <f ca="1">"   "&amp;GrpF!$Q11&amp;"        "&amp;GrpF!$S11&amp;Language!$E$146&amp;GrpF!$T11</f>
        <v xml:space="preserve">   9        7 - 2</v>
      </c>
      <c r="S3" s="4"/>
      <c r="T3" s="303"/>
      <c r="U3" s="303"/>
      <c r="V3" s="303"/>
      <c r="W3" s="303"/>
      <c r="X3" s="303"/>
      <c r="Y3" s="4"/>
    </row>
    <row r="4" spans="1:25" ht="15.95" customHeight="1">
      <c r="A4" s="4"/>
      <c r="B4" s="413" t="str">
        <f ca="1">GrpA!P12</f>
        <v>Hungary</v>
      </c>
      <c r="C4" s="420" t="str">
        <f ca="1">"   "&amp;GrpA!$Q12&amp;"        "&amp;GrpA!$S12&amp;Language!$E$146&amp;GrpA!$T12</f>
        <v xml:space="preserve">   5        5 - 3</v>
      </c>
      <c r="D4" s="95"/>
      <c r="E4" s="413" t="str">
        <f ca="1">GrpB!P12</f>
        <v>Italy</v>
      </c>
      <c r="F4" s="420" t="str">
        <f ca="1">"   "&amp;GrpB!$Q12&amp;"        "&amp;GrpB!$S12&amp;Language!$E$146&amp;GrpB!$T12</f>
        <v xml:space="preserve">   6        4 - 0</v>
      </c>
      <c r="G4" s="95"/>
      <c r="H4" s="413" t="str">
        <f ca="1">GrpC!P12</f>
        <v>Serbia</v>
      </c>
      <c r="I4" s="420" t="str">
        <f ca="1">"   "&amp;GrpC!$Q12&amp;"        "&amp;GrpC!$S12&amp;Language!$E$146&amp;GrpC!$T12</f>
        <v xml:space="preserve">   4        3 - 5</v>
      </c>
      <c r="J4" s="4"/>
      <c r="K4" s="413" t="str">
        <f ca="1">GrpD!$P12</f>
        <v>Netherlands</v>
      </c>
      <c r="L4" s="420" t="str">
        <f ca="1">"   "&amp;GrpD!$Q12&amp;"        "&amp;GrpD!$S12&amp;Language!$E$146&amp;GrpD!$T12</f>
        <v xml:space="preserve">   6        6 - 5</v>
      </c>
      <c r="M4" s="4"/>
      <c r="N4" s="413" t="str">
        <f ca="1">GrpE!$P12</f>
        <v>Romania</v>
      </c>
      <c r="O4" s="420" t="str">
        <f ca="1">"   "&amp;GrpE!$Q12&amp;"        "&amp;GrpE!$S12&amp;Language!$E$146&amp;GrpE!$T12</f>
        <v xml:space="preserve">   5        6 - 4</v>
      </c>
      <c r="P4" s="95"/>
      <c r="Q4" s="413" t="str">
        <f ca="1">GrpF!$P12</f>
        <v>Czechia</v>
      </c>
      <c r="R4" s="420" t="str">
        <f ca="1">"   "&amp;GrpF!$Q12&amp;"        "&amp;GrpF!$S12&amp;Language!$E$146&amp;GrpF!$T12</f>
        <v xml:space="preserve">   4        4 - 5</v>
      </c>
      <c r="S4" s="4"/>
      <c r="T4" s="303"/>
      <c r="U4" s="303"/>
      <c r="V4" s="303"/>
      <c r="W4" s="303"/>
      <c r="X4" s="303"/>
      <c r="Y4" s="4"/>
    </row>
    <row r="5" spans="1:25" ht="15.95" customHeight="1">
      <c r="A5" s="4"/>
      <c r="B5" s="415" t="str">
        <f ca="1">GrpA!P13</f>
        <v>Switzerland</v>
      </c>
      <c r="C5" s="416" t="str">
        <f ca="1">"   "&amp;GrpA!$Q13&amp;"        "&amp;GrpA!$S13&amp;Language!$E$146&amp;GrpA!$T13</f>
        <v xml:space="preserve">   3        4 - 6</v>
      </c>
      <c r="D5" s="95"/>
      <c r="E5" s="415" t="str">
        <f ca="1">GrpB!P13</f>
        <v>Albania</v>
      </c>
      <c r="F5" s="416" t="str">
        <f ca="1">"   "&amp;GrpB!$Q13&amp;"        "&amp;GrpB!$S13&amp;Language!$E$146&amp;GrpB!$T13</f>
        <v xml:space="preserve">   1        2 - 6</v>
      </c>
      <c r="G5" s="95"/>
      <c r="H5" s="415" t="str">
        <f ca="1">GrpC!P13</f>
        <v>Slovenia</v>
      </c>
      <c r="I5" s="416" t="str">
        <f ca="1">"   "&amp;GrpC!$Q13&amp;"        "&amp;GrpC!$S13&amp;Language!$E$146&amp;GrpC!$T13</f>
        <v xml:space="preserve">   4        4 - 4</v>
      </c>
      <c r="J5" s="4"/>
      <c r="K5" s="415" t="str">
        <f ca="1">GrpD!$P13</f>
        <v>Austria</v>
      </c>
      <c r="L5" s="416" t="str">
        <f ca="1">"   "&amp;GrpD!$Q13&amp;"        "&amp;GrpD!$S13&amp;Language!$E$146&amp;GrpD!$T13</f>
        <v xml:space="preserve">   1        3 - 6</v>
      </c>
      <c r="M5" s="4"/>
      <c r="N5" s="415" t="str">
        <f ca="1">GrpE!$P13</f>
        <v>Ukraine</v>
      </c>
      <c r="O5" s="416" t="str">
        <f ca="1">"   "&amp;GrpE!$Q13&amp;"        "&amp;GrpE!$S13&amp;Language!$E$146&amp;GrpE!$T13</f>
        <v xml:space="preserve">   4        4 - 4</v>
      </c>
      <c r="P5" s="95"/>
      <c r="Q5" s="415" t="str">
        <f ca="1">GrpF!$P13</f>
        <v>Türkiye</v>
      </c>
      <c r="R5" s="416" t="str">
        <f ca="1">"   "&amp;GrpF!$Q13&amp;"        "&amp;GrpF!$S13&amp;Language!$E$146&amp;GrpF!$T13</f>
        <v xml:space="preserve">   3        3 - 5</v>
      </c>
      <c r="S5" s="4"/>
      <c r="T5" s="303"/>
      <c r="U5" s="303"/>
      <c r="V5" s="303"/>
      <c r="W5" s="303"/>
      <c r="X5" s="303"/>
      <c r="Y5" s="4"/>
    </row>
    <row r="6" spans="1:25" s="81" customFormat="1" ht="15.95" customHeight="1">
      <c r="A6" s="80"/>
      <c r="B6" s="414" t="str">
        <f ca="1">GrpA!P14</f>
        <v>Scotland</v>
      </c>
      <c r="C6" s="417" t="str">
        <f ca="1">"   "&amp;GrpA!$Q14&amp;"        "&amp;GrpA!$S14&amp;Language!$E$146&amp;GrpA!$T14</f>
        <v xml:space="preserve">   1        2 - 4</v>
      </c>
      <c r="D6" s="96"/>
      <c r="E6" s="414" t="str">
        <f ca="1">GrpB!P14</f>
        <v>Croatia</v>
      </c>
      <c r="F6" s="417" t="str">
        <f ca="1">"   "&amp;GrpB!$Q14&amp;"        "&amp;GrpB!$S14&amp;Language!$E$146&amp;GrpB!$T14</f>
        <v xml:space="preserve">   1        1 - 6</v>
      </c>
      <c r="G6" s="96"/>
      <c r="H6" s="414" t="str">
        <f ca="1">GrpC!P14</f>
        <v>Denmark</v>
      </c>
      <c r="I6" s="417" t="str">
        <f ca="1">"   "&amp;GrpC!$Q14&amp;"        "&amp;GrpC!$S14&amp;Language!$E$146&amp;GrpC!$T14</f>
        <v xml:space="preserve">   2        3 - 5</v>
      </c>
      <c r="J6" s="80"/>
      <c r="K6" s="414" t="str">
        <f ca="1">GrpD!$P14</f>
        <v>Poland</v>
      </c>
      <c r="L6" s="417" t="str">
        <f ca="1">"   "&amp;GrpD!$Q14&amp;"        "&amp;GrpD!$S14&amp;Language!$E$146&amp;GrpD!$T14</f>
        <v xml:space="preserve">   1        3 - 8</v>
      </c>
      <c r="M6" s="80"/>
      <c r="N6" s="414" t="str">
        <f ca="1">GrpE!$P14</f>
        <v>Belgium</v>
      </c>
      <c r="O6" s="417" t="str">
        <f ca="1">"   "&amp;GrpE!$Q14&amp;"        "&amp;GrpE!$S14&amp;Language!$E$146&amp;GrpE!$T14</f>
        <v xml:space="preserve">   1        4 - 6</v>
      </c>
      <c r="P6" s="96"/>
      <c r="Q6" s="414" t="str">
        <f ca="1">GrpF!$P14</f>
        <v>Georgia</v>
      </c>
      <c r="R6" s="417" t="str">
        <f ca="1">"   "&amp;GrpF!$Q14&amp;"        "&amp;GrpF!$S14&amp;Language!$E$146&amp;GrpF!$T14</f>
        <v xml:space="preserve">   1        3 - 5</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9.9499999999999993"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75" thickBot="1">
      <c r="B14" s="1">
        <v>2</v>
      </c>
      <c r="C14" s="2">
        <v>1</v>
      </c>
      <c r="E14" s="1">
        <v>3</v>
      </c>
      <c r="F14" s="2">
        <v>0</v>
      </c>
      <c r="H14" s="1">
        <v>2</v>
      </c>
      <c r="I14" s="2">
        <v>2</v>
      </c>
      <c r="K14" s="1">
        <v>1</v>
      </c>
      <c r="L14" s="2">
        <v>3</v>
      </c>
      <c r="N14" s="1">
        <v>1</v>
      </c>
      <c r="O14" s="2">
        <v>1</v>
      </c>
      <c r="Q14" s="1">
        <v>2</v>
      </c>
      <c r="R14" s="2">
        <v>1</v>
      </c>
      <c r="T14" s="724" t="str">
        <f>Language!$E$149</f>
        <v>Criteria for placement within the groups:</v>
      </c>
      <c r="U14" s="725"/>
      <c r="V14" s="725"/>
      <c r="W14" s="725"/>
      <c r="X14" s="726"/>
    </row>
    <row r="15" spans="1:25" ht="9.9499999999999993"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75" thickBot="1">
      <c r="B19" s="1">
        <v>3</v>
      </c>
      <c r="C19" s="2">
        <v>1</v>
      </c>
      <c r="E19" s="1">
        <v>2</v>
      </c>
      <c r="F19" s="2">
        <v>0</v>
      </c>
      <c r="H19" s="1">
        <v>1</v>
      </c>
      <c r="I19" s="2">
        <v>4</v>
      </c>
      <c r="K19" s="1">
        <v>0</v>
      </c>
      <c r="L19" s="2">
        <v>2</v>
      </c>
      <c r="N19" s="1">
        <v>1</v>
      </c>
      <c r="O19" s="2">
        <v>2</v>
      </c>
      <c r="Q19" s="1">
        <v>3</v>
      </c>
      <c r="R19" s="2">
        <v>1</v>
      </c>
      <c r="T19" s="727"/>
      <c r="U19" s="728"/>
      <c r="V19" s="728"/>
      <c r="W19" s="728"/>
      <c r="X19" s="729"/>
    </row>
    <row r="20" spans="1:24" ht="9.9499999999999993"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75" thickBot="1">
      <c r="B24" s="1">
        <v>1</v>
      </c>
      <c r="C24" s="2">
        <v>1</v>
      </c>
      <c r="E24" s="1">
        <v>1</v>
      </c>
      <c r="F24" s="2">
        <v>1</v>
      </c>
      <c r="H24" s="1">
        <v>0</v>
      </c>
      <c r="I24" s="2">
        <v>1</v>
      </c>
      <c r="K24" s="1">
        <v>2</v>
      </c>
      <c r="L24" s="2">
        <v>2</v>
      </c>
      <c r="N24" s="1">
        <v>2</v>
      </c>
      <c r="O24" s="2">
        <v>1</v>
      </c>
      <c r="Q24" s="1">
        <v>1</v>
      </c>
      <c r="R24" s="2">
        <v>1</v>
      </c>
      <c r="T24" s="727"/>
      <c r="U24" s="728"/>
      <c r="V24" s="728"/>
      <c r="W24" s="728"/>
      <c r="X24" s="729"/>
    </row>
    <row r="25" spans="1:24" ht="9.9499999999999993"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75" thickBot="1">
      <c r="B29" s="1">
        <v>0</v>
      </c>
      <c r="C29" s="2">
        <v>1</v>
      </c>
      <c r="E29" s="1"/>
      <c r="F29" s="2"/>
      <c r="H29" s="1">
        <v>0</v>
      </c>
      <c r="I29" s="2">
        <v>2</v>
      </c>
      <c r="K29" s="1">
        <v>1</v>
      </c>
      <c r="L29" s="2">
        <v>3</v>
      </c>
      <c r="N29" s="1">
        <v>2</v>
      </c>
      <c r="O29" s="2">
        <v>2</v>
      </c>
      <c r="Q29" s="1">
        <v>0</v>
      </c>
      <c r="R29" s="2">
        <v>2</v>
      </c>
      <c r="T29" s="365"/>
      <c r="U29" s="366"/>
      <c r="V29" s="366"/>
      <c r="W29" s="366"/>
      <c r="X29" s="367"/>
    </row>
    <row r="30" spans="1:24" ht="9.9499999999999993"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1">
        <v>2</v>
      </c>
      <c r="C34" s="2">
        <v>3</v>
      </c>
      <c r="E34" s="1">
        <v>1</v>
      </c>
      <c r="F34" s="2">
        <v>3</v>
      </c>
      <c r="H34" s="1">
        <v>1</v>
      </c>
      <c r="I34" s="2">
        <v>2</v>
      </c>
      <c r="K34" s="1">
        <v>2</v>
      </c>
      <c r="L34" s="2">
        <v>1</v>
      </c>
      <c r="N34" s="1">
        <v>1</v>
      </c>
      <c r="O34" s="2">
        <v>3</v>
      </c>
      <c r="Q34" s="1">
        <v>1</v>
      </c>
      <c r="R34" s="2">
        <v>2</v>
      </c>
      <c r="T34" s="730"/>
      <c r="U34" s="731"/>
      <c r="V34" s="731"/>
      <c r="W34" s="731"/>
      <c r="X34" s="732"/>
    </row>
    <row r="35" spans="1:25" ht="9.9499999999999993"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75" thickBot="1">
      <c r="B36" s="295"/>
      <c r="C36" s="296"/>
      <c r="E36" s="295"/>
      <c r="F36" s="296"/>
      <c r="H36" s="295"/>
      <c r="I36" s="296"/>
      <c r="K36" s="295"/>
      <c r="L36" s="296"/>
      <c r="N36" s="295"/>
      <c r="O36" s="296"/>
      <c r="Q36" s="295"/>
      <c r="R36" s="296"/>
      <c r="T36" s="733"/>
      <c r="U36" s="734"/>
      <c r="V36" s="734"/>
      <c r="W36" s="734"/>
      <c r="X36" s="735"/>
    </row>
    <row r="37" spans="1:25" ht="9.9499999999999993"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75" thickBot="1">
      <c r="B41" s="1">
        <v>1</v>
      </c>
      <c r="C41" s="2">
        <v>1</v>
      </c>
      <c r="E41" s="1">
        <v>0</v>
      </c>
      <c r="F41" s="2">
        <v>2</v>
      </c>
      <c r="H41" s="1">
        <v>1</v>
      </c>
      <c r="I41" s="2">
        <v>1</v>
      </c>
      <c r="K41" s="1">
        <v>3</v>
      </c>
      <c r="L41" s="2">
        <v>0</v>
      </c>
      <c r="N41" s="1">
        <v>2</v>
      </c>
      <c r="O41" s="2">
        <v>1</v>
      </c>
      <c r="Q41" s="1">
        <v>2</v>
      </c>
      <c r="R41" s="2">
        <v>1</v>
      </c>
      <c r="T41" s="307"/>
      <c r="U41" s="307"/>
      <c r="V41" s="307"/>
      <c r="W41" s="307"/>
      <c r="X41" s="307"/>
    </row>
    <row r="42" spans="1:25" ht="9.9499999999999993"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7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7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Slovakia</v>
      </c>
      <c r="O46" s="750"/>
      <c r="P46" s="97" t="s">
        <v>7</v>
      </c>
      <c r="Q46" s="749" t="str">
        <f ca="1">IF(GrpF!$M$10&gt;0,GrpF!$P11,"")</f>
        <v>Portugal</v>
      </c>
      <c r="R46" s="750"/>
      <c r="S46" s="97"/>
      <c r="T46" s="585" t="str">
        <f ca="1">IF(Distinctness!$G$13&gt;0,ThirdPlaced!$C11,"")</f>
        <v>Slovenia</v>
      </c>
      <c r="U46" s="425" t="str">
        <f ca="1">IF(Distinctness!$G$13&gt;0,"   "&amp;ThirdPlaced!$D11&amp;"        "&amp;ThirdPlaced!$F11&amp;Language!$E$146&amp;ThirdPlaced!$G11,"")</f>
        <v xml:space="preserve">   4        4 - 4</v>
      </c>
      <c r="V46" s="310" t="str">
        <f ca="1">IF(Distinctness!$G$13&gt;0,ThirdPlaced!$J11,"")</f>
        <v>C</v>
      </c>
      <c r="W46" s="751" t="str">
        <f ca="1">IF(Distinctness!$G$13&gt;0,ThirdPlaced!$J18,"")</f>
        <v>A C E F</v>
      </c>
      <c r="X46" s="752"/>
    </row>
    <row r="47" spans="1:25">
      <c r="A47" s="97" t="s">
        <v>8</v>
      </c>
      <c r="B47" s="749" t="str">
        <f ca="1">IF(GrpA!$M$10&gt;0,GrpA!$P12,"")</f>
        <v>Hungary</v>
      </c>
      <c r="C47" s="750"/>
      <c r="D47" s="97" t="s">
        <v>9</v>
      </c>
      <c r="E47" s="749" t="str">
        <f ca="1">IF(GrpB!$M$10&gt;0,GrpB!$P12,"")</f>
        <v>Italy</v>
      </c>
      <c r="F47" s="750"/>
      <c r="G47" s="97" t="s">
        <v>10</v>
      </c>
      <c r="H47" s="749" t="str">
        <f ca="1">IF(GrpC!$M$10&gt;0,GrpC!$P12,"")</f>
        <v>Serbia</v>
      </c>
      <c r="I47" s="750"/>
      <c r="J47" s="97" t="s">
        <v>11</v>
      </c>
      <c r="K47" s="749" t="str">
        <f ca="1">IF(GrpD!$M$10&gt;0,GrpD!$P12,"")</f>
        <v>Netherlands</v>
      </c>
      <c r="L47" s="750"/>
      <c r="M47" s="97" t="s">
        <v>12</v>
      </c>
      <c r="N47" s="749" t="str">
        <f ca="1">IF(GrpE!$M$10&gt;0,GrpE!$P12,"")</f>
        <v>Romania</v>
      </c>
      <c r="O47" s="750"/>
      <c r="P47" s="97" t="s">
        <v>13</v>
      </c>
      <c r="Q47" s="749" t="str">
        <f ca="1">IF(GrpF!$M$10&gt;0,GrpF!$P12,"")</f>
        <v>Czechia</v>
      </c>
      <c r="R47" s="750"/>
      <c r="S47" s="97"/>
      <c r="T47" s="585" t="str">
        <f ca="1">IF(Distinctness!$G$13&gt;0,ThirdPlaced!$C12,"")</f>
        <v>Ukraine</v>
      </c>
      <c r="U47" s="425" t="str">
        <f ca="1">IF(Distinctness!$G$13&gt;0,"   "&amp;ThirdPlaced!$D12&amp;"        "&amp;ThirdPlaced!$F12&amp;Language!$E$146&amp;ThirdPlaced!$G12,"")</f>
        <v xml:space="preserve">   4        4 - 4</v>
      </c>
      <c r="V47" s="310" t="str">
        <f ca="1">IF(Distinctness!$G$13&gt;0,ThirdPlaced!$J12,"")</f>
        <v>E</v>
      </c>
      <c r="W47" s="758" t="str">
        <f>Language!$E$130</f>
        <v>Not qualified:</v>
      </c>
      <c r="X47" s="759"/>
      <c r="Y47" s="311" t="str">
        <f>Language!$E$96</f>
        <v>Grp</v>
      </c>
    </row>
    <row r="48" spans="1:25">
      <c r="A48" s="98" t="s">
        <v>14</v>
      </c>
      <c r="B48" s="756" t="str">
        <f ca="1">IF(GrpA!$M$10&gt;0,GrpA!$P13,"")</f>
        <v>Switzerland</v>
      </c>
      <c r="C48" s="757"/>
      <c r="D48" s="98" t="s">
        <v>15</v>
      </c>
      <c r="E48" s="756" t="str">
        <f ca="1">IF(GrpB!$M$10&gt;0,GrpB!$P13,"")</f>
        <v>Albania</v>
      </c>
      <c r="F48" s="757"/>
      <c r="G48" s="98" t="s">
        <v>16</v>
      </c>
      <c r="H48" s="756" t="str">
        <f ca="1">IF(GrpC!$M$10&gt;0,GrpC!$P13,"")</f>
        <v>Slovenia</v>
      </c>
      <c r="I48" s="757"/>
      <c r="J48" s="98" t="s">
        <v>17</v>
      </c>
      <c r="K48" s="756" t="str">
        <f ca="1">IF(GrpD!$M$10&gt;0,GrpD!$P13,"")</f>
        <v>Austria</v>
      </c>
      <c r="L48" s="757"/>
      <c r="M48" s="98" t="s">
        <v>18</v>
      </c>
      <c r="N48" s="756" t="str">
        <f ca="1">IF(GrpE!$M$10&gt;0,GrpE!$P13,"")</f>
        <v>Ukraine</v>
      </c>
      <c r="O48" s="757"/>
      <c r="P48" s="98" t="s">
        <v>19</v>
      </c>
      <c r="Q48" s="756" t="str">
        <f ca="1">IF(GrpF!$M$10&gt;0,GrpF!$P13,"")</f>
        <v>Türkiye</v>
      </c>
      <c r="R48" s="757"/>
      <c r="S48" s="98"/>
      <c r="T48" s="585" t="str">
        <f ca="1">IF(Distinctness!$G$13&gt;0,ThirdPlaced!$C13,"")</f>
        <v>Switzerland</v>
      </c>
      <c r="U48" s="425" t="str">
        <f ca="1">IF(Distinctness!$G$13&gt;0,"   "&amp;ThirdPlaced!$D13&amp;"        "&amp;ThirdPlaced!$F13&amp;Language!$E$146&amp;ThirdPlaced!$G13,"")</f>
        <v xml:space="preserve">   3        4 - 6</v>
      </c>
      <c r="V48" s="310" t="str">
        <f ca="1">IF(Distinctness!$G$13&gt;0,ThirdPlaced!$J13,"")</f>
        <v>A</v>
      </c>
      <c r="W48" s="426" t="str">
        <f ca="1">IF(Distinctness!$G$13&gt;0,ThirdPlaced!$C15,"")</f>
        <v>Austria</v>
      </c>
      <c r="X48" s="427" t="str">
        <f ca="1">IF(Distinctness!$G$13&gt;0,"   "&amp;ThirdPlaced!$D15&amp;"        "&amp;ThirdPlaced!$F15&amp;Language!$E$146&amp;ThirdPlaced!$G15,"")</f>
        <v xml:space="preserve">   1        3 - 6</v>
      </c>
      <c r="Y48" s="312" t="str">
        <f ca="1">IF(Distinctness!$G$13&gt;0,ThirdPlaced!$J15,"")</f>
        <v>D</v>
      </c>
    </row>
    <row r="49" spans="1:25">
      <c r="A49" s="98" t="s">
        <v>20</v>
      </c>
      <c r="B49" s="756" t="str">
        <f ca="1">IF(GrpA!$M$10&gt;0,GrpA!$P14,"")</f>
        <v>Scotland</v>
      </c>
      <c r="C49" s="757"/>
      <c r="D49" s="98" t="s">
        <v>21</v>
      </c>
      <c r="E49" s="756" t="str">
        <f ca="1">IF(GrpB!$M$10&gt;0,GrpB!$P14,"")</f>
        <v>Croatia</v>
      </c>
      <c r="F49" s="757"/>
      <c r="G49" s="98" t="s">
        <v>22</v>
      </c>
      <c r="H49" s="756" t="str">
        <f ca="1">IF(GrpC!$M$10&gt;0,GrpC!$P14,"")</f>
        <v>Denmark</v>
      </c>
      <c r="I49" s="757"/>
      <c r="J49" s="98" t="s">
        <v>23</v>
      </c>
      <c r="K49" s="756" t="str">
        <f ca="1">IF(GrpD!$M$10&gt;0,GrpD!$P14,"")</f>
        <v>Poland</v>
      </c>
      <c r="L49" s="757"/>
      <c r="M49" s="98" t="s">
        <v>24</v>
      </c>
      <c r="N49" s="756" t="str">
        <f ca="1">IF(GrpE!$M$10&gt;0,GrpE!$P14,"")</f>
        <v>Belgium</v>
      </c>
      <c r="O49" s="757"/>
      <c r="P49" s="98" t="s">
        <v>25</v>
      </c>
      <c r="Q49" s="756" t="str">
        <f ca="1">IF(GrpF!$M$10&gt;0,GrpF!$P14,"")</f>
        <v>Georgia</v>
      </c>
      <c r="R49" s="757"/>
      <c r="S49" s="98"/>
      <c r="T49" s="585" t="str">
        <f ca="1">IF(Distinctness!$G$13&gt;0,ThirdPlaced!$C14,"")</f>
        <v>Türkiye</v>
      </c>
      <c r="U49" s="425" t="str">
        <f ca="1">IF(Distinctness!$G$13&gt;0,"   "&amp;ThirdPlaced!$D14&amp;"        "&amp;ThirdPlaced!$F14&amp;Language!$E$146&amp;ThirdPlaced!$G14,"")</f>
        <v xml:space="preserve">   3        3 - 5</v>
      </c>
      <c r="V49" s="310" t="str">
        <f ca="1">IF(Distinctness!$G$13&gt;0,ThirdPlaced!$J14,"")</f>
        <v>F</v>
      </c>
      <c r="W49" s="426" t="str">
        <f ca="1">IF(Distinctness!$G$13&gt;0,ThirdPlaced!$C16,"")</f>
        <v>Albania</v>
      </c>
      <c r="X49" s="427" t="str">
        <f ca="1">IF(Distinctness!$G$13&gt;0,"   "&amp;ThirdPlaced!$D16&amp;"        "&amp;ThirdPlaced!$F16&amp;Language!$E$146&amp;ThirdPlaced!$G16,"")</f>
        <v xml:space="preserve">   1        2 - 6</v>
      </c>
      <c r="Y49" s="312" t="str">
        <f ca="1">IF(Distinctness!$G$13&gt;0,ThirdPlaced!$J16,"")</f>
        <v>B</v>
      </c>
    </row>
    <row r="50" spans="1:25" ht="35.25" customHeight="1"/>
    <row r="51" spans="1:25" ht="16.5"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Ukraine</v>
      </c>
      <c r="E54" s="53" t="str">
        <f ca="1">VLOOKUP(D52,Matches!$B$4:$K$58,8,0)</f>
        <v>Germany</v>
      </c>
      <c r="F54" s="54" t="str">
        <f ca="1">VLOOKUP(D52,Matches!$B$4:$K$58,9,0)</f>
        <v>Serbia</v>
      </c>
      <c r="H54" s="53" t="str">
        <f ca="1">VLOOKUP(G52,Matches!$B$4:$K$58,8,0)</f>
        <v>Portugal</v>
      </c>
      <c r="I54" s="54" t="str">
        <f ca="1">VLOOKUP(G52,Matches!$B$4:$K$58,9,0)</f>
        <v>Switzerland</v>
      </c>
      <c r="K54" s="53" t="str">
        <f ca="1">VLOOKUP(J52,Matches!$B$4:$K$58,8,0)</f>
        <v>Netherlands</v>
      </c>
      <c r="L54" s="54" t="str">
        <f ca="1">VLOOKUP(J52,Matches!$B$4:$K$58,9,0)</f>
        <v>Romania</v>
      </c>
      <c r="N54" s="53" t="str">
        <f ca="1">VLOOKUP(M52,Matches!$B$4:$K$58,8,0)</f>
        <v>Slovakia</v>
      </c>
      <c r="O54" s="54" t="str">
        <f ca="1">VLOOKUP(M52,Matches!$B$4:$K$58,9,0)</f>
        <v>Slovenia</v>
      </c>
      <c r="Q54" s="53" t="str">
        <f ca="1">VLOOKUP(P52,Matches!$B$4:$K$58,8,0)</f>
        <v>France</v>
      </c>
      <c r="R54" s="54" t="str">
        <f ca="1">VLOOKUP(P52,Matches!$B$4:$K$58,9,0)</f>
        <v>Czechia</v>
      </c>
      <c r="T54" s="53" t="str">
        <f ca="1">VLOOKUP(S52,Matches!$B$4:$K$58,8,0)</f>
        <v>England</v>
      </c>
      <c r="U54" s="54" t="str">
        <f ca="1">VLOOKUP(S52,Matches!$B$4:$K$58,9,0)</f>
        <v>Türkiye</v>
      </c>
      <c r="W54" s="53" t="str">
        <f ca="1">VLOOKUP(V52,Matches!$B$4:$K$58,8,0)</f>
        <v>Hungary</v>
      </c>
      <c r="X54" s="54" t="str">
        <f ca="1">VLOOKUP(V52,Matches!$B$4:$K$58,9,0)</f>
        <v>Italy</v>
      </c>
    </row>
    <row r="55" spans="1:25" ht="15.75" thickBot="1">
      <c r="B55" s="1">
        <v>3</v>
      </c>
      <c r="C55" s="2">
        <v>0</v>
      </c>
      <c r="D55" s="300"/>
      <c r="E55" s="1">
        <v>2</v>
      </c>
      <c r="F55" s="2">
        <v>0</v>
      </c>
      <c r="G55" s="300"/>
      <c r="H55" s="1">
        <v>2</v>
      </c>
      <c r="I55" s="2">
        <v>0</v>
      </c>
      <c r="J55" s="300"/>
      <c r="K55" s="1">
        <v>3</v>
      </c>
      <c r="L55" s="2">
        <v>0</v>
      </c>
      <c r="M55" s="300"/>
      <c r="N55" s="1">
        <v>2</v>
      </c>
      <c r="O55" s="2">
        <v>1</v>
      </c>
      <c r="P55" s="300"/>
      <c r="Q55" s="1">
        <v>3</v>
      </c>
      <c r="R55" s="2">
        <v>0</v>
      </c>
      <c r="S55" s="300"/>
      <c r="T55" s="1">
        <v>4</v>
      </c>
      <c r="U55" s="2">
        <v>1</v>
      </c>
      <c r="V55" s="300"/>
      <c r="W55" s="1">
        <v>1</v>
      </c>
      <c r="X55" s="2">
        <v>3</v>
      </c>
      <c r="Y55" s="301"/>
    </row>
    <row r="56" spans="1:25" ht="9.9499999999999993"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75" thickBot="1">
      <c r="B57" s="295"/>
      <c r="C57" s="296"/>
      <c r="E57" s="295"/>
      <c r="F57" s="296"/>
      <c r="H57" s="295"/>
      <c r="I57" s="296"/>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Slovakia</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Italy</v>
      </c>
    </row>
    <row r="65" spans="3:24" ht="15.75" thickBot="1">
      <c r="C65" s="1">
        <v>3</v>
      </c>
      <c r="D65" s="12"/>
      <c r="E65" s="3">
        <v>4</v>
      </c>
      <c r="F65" s="301"/>
      <c r="I65" s="1">
        <v>2</v>
      </c>
      <c r="J65" s="12"/>
      <c r="K65" s="3">
        <v>2</v>
      </c>
      <c r="L65" s="301"/>
      <c r="O65" s="1">
        <v>1</v>
      </c>
      <c r="P65" s="12"/>
      <c r="Q65" s="3">
        <v>3</v>
      </c>
      <c r="R65" s="301"/>
      <c r="U65" s="1">
        <v>3</v>
      </c>
      <c r="V65" s="12"/>
      <c r="W65" s="3">
        <v>2</v>
      </c>
      <c r="X65" s="301"/>
    </row>
    <row r="66" spans="3:24" ht="9.9499999999999993"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75" thickBot="1">
      <c r="C67" s="297"/>
      <c r="D67" s="12"/>
      <c r="E67" s="298"/>
      <c r="I67" s="297">
        <v>3</v>
      </c>
      <c r="J67" s="12"/>
      <c r="K67" s="298">
        <v>2</v>
      </c>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75">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75">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75" thickBot="1">
      <c r="F75" s="1">
        <v>2</v>
      </c>
      <c r="G75" s="12"/>
      <c r="H75" s="3">
        <v>2</v>
      </c>
      <c r="I75" s="301"/>
      <c r="L75" s="16"/>
      <c r="R75" s="1">
        <v>2</v>
      </c>
      <c r="S75" s="12"/>
      <c r="T75" s="3">
        <v>3</v>
      </c>
      <c r="U75" s="301"/>
    </row>
    <row r="76" spans="3:24" ht="9.9499999999999993" customHeight="1">
      <c r="F76" s="738" t="str">
        <f>Language!$E$127</f>
        <v>Penalty shoot-out:</v>
      </c>
      <c r="G76" s="763"/>
      <c r="H76" s="739"/>
      <c r="L76" s="16"/>
      <c r="R76" s="738" t="str">
        <f>Language!$E$127</f>
        <v>Penalty shoot-out:</v>
      </c>
      <c r="S76" s="763"/>
      <c r="T76" s="739"/>
    </row>
    <row r="77" spans="3:24" ht="15.75" thickBot="1">
      <c r="F77" s="297">
        <v>3</v>
      </c>
      <c r="G77" s="12"/>
      <c r="H77" s="298">
        <v>2</v>
      </c>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5">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England</v>
      </c>
      <c r="R84" s="769" t="str">
        <f ca="1">IF(AND(L85&lt;&gt;"",N85&lt;&gt;""),IF(L85&gt;N85,L84,IF(L85&lt;N85,N84,IF(AND(L87&lt;&gt;"",N87&lt;&gt;""),IF(L87&gt;N87,L84,IF(L87&lt;N87,N84,"")),""))),"")</f>
        <v>Germany</v>
      </c>
      <c r="S84" s="769"/>
      <c r="T84" s="769"/>
      <c r="U84" s="769"/>
      <c r="V84" s="769"/>
      <c r="W84" s="769"/>
    </row>
    <row r="85" spans="2:24" ht="15" customHeight="1" thickBot="1">
      <c r="B85" s="15"/>
      <c r="L85" s="1">
        <v>1</v>
      </c>
      <c r="M85" s="11"/>
      <c r="N85" s="3">
        <v>1</v>
      </c>
      <c r="O85" s="301"/>
      <c r="R85" s="769"/>
      <c r="S85" s="769"/>
      <c r="T85" s="769"/>
      <c r="U85" s="769"/>
      <c r="V85" s="769"/>
      <c r="W85" s="769"/>
    </row>
    <row r="86" spans="2:24" ht="9.9499999999999993" customHeight="1">
      <c r="B86" s="15"/>
      <c r="L86" s="738" t="str">
        <f>Language!$E$127</f>
        <v>Penalty shoot-out:</v>
      </c>
      <c r="M86" s="763"/>
      <c r="N86" s="739"/>
      <c r="R86" s="299"/>
      <c r="S86" s="299"/>
      <c r="T86" s="299"/>
      <c r="U86" s="299"/>
      <c r="V86" s="299"/>
      <c r="W86" s="299"/>
    </row>
    <row r="87" spans="2:24" ht="15" customHeight="1" thickBot="1">
      <c r="B87" s="15"/>
      <c r="L87" s="297">
        <v>3</v>
      </c>
      <c r="M87" s="12"/>
      <c r="N87" s="298">
        <v>2</v>
      </c>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3" priority="220">
      <formula>INT(B12)=TODAY()</formula>
    </cfRule>
  </conditionalFormatting>
  <conditionalFormatting sqref="B14 C65 I65 O65 U65 F75 R75 L85">
    <cfRule type="expression" dxfId="582" priority="217">
      <formula>AND(B12&lt;TODAY(),B14="")</formula>
    </cfRule>
  </conditionalFormatting>
  <conditionalFormatting sqref="B17 E17 H17 K17 N17 Q17">
    <cfRule type="expression" dxfId="581" priority="148">
      <formula>INT(B17)=TODAY()</formula>
    </cfRule>
  </conditionalFormatting>
  <conditionalFormatting sqref="B19">
    <cfRule type="expression" dxfId="580" priority="213">
      <formula>AND(B17&lt;TODAY(),B19="")</formula>
    </cfRule>
  </conditionalFormatting>
  <conditionalFormatting sqref="B22 E22 H22 K22 N22 Q22 B27 E27 H27 K27 N27 Q27">
    <cfRule type="expression" dxfId="579" priority="147">
      <formula>INT(B22)=TODAY()</formula>
    </cfRule>
  </conditionalFormatting>
  <conditionalFormatting sqref="B24">
    <cfRule type="expression" dxfId="578" priority="212">
      <formula>AND(B22&lt;TODAY(),B24="")</formula>
    </cfRule>
  </conditionalFormatting>
  <conditionalFormatting sqref="B29">
    <cfRule type="expression" dxfId="577" priority="60">
      <formula>AND(B27&lt;TODAY(),B29="")</formula>
    </cfRule>
  </conditionalFormatting>
  <conditionalFormatting sqref="B32 E32 H32 K32 N32 Q32 B39 E39 H39 K39 N39 Q39">
    <cfRule type="expression" dxfId="576" priority="146">
      <formula>INT(B32)=TODAY()</formula>
    </cfRule>
  </conditionalFormatting>
  <conditionalFormatting sqref="B34">
    <cfRule type="expression" dxfId="575" priority="58">
      <formula>AND(B32&lt;TODAY(),B34="")</formula>
    </cfRule>
  </conditionalFormatting>
  <conditionalFormatting sqref="B41">
    <cfRule type="expression" dxfId="574" priority="56">
      <formula>AND(B39&lt;TODAY(),B41="")</formula>
    </cfRule>
  </conditionalFormatting>
  <conditionalFormatting sqref="B53 E53 H53 K53 N53 Q53 T53 W53">
    <cfRule type="expression" dxfId="573" priority="145">
      <formula>INT(B53)=TODAY()</formula>
    </cfRule>
  </conditionalFormatting>
  <conditionalFormatting sqref="B55">
    <cfRule type="expression" dxfId="572" priority="190">
      <formula>AND(B53&lt;TODAY(),B55="")</formula>
    </cfRule>
  </conditionalFormatting>
  <conditionalFormatting sqref="B57">
    <cfRule type="expression" dxfId="571" priority="136">
      <formula>AND(B55=C55,B55&lt;&gt;"")</formula>
    </cfRule>
  </conditionalFormatting>
  <conditionalFormatting sqref="B5:C5">
    <cfRule type="expression" dxfId="570" priority="100">
      <formula>OR($V$46="a",$V$47="a",$V$48="a",$V$49="a")</formula>
    </cfRule>
  </conditionalFormatting>
  <conditionalFormatting sqref="B48:C48">
    <cfRule type="expression" dxfId="569" priority="99">
      <formula>OR($V$46="a",$V$47="a",$V$48="a",$V$49="a")</formula>
    </cfRule>
  </conditionalFormatting>
  <conditionalFormatting sqref="B56:C56">
    <cfRule type="expression" dxfId="568" priority="87">
      <formula>AND(B55=C55,B55&lt;&gt;"",C55&lt;&gt;"")</formula>
    </cfRule>
  </conditionalFormatting>
  <conditionalFormatting sqref="C14">
    <cfRule type="expression" dxfId="567" priority="218">
      <formula>AND(B12&lt;TODAY(),C14="")</formula>
    </cfRule>
  </conditionalFormatting>
  <conditionalFormatting sqref="C19">
    <cfRule type="expression" dxfId="566" priority="182">
      <formula>AND(B17&lt;TODAY(),C19="")</formula>
    </cfRule>
  </conditionalFormatting>
  <conditionalFormatting sqref="C24">
    <cfRule type="expression" dxfId="565" priority="181">
      <formula>AND(B22&lt;TODAY(),C24="")</formula>
    </cfRule>
  </conditionalFormatting>
  <conditionalFormatting sqref="C29">
    <cfRule type="expression" dxfId="564" priority="59">
      <formula>AND(B27&lt;TODAY(),C29="")</formula>
    </cfRule>
  </conditionalFormatting>
  <conditionalFormatting sqref="C34">
    <cfRule type="expression" dxfId="563" priority="57">
      <formula>AND(B32&lt;TODAY(),C34="")</formula>
    </cfRule>
  </conditionalFormatting>
  <conditionalFormatting sqref="C41">
    <cfRule type="expression" dxfId="562" priority="55">
      <formula>AND(B39&lt;TODAY(),C41="")</formula>
    </cfRule>
  </conditionalFormatting>
  <conditionalFormatting sqref="C55">
    <cfRule type="expression" dxfId="561" priority="159">
      <formula>AND(B53&lt;TODAY(),C55="")</formula>
    </cfRule>
  </conditionalFormatting>
  <conditionalFormatting sqref="C57">
    <cfRule type="expression" dxfId="560" priority="137">
      <formula>AND(B55=C55,B55&lt;&gt;"")</formula>
    </cfRule>
  </conditionalFormatting>
  <conditionalFormatting sqref="C63">
    <cfRule type="expression" dxfId="559" priority="214">
      <formula>INT(C63)=TODAY()</formula>
    </cfRule>
  </conditionalFormatting>
  <conditionalFormatting sqref="C67">
    <cfRule type="expression" dxfId="558" priority="134">
      <formula>AND(C65=E65,C65&lt;&gt;"")</formula>
    </cfRule>
  </conditionalFormatting>
  <conditionalFormatting sqref="C66:E66">
    <cfRule type="expression" dxfId="557" priority="135">
      <formula>AND(C65=E65,C65&lt;&gt;"",E65&lt;&gt;"")</formula>
    </cfRule>
  </conditionalFormatting>
  <conditionalFormatting sqref="E12">
    <cfRule type="expression" dxfId="556" priority="151">
      <formula>INT(E12)=TODAY()</formula>
    </cfRule>
  </conditionalFormatting>
  <conditionalFormatting sqref="E14">
    <cfRule type="expression" dxfId="555" priority="79">
      <formula>AND(E12&lt;TODAY(),E14="")</formula>
    </cfRule>
  </conditionalFormatting>
  <conditionalFormatting sqref="E19">
    <cfRule type="expression" dxfId="554" priority="70">
      <formula>AND(E17&lt;TODAY(),E19="")</formula>
    </cfRule>
  </conditionalFormatting>
  <conditionalFormatting sqref="E24">
    <cfRule type="expression" dxfId="553" priority="54">
      <formula>AND(E22&lt;TODAY(),E24="")</formula>
    </cfRule>
  </conditionalFormatting>
  <conditionalFormatting sqref="E29">
    <cfRule type="expression" dxfId="552" priority="52">
      <formula>AND(E27&lt;TODAY(),E29="")</formula>
    </cfRule>
  </conditionalFormatting>
  <conditionalFormatting sqref="E34">
    <cfRule type="expression" dxfId="551" priority="50">
      <formula>AND(E32&lt;TODAY(),E34="")</formula>
    </cfRule>
  </conditionalFormatting>
  <conditionalFormatting sqref="E41">
    <cfRule type="expression" dxfId="550" priority="48">
      <formula>AND(E39&lt;TODAY(),E41="")</formula>
    </cfRule>
  </conditionalFormatting>
  <conditionalFormatting sqref="E55">
    <cfRule type="expression" dxfId="549" priority="14">
      <formula>AND(E53&lt;TODAY(),E55="")</formula>
    </cfRule>
  </conditionalFormatting>
  <conditionalFormatting sqref="E57">
    <cfRule type="expression" dxfId="548" priority="130">
      <formula>AND(E55=F55,E55&lt;&gt;"")</formula>
    </cfRule>
  </conditionalFormatting>
  <conditionalFormatting sqref="E65 K65 Q65 W65 H75 T75 N85">
    <cfRule type="expression" dxfId="547" priority="215">
      <formula>AND(C63&lt;TODAY(),E65="")</formula>
    </cfRule>
  </conditionalFormatting>
  <conditionalFormatting sqref="E67">
    <cfRule type="expression" dxfId="546" priority="133">
      <formula>AND(C65=E65,C65&lt;&gt;"")</formula>
    </cfRule>
  </conditionalFormatting>
  <conditionalFormatting sqref="E5:F5">
    <cfRule type="expression" dxfId="545" priority="101">
      <formula>OR($V$46="b",$V$47="b",$V$48="b",$V$49="b")</formula>
    </cfRule>
  </conditionalFormatting>
  <conditionalFormatting sqref="E48:F48">
    <cfRule type="expression" dxfId="544" priority="98">
      <formula>OR($V$46="b",$V$47="b",$V$48="b",$V$49="b")</formula>
    </cfRule>
  </conditionalFormatting>
  <conditionalFormatting sqref="E56:F56">
    <cfRule type="expression" dxfId="543" priority="88">
      <formula>AND(E55=F55,E55&lt;&gt;"",F55&lt;&gt;"")</formula>
    </cfRule>
  </conditionalFormatting>
  <conditionalFormatting sqref="F14">
    <cfRule type="expression" dxfId="542" priority="80">
      <formula>AND(E12&lt;TODAY(),F14="")</formula>
    </cfRule>
  </conditionalFormatting>
  <conditionalFormatting sqref="F19">
    <cfRule type="expression" dxfId="541" priority="69">
      <formula>AND(E17&lt;TODAY(),F19="")</formula>
    </cfRule>
  </conditionalFormatting>
  <conditionalFormatting sqref="F24">
    <cfRule type="expression" dxfId="540" priority="53">
      <formula>AND(E22&lt;TODAY(),F24="")</formula>
    </cfRule>
  </conditionalFormatting>
  <conditionalFormatting sqref="F29">
    <cfRule type="expression" dxfId="539" priority="51">
      <formula>AND(E27&lt;TODAY(),F29="")</formula>
    </cfRule>
  </conditionalFormatting>
  <conditionalFormatting sqref="F34">
    <cfRule type="expression" dxfId="538" priority="49">
      <formula>AND(E32&lt;TODAY(),F34="")</formula>
    </cfRule>
  </conditionalFormatting>
  <conditionalFormatting sqref="F41">
    <cfRule type="expression" dxfId="537" priority="47">
      <formula>AND(E39&lt;TODAY(),F41="")</formula>
    </cfRule>
  </conditionalFormatting>
  <conditionalFormatting sqref="F55">
    <cfRule type="expression" dxfId="536" priority="13">
      <formula>AND(E53&lt;TODAY(),F55="")</formula>
    </cfRule>
  </conditionalFormatting>
  <conditionalFormatting sqref="F57">
    <cfRule type="expression" dxfId="535" priority="131">
      <formula>AND(E55=F55,E55&lt;&gt;"")</formula>
    </cfRule>
  </conditionalFormatting>
  <conditionalFormatting sqref="F73">
    <cfRule type="expression" dxfId="534" priority="140">
      <formula>INT(F73)=TODAY()</formula>
    </cfRule>
  </conditionalFormatting>
  <conditionalFormatting sqref="F77">
    <cfRule type="expression" dxfId="533" priority="111">
      <formula>AND(F75=H75,F75&lt;&gt;"")</formula>
    </cfRule>
  </conditionalFormatting>
  <conditionalFormatting sqref="F76:H76">
    <cfRule type="expression" dxfId="532" priority="82">
      <formula>AND(F75=H75,F75&lt;&gt;"",H75&lt;&gt;"")</formula>
    </cfRule>
  </conditionalFormatting>
  <conditionalFormatting sqref="H12 K12">
    <cfRule type="expression" dxfId="531" priority="150">
      <formula>INT(H12)=TODAY()</formula>
    </cfRule>
  </conditionalFormatting>
  <conditionalFormatting sqref="H14">
    <cfRule type="expression" dxfId="530" priority="77">
      <formula>AND(H12&lt;TODAY(),H14="")</formula>
    </cfRule>
  </conditionalFormatting>
  <conditionalFormatting sqref="H19">
    <cfRule type="expression" dxfId="529" priority="68">
      <formula>AND(H17&lt;TODAY(),H19="")</formula>
    </cfRule>
  </conditionalFormatting>
  <conditionalFormatting sqref="H24">
    <cfRule type="expression" dxfId="528" priority="46">
      <formula>AND(H22&lt;TODAY(),H24="")</formula>
    </cfRule>
  </conditionalFormatting>
  <conditionalFormatting sqref="H29">
    <cfRule type="expression" dxfId="527" priority="44">
      <formula>AND(H27&lt;TODAY(),H29="")</formula>
    </cfRule>
  </conditionalFormatting>
  <conditionalFormatting sqref="H34">
    <cfRule type="expression" dxfId="526" priority="42">
      <formula>AND(H32&lt;TODAY(),H34="")</formula>
    </cfRule>
  </conditionalFormatting>
  <conditionalFormatting sqref="H41">
    <cfRule type="expression" dxfId="525" priority="40">
      <formula>AND(H39&lt;TODAY(),H41="")</formula>
    </cfRule>
  </conditionalFormatting>
  <conditionalFormatting sqref="H55">
    <cfRule type="expression" dxfId="524" priority="12">
      <formula>AND(H53&lt;TODAY(),H55="")</formula>
    </cfRule>
  </conditionalFormatting>
  <conditionalFormatting sqref="H57">
    <cfRule type="expression" dxfId="523" priority="128">
      <formula>AND(H55=I55,H55&lt;&gt;"")</formula>
    </cfRule>
  </conditionalFormatting>
  <conditionalFormatting sqref="H77">
    <cfRule type="expression" dxfId="522" priority="110">
      <formula>AND(F75=H75,F75&lt;&gt;"")</formula>
    </cfRule>
  </conditionalFormatting>
  <conditionalFormatting sqref="H5:I5">
    <cfRule type="expression" dxfId="521" priority="102">
      <formula>OR($V$46="c",$V$47="c",$V$48="c",$V$49="c")</formula>
    </cfRule>
  </conditionalFormatting>
  <conditionalFormatting sqref="H48:I48">
    <cfRule type="expression" dxfId="520" priority="97">
      <formula>OR($V$46="c",$V$47="c",$V$48="c",$V$49="c")</formula>
    </cfRule>
  </conditionalFormatting>
  <conditionalFormatting sqref="H56:I56">
    <cfRule type="expression" dxfId="519" priority="89">
      <formula>AND(H55=I55,H55&lt;&gt;"",I55&lt;&gt;"")</formula>
    </cfRule>
  </conditionalFormatting>
  <conditionalFormatting sqref="I14">
    <cfRule type="expression" dxfId="518" priority="78">
      <formula>AND(H12&lt;TODAY(),I14="")</formula>
    </cfRule>
  </conditionalFormatting>
  <conditionalFormatting sqref="I19">
    <cfRule type="expression" dxfId="517" priority="67">
      <formula>AND(H17&lt;TODAY(),I19="")</formula>
    </cfRule>
  </conditionalFormatting>
  <conditionalFormatting sqref="I24">
    <cfRule type="expression" dxfId="516" priority="45">
      <formula>AND(H22&lt;TODAY(),I24="")</formula>
    </cfRule>
  </conditionalFormatting>
  <conditionalFormatting sqref="I29">
    <cfRule type="expression" dxfId="515" priority="43">
      <formula>AND(H27&lt;TODAY(),I29="")</formula>
    </cfRule>
  </conditionalFormatting>
  <conditionalFormatting sqref="I34">
    <cfRule type="expression" dxfId="514" priority="41">
      <formula>AND(H32&lt;TODAY(),I34="")</formula>
    </cfRule>
  </conditionalFormatting>
  <conditionalFormatting sqref="I41">
    <cfRule type="expression" dxfId="513" priority="39">
      <formula>AND(H39&lt;TODAY(),I41="")</formula>
    </cfRule>
  </conditionalFormatting>
  <conditionalFormatting sqref="I55">
    <cfRule type="expression" dxfId="512" priority="11">
      <formula>AND(H53&lt;TODAY(),I55="")</formula>
    </cfRule>
  </conditionalFormatting>
  <conditionalFormatting sqref="I57">
    <cfRule type="expression" dxfId="511" priority="129">
      <formula>AND(H55=I55,H55&lt;&gt;"")</formula>
    </cfRule>
  </conditionalFormatting>
  <conditionalFormatting sqref="I63">
    <cfRule type="expression" dxfId="510" priority="144">
      <formula>INT(I63)=TODAY()</formula>
    </cfRule>
  </conditionalFormatting>
  <conditionalFormatting sqref="I67">
    <cfRule type="expression" dxfId="509" priority="117">
      <formula>AND(I65=K65,I65&lt;&gt;"")</formula>
    </cfRule>
  </conditionalFormatting>
  <conditionalFormatting sqref="I66:K66">
    <cfRule type="expression" dxfId="508" priority="86">
      <formula>AND(I65=K65,I65&lt;&gt;"",K65&lt;&gt;"")</formula>
    </cfRule>
  </conditionalFormatting>
  <conditionalFormatting sqref="K14">
    <cfRule type="expression" dxfId="507" priority="75">
      <formula>AND(K12&lt;TODAY(),K14="")</formula>
    </cfRule>
  </conditionalFormatting>
  <conditionalFormatting sqref="K19">
    <cfRule type="expression" dxfId="506" priority="66">
      <formula>AND(K17&lt;TODAY(),K19="")</formula>
    </cfRule>
  </conditionalFormatting>
  <conditionalFormatting sqref="K24">
    <cfRule type="expression" dxfId="505" priority="38">
      <formula>AND(K22&lt;TODAY(),K24="")</formula>
    </cfRule>
  </conditionalFormatting>
  <conditionalFormatting sqref="K29">
    <cfRule type="expression" dxfId="504" priority="36">
      <formula>AND(K27&lt;TODAY(),K29="")</formula>
    </cfRule>
  </conditionalFormatting>
  <conditionalFormatting sqref="K34">
    <cfRule type="expression" dxfId="503" priority="34">
      <formula>AND(K32&lt;TODAY(),K34="")</formula>
    </cfRule>
  </conditionalFormatting>
  <conditionalFormatting sqref="K41">
    <cfRule type="expression" dxfId="502" priority="32">
      <formula>AND(K39&lt;TODAY(),K41="")</formula>
    </cfRule>
  </conditionalFormatting>
  <conditionalFormatting sqref="K55">
    <cfRule type="expression" dxfId="501" priority="10">
      <formula>AND(K53&lt;TODAY(),K55="")</formula>
    </cfRule>
  </conditionalFormatting>
  <conditionalFormatting sqref="K57">
    <cfRule type="expression" dxfId="500" priority="126">
      <formula>AND(K55=L55,K55&lt;&gt;"")</formula>
    </cfRule>
  </conditionalFormatting>
  <conditionalFormatting sqref="K67">
    <cfRule type="expression" dxfId="499" priority="116">
      <formula>AND(I65=K65,I65&lt;&gt;"")</formula>
    </cfRule>
  </conditionalFormatting>
  <conditionalFormatting sqref="K5:L5">
    <cfRule type="expression" dxfId="498" priority="103">
      <formula>OR($V$46="D",$V$47="d",$V$48="d",$V$49="d")</formula>
    </cfRule>
  </conditionalFormatting>
  <conditionalFormatting sqref="K48:L48">
    <cfRule type="expression" dxfId="497" priority="96">
      <formula>OR($V$46="d",$V$47="d",$V$48="d",$V$49="d")</formula>
    </cfRule>
  </conditionalFormatting>
  <conditionalFormatting sqref="K56:L56">
    <cfRule type="expression" dxfId="496" priority="90">
      <formula>AND(K55=L55,K55&lt;&gt;"",L55&lt;&gt;"")</formula>
    </cfRule>
  </conditionalFormatting>
  <conditionalFormatting sqref="L14">
    <cfRule type="expression" dxfId="495" priority="76">
      <formula>AND(K12&lt;TODAY(),L14="")</formula>
    </cfRule>
  </conditionalFormatting>
  <conditionalFormatting sqref="L19">
    <cfRule type="expression" dxfId="494" priority="65">
      <formula>AND(K17&lt;TODAY(),L19="")</formula>
    </cfRule>
  </conditionalFormatting>
  <conditionalFormatting sqref="L24">
    <cfRule type="expression" dxfId="493" priority="37">
      <formula>AND(K22&lt;TODAY(),L24="")</formula>
    </cfRule>
  </conditionalFormatting>
  <conditionalFormatting sqref="L29">
    <cfRule type="expression" dxfId="492" priority="35">
      <formula>AND(K27&lt;TODAY(),L29="")</formula>
    </cfRule>
  </conditionalFormatting>
  <conditionalFormatting sqref="L34">
    <cfRule type="expression" dxfId="491" priority="33">
      <formula>AND(K32&lt;TODAY(),L34="")</formula>
    </cfRule>
  </conditionalFormatting>
  <conditionalFormatting sqref="L41">
    <cfRule type="expression" dxfId="490" priority="31">
      <formula>AND(K39&lt;TODAY(),L41="")</formula>
    </cfRule>
  </conditionalFormatting>
  <conditionalFormatting sqref="L55">
    <cfRule type="expression" dxfId="489" priority="9">
      <formula>AND(K53&lt;TODAY(),L55="")</formula>
    </cfRule>
  </conditionalFormatting>
  <conditionalFormatting sqref="L57">
    <cfRule type="expression" dxfId="488" priority="127">
      <formula>AND(K55=L55,K55&lt;&gt;"")</formula>
    </cfRule>
  </conditionalFormatting>
  <conditionalFormatting sqref="L75:L77">
    <cfRule type="expression" dxfId="487" priority="219">
      <formula>AND(L75=TODAY())</formula>
    </cfRule>
  </conditionalFormatting>
  <conditionalFormatting sqref="L83">
    <cfRule type="expression" dxfId="486" priority="139">
      <formula>INT(L83)=TODAY()</formula>
    </cfRule>
  </conditionalFormatting>
  <conditionalFormatting sqref="L87">
    <cfRule type="expression" dxfId="485" priority="107">
      <formula>AND(L85=N85,L85&lt;&gt;"")</formula>
    </cfRule>
  </conditionalFormatting>
  <conditionalFormatting sqref="L86:N86">
    <cfRule type="expression" dxfId="484" priority="81">
      <formula>AND(L85=N85,L85&lt;&gt;"",N85&lt;&gt;"")</formula>
    </cfRule>
  </conditionalFormatting>
  <conditionalFormatting sqref="N12 Q12">
    <cfRule type="expression" dxfId="483" priority="149">
      <formula>INT(N12)=TODAY()</formula>
    </cfRule>
  </conditionalFormatting>
  <conditionalFormatting sqref="N14">
    <cfRule type="expression" dxfId="482" priority="73">
      <formula>AND(N12&lt;TODAY(),N14="")</formula>
    </cfRule>
  </conditionalFormatting>
  <conditionalFormatting sqref="N19">
    <cfRule type="expression" dxfId="481" priority="64">
      <formula>AND(N17&lt;TODAY(),N19="")</formula>
    </cfRule>
  </conditionalFormatting>
  <conditionalFormatting sqref="N24">
    <cfRule type="expression" dxfId="480" priority="30">
      <formula>AND(N22&lt;TODAY(),N24="")</formula>
    </cfRule>
  </conditionalFormatting>
  <conditionalFormatting sqref="N29">
    <cfRule type="expression" dxfId="479" priority="28">
      <formula>AND(N27&lt;TODAY(),N29="")</formula>
    </cfRule>
  </conditionalFormatting>
  <conditionalFormatting sqref="N34">
    <cfRule type="expression" dxfId="478" priority="26">
      <formula>AND(N32&lt;TODAY(),N34="")</formula>
    </cfRule>
  </conditionalFormatting>
  <conditionalFormatting sqref="N41">
    <cfRule type="expression" dxfId="477" priority="24">
      <formula>AND(N39&lt;TODAY(),N41="")</formula>
    </cfRule>
  </conditionalFormatting>
  <conditionalFormatting sqref="N55">
    <cfRule type="expression" dxfId="476" priority="8">
      <formula>AND(N53&lt;TODAY(),N55="")</formula>
    </cfRule>
  </conditionalFormatting>
  <conditionalFormatting sqref="N57">
    <cfRule type="expression" dxfId="475" priority="124">
      <formula>AND(N55=O55,N55&lt;&gt;"")</formula>
    </cfRule>
  </conditionalFormatting>
  <conditionalFormatting sqref="N87">
    <cfRule type="expression" dxfId="474" priority="106">
      <formula>AND(L85=N85,L85&lt;&gt;"")</formula>
    </cfRule>
  </conditionalFormatting>
  <conditionalFormatting sqref="N5:O5">
    <cfRule type="expression" dxfId="473" priority="104">
      <formula>OR($V$46="E",$V$47="E",$V$48="E",$V$49="E")</formula>
    </cfRule>
  </conditionalFormatting>
  <conditionalFormatting sqref="N48:O48">
    <cfRule type="expression" dxfId="472" priority="95">
      <formula>OR($V$46="e",$V$47="e",$V$48="e",$V$49="e")</formula>
    </cfRule>
  </conditionalFormatting>
  <conditionalFormatting sqref="N56:O56">
    <cfRule type="expression" dxfId="471" priority="91">
      <formula>AND(N55=O55,N55&lt;&gt;"",O55&lt;&gt;"")</formula>
    </cfRule>
  </conditionalFormatting>
  <conditionalFormatting sqref="O14">
    <cfRule type="expression" dxfId="470" priority="74">
      <formula>AND(N12&lt;TODAY(),O14="")</formula>
    </cfRule>
  </conditionalFormatting>
  <conditionalFormatting sqref="O19">
    <cfRule type="expression" dxfId="469" priority="63">
      <formula>AND(N17&lt;TODAY(),O19="")</formula>
    </cfRule>
  </conditionalFormatting>
  <conditionalFormatting sqref="O24">
    <cfRule type="expression" dxfId="468" priority="29">
      <formula>AND(N22&lt;TODAY(),O24="")</formula>
    </cfRule>
  </conditionalFormatting>
  <conditionalFormatting sqref="O29">
    <cfRule type="expression" dxfId="467" priority="27">
      <formula>AND(N27&lt;TODAY(),O29="")</formula>
    </cfRule>
  </conditionalFormatting>
  <conditionalFormatting sqref="O34">
    <cfRule type="expression" dxfId="466" priority="25">
      <formula>AND(N32&lt;TODAY(),O34="")</formula>
    </cfRule>
  </conditionalFormatting>
  <conditionalFormatting sqref="O41">
    <cfRule type="expression" dxfId="465" priority="23">
      <formula>AND(N39&lt;TODAY(),O41="")</formula>
    </cfRule>
  </conditionalFormatting>
  <conditionalFormatting sqref="O55">
    <cfRule type="expression" dxfId="464" priority="7">
      <formula>AND(N53&lt;TODAY(),O55="")</formula>
    </cfRule>
  </conditionalFormatting>
  <conditionalFormatting sqref="O57">
    <cfRule type="expression" dxfId="463" priority="125">
      <formula>AND(N55=O55,N55&lt;&gt;"")</formula>
    </cfRule>
  </conditionalFormatting>
  <conditionalFormatting sqref="O63">
    <cfRule type="expression" dxfId="462" priority="143">
      <formula>INT(O63)=TODAY()</formula>
    </cfRule>
  </conditionalFormatting>
  <conditionalFormatting sqref="O67">
    <cfRule type="expression" dxfId="461" priority="115">
      <formula>AND(O65=Q65,O65&lt;&gt;"")</formula>
    </cfRule>
  </conditionalFormatting>
  <conditionalFormatting sqref="O66:Q66">
    <cfRule type="expression" dxfId="460" priority="85">
      <formula>AND(O65=Q65,O65&lt;&gt;"",Q65&lt;&gt;"")</formula>
    </cfRule>
  </conditionalFormatting>
  <conditionalFormatting sqref="Q14">
    <cfRule type="expression" dxfId="459" priority="71">
      <formula>AND(Q12&lt;TODAY(),Q14="")</formula>
    </cfRule>
  </conditionalFormatting>
  <conditionalFormatting sqref="Q19">
    <cfRule type="expression" dxfId="458" priority="62">
      <formula>AND(Q17&lt;TODAY(),Q19="")</formula>
    </cfRule>
  </conditionalFormatting>
  <conditionalFormatting sqref="Q24">
    <cfRule type="expression" dxfId="457" priority="22">
      <formula>AND(Q22&lt;TODAY(),Q24="")</formula>
    </cfRule>
  </conditionalFormatting>
  <conditionalFormatting sqref="Q29">
    <cfRule type="expression" dxfId="456" priority="20">
      <formula>AND(Q27&lt;TODAY(),Q29="")</formula>
    </cfRule>
  </conditionalFormatting>
  <conditionalFormatting sqref="Q34">
    <cfRule type="expression" dxfId="455" priority="18">
      <formula>AND(Q32&lt;TODAY(),Q34="")</formula>
    </cfRule>
  </conditionalFormatting>
  <conditionalFormatting sqref="Q41">
    <cfRule type="expression" dxfId="454" priority="16">
      <formula>AND(Q39&lt;TODAY(),Q41="")</formula>
    </cfRule>
  </conditionalFormatting>
  <conditionalFormatting sqref="Q55">
    <cfRule type="expression" dxfId="453" priority="6">
      <formula>AND(Q53&lt;TODAY(),Q55="")</formula>
    </cfRule>
  </conditionalFormatting>
  <conditionalFormatting sqref="Q57">
    <cfRule type="expression" dxfId="452" priority="122">
      <formula>AND(Q55=R55,Q55&lt;&gt;"")</formula>
    </cfRule>
  </conditionalFormatting>
  <conditionalFormatting sqref="Q67">
    <cfRule type="expression" dxfId="451" priority="114">
      <formula>AND(O65=Q65,O65&lt;&gt;"")</formula>
    </cfRule>
  </conditionalFormatting>
  <conditionalFormatting sqref="Q5:R5">
    <cfRule type="expression" dxfId="450" priority="105">
      <formula>OR($V$46="F",$V$47="F",$V$48="F",$V$49="F")</formula>
    </cfRule>
  </conditionalFormatting>
  <conditionalFormatting sqref="Q48:R48">
    <cfRule type="expression" dxfId="449" priority="94">
      <formula>OR($V$46="F",$V$47="F",$V$48="F",$V$49="F")</formula>
    </cfRule>
  </conditionalFormatting>
  <conditionalFormatting sqref="Q56:R56">
    <cfRule type="expression" dxfId="448" priority="132">
      <formula>AND(Q55=R55,Q55&lt;&gt;"",R55&lt;&gt;"")</formula>
    </cfRule>
  </conditionalFormatting>
  <conditionalFormatting sqref="R14">
    <cfRule type="expression" dxfId="447" priority="72">
      <formula>AND(Q12&lt;TODAY(),R14="")</formula>
    </cfRule>
  </conditionalFormatting>
  <conditionalFormatting sqref="R19">
    <cfRule type="expression" dxfId="446" priority="61">
      <formula>AND(Q17&lt;TODAY(),R19="")</formula>
    </cfRule>
  </conditionalFormatting>
  <conditionalFormatting sqref="R24">
    <cfRule type="expression" dxfId="445" priority="21">
      <formula>AND(Q22&lt;TODAY(),R24="")</formula>
    </cfRule>
  </conditionalFormatting>
  <conditionalFormatting sqref="R29">
    <cfRule type="expression" dxfId="444" priority="19">
      <formula>AND(Q27&lt;TODAY(),R29="")</formula>
    </cfRule>
  </conditionalFormatting>
  <conditionalFormatting sqref="R34">
    <cfRule type="expression" dxfId="443" priority="17">
      <formula>AND(Q32&lt;TODAY(),R34="")</formula>
    </cfRule>
  </conditionalFormatting>
  <conditionalFormatting sqref="R41">
    <cfRule type="expression" dxfId="442" priority="15">
      <formula>AND(Q39&lt;TODAY(),R41="")</formula>
    </cfRule>
  </conditionalFormatting>
  <conditionalFormatting sqref="R55">
    <cfRule type="expression" dxfId="441" priority="5">
      <formula>AND(Q53&lt;TODAY(),R55="")</formula>
    </cfRule>
  </conditionalFormatting>
  <conditionalFormatting sqref="R57">
    <cfRule type="expression" dxfId="440" priority="123">
      <formula>AND(Q55=R55,Q55&lt;&gt;"")</formula>
    </cfRule>
  </conditionalFormatting>
  <conditionalFormatting sqref="R73">
    <cfRule type="expression" dxfId="439" priority="141">
      <formula>INT(R73)=TODAY()</formula>
    </cfRule>
  </conditionalFormatting>
  <conditionalFormatting sqref="R77">
    <cfRule type="expression" dxfId="438" priority="109">
      <formula>AND(R75=T75,R75&lt;&gt;"")</formula>
    </cfRule>
  </conditionalFormatting>
  <conditionalFormatting sqref="R76:T76">
    <cfRule type="expression" dxfId="437" priority="83">
      <formula>AND(R75=T75,R75&lt;&gt;"",T75&lt;&gt;"")</formula>
    </cfRule>
  </conditionalFormatting>
  <conditionalFormatting sqref="T16">
    <cfRule type="expression" dxfId="436" priority="138">
      <formula>AND(T16=TODAY())</formula>
    </cfRule>
  </conditionalFormatting>
  <conditionalFormatting sqref="T55">
    <cfRule type="expression" dxfId="435" priority="4">
      <formula>AND(T53&lt;TODAY(),T55="")</formula>
    </cfRule>
  </conditionalFormatting>
  <conditionalFormatting sqref="T57">
    <cfRule type="expression" dxfId="434" priority="120">
      <formula>AND(T55=U55,T55&lt;&gt;"")</formula>
    </cfRule>
  </conditionalFormatting>
  <conditionalFormatting sqref="T77">
    <cfRule type="expression" dxfId="433" priority="108">
      <formula>AND(R75=T75,R75&lt;&gt;"")</formula>
    </cfRule>
  </conditionalFormatting>
  <conditionalFormatting sqref="T56:U56">
    <cfRule type="expression" dxfId="432" priority="93">
      <formula>AND(T55=U55,T55&lt;&gt;"",U55&lt;&gt;"")</formula>
    </cfRule>
  </conditionalFormatting>
  <conditionalFormatting sqref="U55">
    <cfRule type="expression" dxfId="431" priority="3">
      <formula>AND(T53&lt;TODAY(),U55="")</formula>
    </cfRule>
  </conditionalFormatting>
  <conditionalFormatting sqref="U57">
    <cfRule type="expression" dxfId="430" priority="121">
      <formula>AND(T55=U55,T55&lt;&gt;"")</formula>
    </cfRule>
  </conditionalFormatting>
  <conditionalFormatting sqref="U63">
    <cfRule type="expression" dxfId="429" priority="142">
      <formula>INT(U63)=TODAY()</formula>
    </cfRule>
  </conditionalFormatting>
  <conditionalFormatting sqref="U67">
    <cfRule type="expression" dxfId="428" priority="113">
      <formula>AND(U65=W65,U65&lt;&gt;"")</formula>
    </cfRule>
  </conditionalFormatting>
  <conditionalFormatting sqref="U66:W66">
    <cfRule type="expression" dxfId="427" priority="84">
      <formula>AND(U65=W65,U65&lt;&gt;"",W65&lt;&gt;"")</formula>
    </cfRule>
  </conditionalFormatting>
  <conditionalFormatting sqref="V53">
    <cfRule type="expression" dxfId="426" priority="216">
      <formula>AND(V53=TODAY())</formula>
    </cfRule>
  </conditionalFormatting>
  <conditionalFormatting sqref="W55">
    <cfRule type="expression" dxfId="425" priority="2">
      <formula>AND(W53&lt;TODAY(),W55="")</formula>
    </cfRule>
  </conditionalFormatting>
  <conditionalFormatting sqref="W57">
    <cfRule type="expression" dxfId="424" priority="118">
      <formula>AND(W55=X55,W55&lt;&gt;"")</formula>
    </cfRule>
  </conditionalFormatting>
  <conditionalFormatting sqref="W67">
    <cfRule type="expression" dxfId="423" priority="112">
      <formula>AND(U65=W65,U65&lt;&gt;"")</formula>
    </cfRule>
  </conditionalFormatting>
  <conditionalFormatting sqref="W56:X56">
    <cfRule type="expression" dxfId="422" priority="92">
      <formula>AND(W55=X55,W55&lt;&gt;"",X55&lt;&gt;"")</formula>
    </cfRule>
  </conditionalFormatting>
  <conditionalFormatting sqref="X55">
    <cfRule type="expression" dxfId="421" priority="1">
      <formula>AND(W53&lt;TODAY(),X55="")</formula>
    </cfRule>
  </conditionalFormatting>
  <conditionalFormatting sqref="X57">
    <cfRule type="expression" dxfId="420" priority="119">
      <formula>AND(W55=X55,W55&lt;&gt;"")</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cols>
    <col min="1" max="1" width="78.42578125" customWidth="1"/>
    <col min="2" max="2" width="61.570312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1795</v>
      </c>
    </row>
    <row r="5" spans="1:2">
      <c r="A5" s="706" t="s">
        <v>1788</v>
      </c>
      <c r="B5" s="705" t="s">
        <v>1796</v>
      </c>
    </row>
    <row r="6" spans="1:2">
      <c r="A6" s="705" t="s">
        <v>1789</v>
      </c>
      <c r="B6" s="706" t="s">
        <v>1797</v>
      </c>
    </row>
    <row r="7" spans="1:2">
      <c r="A7" s="706" t="s">
        <v>1790</v>
      </c>
      <c r="B7" s="705" t="s">
        <v>1798</v>
      </c>
    </row>
    <row r="8" spans="1:2">
      <c r="A8" s="705" t="s">
        <v>1791</v>
      </c>
      <c r="B8" s="706" t="s">
        <v>1799</v>
      </c>
    </row>
    <row r="9" spans="1:2">
      <c r="A9" s="706" t="s">
        <v>1792</v>
      </c>
      <c r="B9" s="705" t="s">
        <v>1800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Z109"/>
  <sheetViews>
    <sheetView showGridLines="0" showRowColHeaders="0" view="pageLayout" zoomScale="75" zoomScaleSheetLayoutView="85" zoomScalePageLayoutView="75" workbookViewId="0"/>
  </sheetViews>
  <sheetFormatPr defaultColWidth="11.42578125" defaultRowHeight="15"/>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s>
  <sheetData>
    <row r="1" spans="1:26" ht="5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7        6 - 4</v>
      </c>
      <c r="D3" s="95" t="str">
        <v/>
      </c>
      <c r="E3" s="418" t="str">
        <f ca="1"/>
        <v>Spain</v>
      </c>
      <c r="F3" s="419" t="str">
        <f ca="1"/>
        <v xml:space="preserve">   6        6 - 1</v>
      </c>
      <c r="G3" s="95" t="str">
        <v/>
      </c>
      <c r="H3" s="418" t="str">
        <f ca="1"/>
        <v>England</v>
      </c>
      <c r="I3" s="419" t="str">
        <f ca="1"/>
        <v xml:space="preserve">   6        7 - 3</v>
      </c>
      <c r="J3" s="4" t="str">
        <v/>
      </c>
      <c r="K3" s="418" t="str">
        <f ca="1"/>
        <v>France</v>
      </c>
      <c r="L3" s="419" t="str">
        <f ca="1"/>
        <v xml:space="preserve">   9        8 - 1</v>
      </c>
      <c r="M3" s="4" t="str">
        <v/>
      </c>
      <c r="N3" s="418" t="str">
        <f ca="1"/>
        <v>Slovakia</v>
      </c>
      <c r="O3" s="419" t="str">
        <f ca="1"/>
        <v xml:space="preserve">   6        5 - 5</v>
      </c>
      <c r="P3" s="95" t="str">
        <v/>
      </c>
      <c r="Q3" s="418" t="str">
        <f ca="1"/>
        <v>Portugal</v>
      </c>
      <c r="R3" s="419" t="str">
        <f ca="1"/>
        <v xml:space="preserve">   9        7 - 2</v>
      </c>
      <c r="S3" s="4"/>
      <c r="T3" s="303"/>
      <c r="U3" s="303"/>
      <c r="V3" s="303"/>
      <c r="W3" s="303"/>
      <c r="X3" s="303"/>
      <c r="Y3" s="4"/>
    </row>
    <row r="4" spans="1:26">
      <c r="A4" s="4"/>
      <c r="B4" s="413" t="str">
        <f ca="1"/>
        <v>Hungary</v>
      </c>
      <c r="C4" s="420" t="str">
        <f ca="1"/>
        <v xml:space="preserve">   5        5 - 3</v>
      </c>
      <c r="D4" s="95" t="str">
        <v/>
      </c>
      <c r="E4" s="413" t="str">
        <f ca="1"/>
        <v>Italy</v>
      </c>
      <c r="F4" s="420" t="str">
        <f ca="1"/>
        <v xml:space="preserve">   6        4 - 0</v>
      </c>
      <c r="G4" s="95" t="str">
        <v/>
      </c>
      <c r="H4" s="413" t="str">
        <f ca="1"/>
        <v>Serbia</v>
      </c>
      <c r="I4" s="420" t="str">
        <f ca="1"/>
        <v xml:space="preserve">   4        3 - 5</v>
      </c>
      <c r="J4" s="4" t="str">
        <v/>
      </c>
      <c r="K4" s="413" t="str">
        <f ca="1"/>
        <v>Netherlands</v>
      </c>
      <c r="L4" s="420" t="str">
        <f ca="1"/>
        <v xml:space="preserve">   6        6 - 5</v>
      </c>
      <c r="M4" s="4" t="str">
        <v/>
      </c>
      <c r="N4" s="413" t="str">
        <f ca="1"/>
        <v>Romania</v>
      </c>
      <c r="O4" s="420" t="str">
        <f ca="1"/>
        <v xml:space="preserve">   5        6 - 4</v>
      </c>
      <c r="P4" s="95" t="str">
        <v/>
      </c>
      <c r="Q4" s="413" t="str">
        <f ca="1"/>
        <v>Czechia</v>
      </c>
      <c r="R4" s="420" t="str">
        <f ca="1"/>
        <v xml:space="preserve">   4        4 - 5</v>
      </c>
      <c r="S4" s="4"/>
      <c r="T4" s="303"/>
      <c r="U4" s="303"/>
      <c r="V4" s="303"/>
      <c r="W4" s="303"/>
      <c r="X4" s="303"/>
      <c r="Y4" s="4"/>
    </row>
    <row r="5" spans="1:26">
      <c r="A5" s="4"/>
      <c r="B5" s="415" t="str">
        <f ca="1"/>
        <v>Switzerland</v>
      </c>
      <c r="C5" s="416" t="str">
        <f ca="1"/>
        <v xml:space="preserve">   3        4 - 6</v>
      </c>
      <c r="D5" s="95" t="str">
        <v/>
      </c>
      <c r="E5" s="415" t="str">
        <f ca="1"/>
        <v>Albania</v>
      </c>
      <c r="F5" s="416" t="str">
        <f ca="1"/>
        <v xml:space="preserve">   1        2 - 6</v>
      </c>
      <c r="G5" s="95" t="str">
        <v/>
      </c>
      <c r="H5" s="415" t="str">
        <f ca="1"/>
        <v>Slovenia</v>
      </c>
      <c r="I5" s="416" t="str">
        <f ca="1"/>
        <v xml:space="preserve">   4        4 - 4</v>
      </c>
      <c r="J5" s="4" t="str">
        <v/>
      </c>
      <c r="K5" s="415" t="str">
        <f ca="1"/>
        <v>Austria</v>
      </c>
      <c r="L5" s="416" t="str">
        <f ca="1"/>
        <v xml:space="preserve">   1        3 - 6</v>
      </c>
      <c r="M5" s="4" t="str">
        <v/>
      </c>
      <c r="N5" s="415" t="str">
        <f ca="1"/>
        <v>Ukraine</v>
      </c>
      <c r="O5" s="416" t="str">
        <f ca="1"/>
        <v xml:space="preserve">   4        4 - 4</v>
      </c>
      <c r="P5" s="95" t="str">
        <v/>
      </c>
      <c r="Q5" s="415" t="str">
        <f ca="1"/>
        <v>Türkiye</v>
      </c>
      <c r="R5" s="416" t="str">
        <f ca="1"/>
        <v xml:space="preserve">   3        3 - 5</v>
      </c>
      <c r="S5" s="4"/>
      <c r="T5" s="303"/>
      <c r="U5" s="303"/>
      <c r="V5" s="303"/>
      <c r="W5" s="303"/>
      <c r="X5" s="303"/>
      <c r="Y5" s="4"/>
    </row>
    <row r="6" spans="1:26">
      <c r="A6" s="80"/>
      <c r="B6" s="414" t="str">
        <f ca="1"/>
        <v>Scotland</v>
      </c>
      <c r="C6" s="417" t="str">
        <f ca="1"/>
        <v xml:space="preserve">   1        2 - 4</v>
      </c>
      <c r="D6" s="96" t="str">
        <v/>
      </c>
      <c r="E6" s="414" t="str">
        <f ca="1"/>
        <v>Croatia</v>
      </c>
      <c r="F6" s="417" t="str">
        <f ca="1"/>
        <v xml:space="preserve">   1        1 - 6</v>
      </c>
      <c r="G6" s="96" t="str">
        <v/>
      </c>
      <c r="H6" s="414" t="str">
        <f ca="1"/>
        <v>Denmark</v>
      </c>
      <c r="I6" s="417" t="str">
        <f ca="1"/>
        <v xml:space="preserve">   2        3 - 5</v>
      </c>
      <c r="J6" s="80" t="str">
        <v/>
      </c>
      <c r="K6" s="414" t="str">
        <f ca="1"/>
        <v>Poland</v>
      </c>
      <c r="L6" s="417" t="str">
        <f ca="1"/>
        <v xml:space="preserve">   1        3 - 8</v>
      </c>
      <c r="M6" s="80" t="str">
        <v/>
      </c>
      <c r="N6" s="414" t="str">
        <f ca="1"/>
        <v>Belgium</v>
      </c>
      <c r="O6" s="417" t="str">
        <f ca="1"/>
        <v xml:space="preserve">   1        4 - 6</v>
      </c>
      <c r="P6" s="96" t="str">
        <v/>
      </c>
      <c r="Q6" s="414" t="str">
        <f ca="1"/>
        <v>Georgia</v>
      </c>
      <c r="R6" s="417" t="str">
        <f ca="1"/>
        <v xml:space="preserve">   1        3 - 5</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75" thickBot="1">
      <c r="B14" s="632">
        <v>2</v>
      </c>
      <c r="C14" s="633">
        <v>1</v>
      </c>
      <c r="D14" t="str">
        <v/>
      </c>
      <c r="E14" s="632">
        <v>3</v>
      </c>
      <c r="F14" s="633">
        <v>0</v>
      </c>
      <c r="G14" t="str">
        <v/>
      </c>
      <c r="H14" s="632">
        <v>2</v>
      </c>
      <c r="I14" s="633">
        <v>2</v>
      </c>
      <c r="J14" t="str">
        <v/>
      </c>
      <c r="K14" s="632">
        <v>1</v>
      </c>
      <c r="L14" s="633">
        <v>3</v>
      </c>
      <c r="M14" t="str">
        <v/>
      </c>
      <c r="N14" s="632">
        <v>1</v>
      </c>
      <c r="O14" s="633">
        <v>1</v>
      </c>
      <c r="P14" t="str">
        <v/>
      </c>
      <c r="Q14" s="632">
        <v>2</v>
      </c>
      <c r="R14" s="633">
        <v>1</v>
      </c>
      <c r="T14" s="369"/>
      <c r="U14" s="647"/>
      <c r="V14" s="647"/>
      <c r="W14" s="647"/>
      <c r="X14" s="648"/>
    </row>
    <row r="15" spans="1:26" ht="27.9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75" thickBot="1">
      <c r="B19" s="632">
        <v>3</v>
      </c>
      <c r="C19" s="633">
        <v>1</v>
      </c>
      <c r="D19" t="str">
        <v/>
      </c>
      <c r="E19" s="632">
        <v>2</v>
      </c>
      <c r="F19" s="633">
        <v>0</v>
      </c>
      <c r="G19" t="str">
        <v/>
      </c>
      <c r="H19" s="632">
        <v>1</v>
      </c>
      <c r="I19" s="633">
        <v>4</v>
      </c>
      <c r="J19" t="str">
        <v/>
      </c>
      <c r="K19" s="632">
        <v>0</v>
      </c>
      <c r="L19" s="633">
        <v>2</v>
      </c>
      <c r="M19" t="str">
        <v/>
      </c>
      <c r="N19" s="632">
        <v>1</v>
      </c>
      <c r="O19" s="633">
        <v>2</v>
      </c>
      <c r="P19" t="str">
        <v/>
      </c>
      <c r="Q19" s="632">
        <v>3</v>
      </c>
      <c r="R19" s="633">
        <v>1</v>
      </c>
      <c r="T19" s="727"/>
      <c r="U19" s="728"/>
      <c r="V19" s="728"/>
      <c r="W19" s="728"/>
      <c r="X19" s="729"/>
    </row>
    <row r="20" spans="1:24" ht="27.9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75" thickBot="1">
      <c r="B24" s="632">
        <v>1</v>
      </c>
      <c r="C24" s="633">
        <v>1</v>
      </c>
      <c r="D24" t="str">
        <v/>
      </c>
      <c r="E24" s="632">
        <v>1</v>
      </c>
      <c r="F24" s="633">
        <v>1</v>
      </c>
      <c r="G24" t="str">
        <v/>
      </c>
      <c r="H24" s="632">
        <v>0</v>
      </c>
      <c r="I24" s="633">
        <v>1</v>
      </c>
      <c r="J24" t="str">
        <v/>
      </c>
      <c r="K24" s="632">
        <v>2</v>
      </c>
      <c r="L24" s="633">
        <v>2</v>
      </c>
      <c r="M24" t="str">
        <v/>
      </c>
      <c r="N24" s="632">
        <v>2</v>
      </c>
      <c r="O24" s="633">
        <v>1</v>
      </c>
      <c r="P24" t="str">
        <v/>
      </c>
      <c r="Q24" s="632">
        <v>1</v>
      </c>
      <c r="R24" s="633">
        <v>1</v>
      </c>
      <c r="T24" s="727"/>
      <c r="U24" s="728"/>
      <c r="V24" s="728"/>
      <c r="W24" s="728"/>
      <c r="X24" s="729"/>
    </row>
    <row r="25" spans="1:24" ht="27.9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75" thickBot="1">
      <c r="B29" s="632">
        <v>0</v>
      </c>
      <c r="C29" s="633">
        <v>1</v>
      </c>
      <c r="D29" t="str">
        <v/>
      </c>
      <c r="E29" s="632" t="str">
        <v/>
      </c>
      <c r="F29" s="633" t="str">
        <v/>
      </c>
      <c r="G29" t="str">
        <v/>
      </c>
      <c r="H29" s="632">
        <v>0</v>
      </c>
      <c r="I29" s="633">
        <v>2</v>
      </c>
      <c r="J29" t="str">
        <v/>
      </c>
      <c r="K29" s="632">
        <v>1</v>
      </c>
      <c r="L29" s="633">
        <v>3</v>
      </c>
      <c r="M29" t="str">
        <v/>
      </c>
      <c r="N29" s="632">
        <v>2</v>
      </c>
      <c r="O29" s="633">
        <v>2</v>
      </c>
      <c r="P29" t="str">
        <v/>
      </c>
      <c r="Q29" s="632">
        <v>0</v>
      </c>
      <c r="R29" s="633">
        <v>2</v>
      </c>
      <c r="T29" s="365"/>
      <c r="U29" s="366"/>
      <c r="V29" s="366"/>
      <c r="W29" s="366"/>
      <c r="X29" s="367"/>
    </row>
    <row r="30" spans="1:24" ht="27.9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632">
        <v>2</v>
      </c>
      <c r="C34" s="633">
        <v>3</v>
      </c>
      <c r="D34" t="str">
        <v/>
      </c>
      <c r="E34" s="632">
        <v>1</v>
      </c>
      <c r="F34" s="633">
        <v>3</v>
      </c>
      <c r="G34" t="str">
        <v/>
      </c>
      <c r="H34" s="632">
        <v>1</v>
      </c>
      <c r="I34" s="633">
        <v>2</v>
      </c>
      <c r="J34" t="str">
        <v/>
      </c>
      <c r="K34" s="632">
        <v>2</v>
      </c>
      <c r="L34" s="633">
        <v>1</v>
      </c>
      <c r="M34" t="str">
        <v/>
      </c>
      <c r="N34" s="632">
        <v>1</v>
      </c>
      <c r="O34" s="633">
        <v>3</v>
      </c>
      <c r="P34" t="str">
        <v/>
      </c>
      <c r="Q34" s="632">
        <v>1</v>
      </c>
      <c r="R34" s="633">
        <v>2</v>
      </c>
      <c r="T34" s="730"/>
      <c r="U34" s="731"/>
      <c r="V34" s="731"/>
      <c r="W34" s="731"/>
      <c r="X34" s="732"/>
    </row>
    <row r="35" spans="1:25" ht="9.9499999999999993"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7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7.9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75" thickBot="1">
      <c r="B41" s="632">
        <v>1</v>
      </c>
      <c r="C41" s="633">
        <v>1</v>
      </c>
      <c r="D41" t="str">
        <v/>
      </c>
      <c r="E41" s="632">
        <v>0</v>
      </c>
      <c r="F41" s="633">
        <v>2</v>
      </c>
      <c r="G41" t="str">
        <v/>
      </c>
      <c r="H41" s="632">
        <v>1</v>
      </c>
      <c r="I41" s="633">
        <v>1</v>
      </c>
      <c r="J41" t="str">
        <v/>
      </c>
      <c r="K41" s="632">
        <v>3</v>
      </c>
      <c r="L41" s="633">
        <v>0</v>
      </c>
      <c r="M41" t="str">
        <v/>
      </c>
      <c r="N41" s="632">
        <v>2</v>
      </c>
      <c r="O41" s="633">
        <v>1</v>
      </c>
      <c r="P41" t="str">
        <v/>
      </c>
      <c r="Q41" s="632">
        <v>2</v>
      </c>
      <c r="R41" s="633">
        <v>1</v>
      </c>
      <c r="T41" s="307"/>
      <c r="U41" s="307"/>
      <c r="V41" s="307"/>
      <c r="W41" s="307"/>
      <c r="X41" s="307"/>
    </row>
    <row r="42" spans="1:25" ht="9.9499999999999993"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7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75">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7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Slovakia</v>
      </c>
      <c r="O47" s="750"/>
      <c r="P47" s="97" t="str">
        <f>IF(EURO!P46="","",EURO!P46)</f>
        <v>1F</v>
      </c>
      <c r="Q47" s="749" t="str">
        <f ca="1">IF(EURO!Q46="","",EURO!Q46)</f>
        <v>Portugal</v>
      </c>
      <c r="R47" s="750"/>
      <c r="S47" s="97" t="str">
        <f>IF(EURO!S46="","",EURO!S46)</f>
        <v/>
      </c>
      <c r="T47" s="749" t="str">
        <f ca="1">IF(EURO!T46="","",EURO!T46)</f>
        <v>Slovenia</v>
      </c>
      <c r="U47" s="750"/>
      <c r="V47" s="309" t="str">
        <f ca="1">IF(EURO!V46="","",EURO!V46)</f>
        <v>C</v>
      </c>
      <c r="W47" s="751" t="str">
        <f ca="1">IF(EURO!W46="","",EURO!W46)</f>
        <v>A C E F</v>
      </c>
      <c r="X47" s="752"/>
    </row>
    <row r="48" spans="1:25">
      <c r="A48" s="97" t="str">
        <f>IF(EURO!A47="","",EURO!A47)</f>
        <v>2A</v>
      </c>
      <c r="B48" s="749" t="str">
        <f ca="1">IF(EURO!B47="","",EURO!B47)</f>
        <v>Hungary</v>
      </c>
      <c r="C48" s="750"/>
      <c r="D48" s="97" t="str">
        <f>IF(EURO!D47="","",EURO!D47)</f>
        <v>2B</v>
      </c>
      <c r="E48" s="749" t="str">
        <f ca="1">IF(EURO!E47="","",EURO!E47)</f>
        <v>Italy</v>
      </c>
      <c r="F48" s="750"/>
      <c r="G48" s="97" t="str">
        <f>IF(EURO!G47="","",EURO!G47)</f>
        <v>2C</v>
      </c>
      <c r="H48" s="749" t="str">
        <f ca="1">IF(EURO!H47="","",EURO!H47)</f>
        <v>Serbia</v>
      </c>
      <c r="I48" s="750"/>
      <c r="J48" s="97" t="str">
        <f>IF(EURO!J47="","",EURO!J47)</f>
        <v>2D</v>
      </c>
      <c r="K48" s="749" t="str">
        <f ca="1">IF(EURO!K47="","",EURO!K47)</f>
        <v>Netherlands</v>
      </c>
      <c r="L48" s="750"/>
      <c r="M48" s="97" t="str">
        <f>IF(EURO!M47="","",EURO!M47)</f>
        <v>2E</v>
      </c>
      <c r="N48" s="749" t="str">
        <f ca="1">IF(EURO!N47="","",EURO!N47)</f>
        <v>Romania</v>
      </c>
      <c r="O48" s="750"/>
      <c r="P48" s="97" t="str">
        <f>IF(EURO!P47="","",EURO!P47)</f>
        <v>2F</v>
      </c>
      <c r="Q48" s="749" t="str">
        <f ca="1">IF(EURO!Q47="","",EURO!Q47)</f>
        <v>Czechia</v>
      </c>
      <c r="R48" s="750"/>
      <c r="S48" s="97" t="str">
        <f>IF(EURO!S47="","",EURO!S47)</f>
        <v/>
      </c>
      <c r="T48" s="749" t="str">
        <f ca="1">IF(EURO!T47="","",EURO!T47)</f>
        <v>Ukraine</v>
      </c>
      <c r="U48" s="750"/>
      <c r="V48" s="309" t="str">
        <f ca="1">IF(EURO!V47="","",EURO!V47)</f>
        <v>E</v>
      </c>
      <c r="W48" s="758" t="str">
        <f>IF(EURO!W47="","",EURO!W47)</f>
        <v>Not qualified:</v>
      </c>
      <c r="X48" s="759"/>
      <c r="Y48" s="311" t="str">
        <f>IF(EURO!Y47="","",EURO!Y47)</f>
        <v>Grp</v>
      </c>
    </row>
    <row r="49" spans="1:25">
      <c r="A49" s="98" t="str">
        <f>IF(EURO!A48="","",EURO!A48)</f>
        <v>3A</v>
      </c>
      <c r="B49" s="756" t="str">
        <f ca="1">IF(EURO!B48="","",EURO!B48)</f>
        <v>Switzerland</v>
      </c>
      <c r="C49" s="757"/>
      <c r="D49" s="98" t="str">
        <f>IF(EURO!D48="","",EURO!D48)</f>
        <v>3B</v>
      </c>
      <c r="E49" s="756" t="str">
        <f ca="1">IF(EURO!E48="","",EURO!E48)</f>
        <v>Albania</v>
      </c>
      <c r="F49" s="757"/>
      <c r="G49" s="98" t="str">
        <f>IF(EURO!G48="","",EURO!G48)</f>
        <v>3C</v>
      </c>
      <c r="H49" s="756" t="str">
        <f ca="1">IF(EURO!H48="","",EURO!H48)</f>
        <v>Slovenia</v>
      </c>
      <c r="I49" s="757"/>
      <c r="J49" s="98" t="str">
        <f>IF(EURO!J48="","",EURO!J48)</f>
        <v>3D</v>
      </c>
      <c r="K49" s="756" t="str">
        <f ca="1">IF(EURO!K48="","",EURO!K48)</f>
        <v>Austria</v>
      </c>
      <c r="L49" s="757"/>
      <c r="M49" s="98" t="str">
        <f>IF(EURO!M48="","",EURO!M48)</f>
        <v>3E</v>
      </c>
      <c r="N49" s="756" t="str">
        <f ca="1">IF(EURO!N48="","",EURO!N48)</f>
        <v>Ukraine</v>
      </c>
      <c r="O49" s="757"/>
      <c r="P49" s="98" t="str">
        <f>IF(EURO!P48="","",EURO!P48)</f>
        <v>3F</v>
      </c>
      <c r="Q49" s="756" t="str">
        <f ca="1">IF(EURO!Q48="","",EURO!Q48)</f>
        <v>Türkiye</v>
      </c>
      <c r="R49" s="757"/>
      <c r="S49" s="98" t="str">
        <f>IF(EURO!S48="","",EURO!S48)</f>
        <v/>
      </c>
      <c r="T49" s="749" t="str">
        <f ca="1">IF(EURO!T48="","",EURO!T48)</f>
        <v>Switzerland</v>
      </c>
      <c r="U49" s="750"/>
      <c r="V49" s="309" t="str">
        <f ca="1">IF(EURO!V48="","",EURO!V48)</f>
        <v>A</v>
      </c>
      <c r="W49" s="426" t="str">
        <f ca="1">IF(EURO!W48="","",EURO!W48)</f>
        <v>Austria</v>
      </c>
      <c r="X49" s="427" t="str">
        <f ca="1">IF(EURO!X48="","",EURO!X48)</f>
        <v xml:space="preserve">   1        3 - 6</v>
      </c>
      <c r="Y49" s="312" t="str">
        <f ca="1">IF(EURO!Y48="","",EURO!Y48)</f>
        <v>D</v>
      </c>
    </row>
    <row r="50" spans="1:25">
      <c r="A50" s="98" t="str">
        <f>IF(EURO!A49="","",EURO!A49)</f>
        <v>4A</v>
      </c>
      <c r="B50" s="756" t="str">
        <f ca="1">IF(EURO!B49="","",EURO!B49)</f>
        <v>Scotland</v>
      </c>
      <c r="C50" s="757"/>
      <c r="D50" s="98" t="str">
        <f>IF(EURO!D49="","",EURO!D49)</f>
        <v>4B</v>
      </c>
      <c r="E50" s="756" t="str">
        <f ca="1">IF(EURO!E49="","",EURO!E49)</f>
        <v>Croatia</v>
      </c>
      <c r="F50" s="757"/>
      <c r="G50" s="98" t="str">
        <f>IF(EURO!G49="","",EURO!G49)</f>
        <v>4C</v>
      </c>
      <c r="H50" s="756" t="str">
        <f ca="1">IF(EURO!H49="","",EURO!H49)</f>
        <v>Denmark</v>
      </c>
      <c r="I50" s="757"/>
      <c r="J50" s="98" t="str">
        <f>IF(EURO!J49="","",EURO!J49)</f>
        <v>4D</v>
      </c>
      <c r="K50" s="756" t="str">
        <f ca="1">IF(EURO!K49="","",EURO!K49)</f>
        <v>Poland</v>
      </c>
      <c r="L50" s="757"/>
      <c r="M50" s="98" t="str">
        <f>IF(EURO!M49="","",EURO!M49)</f>
        <v>4E</v>
      </c>
      <c r="N50" s="756" t="str">
        <f ca="1">IF(EURO!N49="","",EURO!N49)</f>
        <v>Belgium</v>
      </c>
      <c r="O50" s="757"/>
      <c r="P50" s="98" t="str">
        <f>IF(EURO!P49="","",EURO!P49)</f>
        <v>4F</v>
      </c>
      <c r="Q50" s="756" t="str">
        <f ca="1">IF(EURO!Q49="","",EURO!Q49)</f>
        <v>Georgia</v>
      </c>
      <c r="R50" s="757"/>
      <c r="S50" s="98" t="str">
        <f>IF(EURO!S49="","",EURO!S49)</f>
        <v/>
      </c>
      <c r="T50" s="749" t="str">
        <f ca="1">IF(EURO!T49="","",EURO!T49)</f>
        <v>Türkiye</v>
      </c>
      <c r="U50" s="750"/>
      <c r="V50" s="309" t="str">
        <f ca="1">IF(EURO!V49="","",EURO!V49)</f>
        <v>F</v>
      </c>
      <c r="W50" s="426" t="str">
        <f ca="1">IF(EURO!W49="","",EURO!W49)</f>
        <v>Albania</v>
      </c>
      <c r="X50" s="427" t="str">
        <f ca="1">IF(EURO!X49="","",EURO!X49)</f>
        <v xml:space="preserve">   1        2 - 6</v>
      </c>
      <c r="Y50" s="312" t="str">
        <f ca="1">IF(EURO!Y49="","",EURO!Y49)</f>
        <v>B</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Slovakia</v>
      </c>
      <c r="O55" s="750"/>
      <c r="P55" s="97" t="str">
        <f>IF(EURO!P46="","",EURO!P46)</f>
        <v>1F</v>
      </c>
      <c r="Q55" s="749" t="str">
        <f ca="1">IF(EURO!Q46="","",EURO!Q46)</f>
        <v>Portugal</v>
      </c>
      <c r="R55" s="750"/>
      <c r="S55" s="97" t="str">
        <f>IF(EURO!S46="","",EURO!S46)</f>
        <v/>
      </c>
      <c r="T55" s="749" t="str">
        <f ca="1">IF(EURO!T46="","",EURO!T46)</f>
        <v>Slovenia</v>
      </c>
      <c r="U55" s="750"/>
      <c r="V55" s="309" t="str">
        <f ca="1">IF(EURO!V46="","",EURO!V46)</f>
        <v>C</v>
      </c>
      <c r="W55" s="645"/>
      <c r="X55" s="646"/>
    </row>
    <row r="56" spans="1:25">
      <c r="A56" s="97" t="str">
        <f>IF(EURO!A47="","",EURO!A47)</f>
        <v>2A</v>
      </c>
      <c r="B56" s="749" t="str">
        <f ca="1">IF(EURO!B47="","",EURO!B47)</f>
        <v>Hungary</v>
      </c>
      <c r="C56" s="750"/>
      <c r="D56" s="97" t="str">
        <f>IF(EURO!D47="","",EURO!D47)</f>
        <v>2B</v>
      </c>
      <c r="E56" s="749" t="str">
        <f ca="1">IF(EURO!E47="","",EURO!E47)</f>
        <v>Italy</v>
      </c>
      <c r="F56" s="750"/>
      <c r="G56" s="97" t="str">
        <f>IF(EURO!G47="","",EURO!G47)</f>
        <v>2C</v>
      </c>
      <c r="H56" s="749" t="str">
        <f ca="1">IF(EURO!H47="","",EURO!H47)</f>
        <v>Serbia</v>
      </c>
      <c r="I56" s="750"/>
      <c r="J56" s="97" t="str">
        <f>IF(EURO!J47="","",EURO!J47)</f>
        <v>2D</v>
      </c>
      <c r="K56" s="749" t="str">
        <f ca="1">IF(EURO!K47="","",EURO!K47)</f>
        <v>Netherlands</v>
      </c>
      <c r="L56" s="750"/>
      <c r="M56" s="97" t="str">
        <f>IF(EURO!M47="","",EURO!M47)</f>
        <v>2E</v>
      </c>
      <c r="N56" s="749" t="str">
        <f ca="1">IF(EURO!N47="","",EURO!N47)</f>
        <v>Romania</v>
      </c>
      <c r="O56" s="750"/>
      <c r="P56" s="97" t="str">
        <f>IF(EURO!P47="","",EURO!P47)</f>
        <v>2F</v>
      </c>
      <c r="Q56" s="749" t="str">
        <f ca="1">IF(EURO!Q47="","",EURO!Q47)</f>
        <v>Czechia</v>
      </c>
      <c r="R56" s="750"/>
      <c r="S56" s="97" t="str">
        <f>IF(EURO!S47="","",EURO!S47)</f>
        <v/>
      </c>
      <c r="T56" s="749" t="str">
        <f ca="1">IF(EURO!T47="","",EURO!T47)</f>
        <v>Ukraine</v>
      </c>
      <c r="U56" s="750"/>
      <c r="V56" s="309" t="str">
        <f ca="1">IF(EURO!V47="","",EURO!V47)</f>
        <v>E</v>
      </c>
      <c r="W56" s="642"/>
      <c r="X56" s="643"/>
      <c r="Y56" s="638"/>
    </row>
    <row r="57" spans="1:25">
      <c r="A57" s="98" t="str">
        <f>IF(EURO!A48="","",EURO!A48)</f>
        <v>3A</v>
      </c>
      <c r="B57" s="756" t="str">
        <f ca="1">IF(EURO!B48="","",EURO!B48)</f>
        <v>Switzerland</v>
      </c>
      <c r="C57" s="757"/>
      <c r="D57" s="98" t="str">
        <f>IF(EURO!D48="","",EURO!D48)</f>
        <v>3B</v>
      </c>
      <c r="E57" s="756" t="str">
        <f ca="1">IF(EURO!E48="","",EURO!E48)</f>
        <v>Albania</v>
      </c>
      <c r="F57" s="757"/>
      <c r="G57" s="98" t="str">
        <f>IF(EURO!G48="","",EURO!G48)</f>
        <v>3C</v>
      </c>
      <c r="H57" s="756" t="str">
        <f ca="1">IF(EURO!H48="","",EURO!H48)</f>
        <v>Slovenia</v>
      </c>
      <c r="I57" s="757"/>
      <c r="J57" s="98" t="str">
        <f>IF(EURO!J48="","",EURO!J48)</f>
        <v>3D</v>
      </c>
      <c r="K57" s="756" t="str">
        <f ca="1">IF(EURO!K48="","",EURO!K48)</f>
        <v>Austria</v>
      </c>
      <c r="L57" s="757"/>
      <c r="M57" s="98" t="str">
        <f>IF(EURO!M48="","",EURO!M48)</f>
        <v>3E</v>
      </c>
      <c r="N57" s="756" t="str">
        <f ca="1">IF(EURO!N48="","",EURO!N48)</f>
        <v>Ukraine</v>
      </c>
      <c r="O57" s="757"/>
      <c r="P57" s="98" t="str">
        <f>IF(EURO!P48="","",EURO!P48)</f>
        <v>3F</v>
      </c>
      <c r="Q57" s="756" t="str">
        <f ca="1">IF(EURO!Q48="","",EURO!Q48)</f>
        <v>Türkiye</v>
      </c>
      <c r="R57" s="757"/>
      <c r="S57" s="98" t="str">
        <f>IF(EURO!S48="","",EURO!S48)</f>
        <v/>
      </c>
      <c r="T57" s="749" t="str">
        <f ca="1">IF(EURO!T48="","",EURO!T48)</f>
        <v>Switzerland</v>
      </c>
      <c r="U57" s="750"/>
      <c r="V57" s="309" t="str">
        <f ca="1">IF(EURO!V48="","",EURO!V48)</f>
        <v>A</v>
      </c>
      <c r="W57" s="639"/>
      <c r="X57" s="640"/>
      <c r="Y57" s="641"/>
    </row>
    <row r="58" spans="1:25">
      <c r="A58" s="98" t="str">
        <f>IF(EURO!A49="","",EURO!A49)</f>
        <v>4A</v>
      </c>
      <c r="B58" s="756" t="str">
        <f ca="1">IF(EURO!B49="","",EURO!B49)</f>
        <v>Scotland</v>
      </c>
      <c r="C58" s="757"/>
      <c r="D58" s="98" t="str">
        <f>IF(EURO!D49="","",EURO!D49)</f>
        <v>4B</v>
      </c>
      <c r="E58" s="756" t="str">
        <f ca="1">IF(EURO!E49="","",EURO!E49)</f>
        <v>Croatia</v>
      </c>
      <c r="F58" s="757"/>
      <c r="G58" s="98" t="str">
        <f>IF(EURO!G49="","",EURO!G49)</f>
        <v>4C</v>
      </c>
      <c r="H58" s="756" t="str">
        <f ca="1">IF(EURO!H49="","",EURO!H49)</f>
        <v>Denmark</v>
      </c>
      <c r="I58" s="757"/>
      <c r="J58" s="98" t="str">
        <f>IF(EURO!J49="","",EURO!J49)</f>
        <v>4D</v>
      </c>
      <c r="K58" s="756" t="str">
        <f ca="1">IF(EURO!K49="","",EURO!K49)</f>
        <v>Poland</v>
      </c>
      <c r="L58" s="757"/>
      <c r="M58" s="98" t="str">
        <f>IF(EURO!M49="","",EURO!M49)</f>
        <v>4E</v>
      </c>
      <c r="N58" s="756" t="str">
        <f ca="1">IF(EURO!N49="","",EURO!N49)</f>
        <v>Belgium</v>
      </c>
      <c r="O58" s="757"/>
      <c r="P58" s="98" t="str">
        <f>IF(EURO!P49="","",EURO!P49)</f>
        <v>4F</v>
      </c>
      <c r="Q58" s="756" t="str">
        <f ca="1">IF(EURO!Q49="","",EURO!Q49)</f>
        <v>Georgia</v>
      </c>
      <c r="R58" s="757"/>
      <c r="S58" s="98" t="str">
        <f>IF(EURO!S49="","",EURO!S49)</f>
        <v/>
      </c>
      <c r="T58" s="749" t="str">
        <f ca="1">IF(EURO!T49="","",EURO!T49)</f>
        <v>Türkiye</v>
      </c>
      <c r="U58" s="750"/>
      <c r="V58" s="309" t="str">
        <f ca="1">IF(EURO!V49="","",EURO!V49)</f>
        <v>F</v>
      </c>
      <c r="W58" s="639"/>
      <c r="X58" s="640"/>
      <c r="Y58" s="641"/>
    </row>
    <row r="59" spans="1:25" ht="102.75" customHeight="1"/>
    <row r="60" spans="1:25" ht="16.5"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Ukraine</v>
      </c>
      <c r="E63" s="53" t="str">
        <f ca="1">EURO!E54</f>
        <v>Germany</v>
      </c>
      <c r="F63" s="54" t="str">
        <f ca="1">EURO!F54</f>
        <v>Serbia</v>
      </c>
      <c r="H63" s="53" t="str">
        <f ca="1">EURO!H54</f>
        <v>Portugal</v>
      </c>
      <c r="I63" s="54" t="str">
        <f ca="1">EURO!I54</f>
        <v>Switzerland</v>
      </c>
      <c r="K63" s="53" t="str">
        <f ca="1">EURO!K54</f>
        <v>Netherlands</v>
      </c>
      <c r="L63" s="54" t="str">
        <f ca="1">EURO!L54</f>
        <v>Romania</v>
      </c>
      <c r="N63" s="53" t="str">
        <f ca="1">EURO!N54</f>
        <v>Slovakia</v>
      </c>
      <c r="O63" s="54" t="str">
        <f ca="1">EURO!O54</f>
        <v>Slovenia</v>
      </c>
      <c r="Q63" s="53" t="str">
        <f ca="1">EURO!Q54</f>
        <v>France</v>
      </c>
      <c r="R63" s="54" t="str">
        <f ca="1">EURO!R54</f>
        <v>Czechia</v>
      </c>
      <c r="T63" s="53" t="str">
        <f ca="1">EURO!T54</f>
        <v>England</v>
      </c>
      <c r="U63" s="54" t="str">
        <f ca="1">EURO!U54</f>
        <v>Türkiye</v>
      </c>
      <c r="W63" s="53" t="str">
        <f ca="1">EURO!W54</f>
        <v>Hungary</v>
      </c>
      <c r="X63" s="54" t="str">
        <f ca="1">EURO!X54</f>
        <v>Italy</v>
      </c>
    </row>
    <row r="64" spans="1:25" ht="15.75" thickBot="1">
      <c r="B64" s="1">
        <f>IF(EURO!B55="","",EURO!B55)</f>
        <v>3</v>
      </c>
      <c r="C64" s="2">
        <f>IF(EURO!C55="","",EURO!C55)</f>
        <v>0</v>
      </c>
      <c r="D64" s="300" t="str">
        <f>IF(EURO!D55="","",EURO!D55)</f>
        <v/>
      </c>
      <c r="E64" s="1">
        <f>IF(EURO!E55="","",EURO!E55)</f>
        <v>2</v>
      </c>
      <c r="F64" s="2">
        <f>IF(EURO!F55="","",EURO!F55)</f>
        <v>0</v>
      </c>
      <c r="G64" s="300" t="str">
        <f>IF(EURO!G55="","",EURO!G55)</f>
        <v/>
      </c>
      <c r="H64" s="1">
        <f>IF(EURO!H55="","",EURO!H55)</f>
        <v>2</v>
      </c>
      <c r="I64" s="2">
        <f>IF(EURO!I55="","",EURO!I55)</f>
        <v>0</v>
      </c>
      <c r="J64" s="300" t="str">
        <f>IF(EURO!J55="","",EURO!J55)</f>
        <v/>
      </c>
      <c r="K64" s="1">
        <f>IF(EURO!K55="","",EURO!K55)</f>
        <v>3</v>
      </c>
      <c r="L64" s="2">
        <f>IF(EURO!L55="","",EURO!L55)</f>
        <v>0</v>
      </c>
      <c r="M64" s="300" t="str">
        <f>IF(EURO!M55="","",EURO!M55)</f>
        <v/>
      </c>
      <c r="N64" s="1">
        <f>IF(EURO!N55="","",EURO!N55)</f>
        <v>2</v>
      </c>
      <c r="O64" s="2">
        <f>IF(EURO!O55="","",EURO!O55)</f>
        <v>1</v>
      </c>
      <c r="P64" s="300" t="str">
        <f>IF(EURO!P55="","",EURO!P55)</f>
        <v/>
      </c>
      <c r="Q64" s="1">
        <f>IF(EURO!Q55="","",EURO!Q55)</f>
        <v>3</v>
      </c>
      <c r="R64" s="2">
        <f>IF(EURO!R55="","",EURO!R55)</f>
        <v>0</v>
      </c>
      <c r="S64" s="300" t="str">
        <f>IF(EURO!S55="","",EURO!S55)</f>
        <v/>
      </c>
      <c r="T64" s="1">
        <f>IF(EURO!T55="","",EURO!T55)</f>
        <v>4</v>
      </c>
      <c r="U64" s="2">
        <f>IF(EURO!U55="","",EURO!U55)</f>
        <v>1</v>
      </c>
      <c r="V64" s="300" t="str">
        <f>IF(EURO!V55="","",EURO!V55)</f>
        <v/>
      </c>
      <c r="W64" s="1">
        <f>IF(EURO!W55="","",EURO!W55)</f>
        <v>1</v>
      </c>
      <c r="X64" s="2">
        <f>IF(EURO!X55="","",EURO!X55)</f>
        <v>3</v>
      </c>
      <c r="Y64" s="301" t="str">
        <f>IF(EURO!Y55="","",EURO!Y55)</f>
        <v/>
      </c>
    </row>
    <row r="65" spans="2:24" ht="9.9499999999999993"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7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Slovakia</v>
      </c>
      <c r="Q73" s="8" t="str">
        <f ca="1">EURO!Q64</f>
        <v>France</v>
      </c>
      <c r="U73" s="7" t="str">
        <f ca="1">EURO!U64</f>
        <v>England</v>
      </c>
      <c r="W73" s="8" t="str">
        <f ca="1">EURO!W64</f>
        <v>Italy</v>
      </c>
    </row>
    <row r="74" spans="2:24" ht="15.75" thickBot="1">
      <c r="C74" s="1">
        <f>IF(EURO!C65="","",EURO!C65)</f>
        <v>3</v>
      </c>
      <c r="D74" s="12"/>
      <c r="E74" s="3">
        <f>IF(EURO!E65="","",EURO!E65)</f>
        <v>4</v>
      </c>
      <c r="F74" s="301" t="str">
        <f>IF(EURO!F65="","",EURO!F65)</f>
        <v/>
      </c>
      <c r="I74" s="1">
        <f>IF(EURO!I65="","",EURO!I65)</f>
        <v>2</v>
      </c>
      <c r="J74" s="12"/>
      <c r="K74" s="3">
        <f>IF(EURO!K65="","",EURO!K65)</f>
        <v>2</v>
      </c>
      <c r="L74" s="301" t="str">
        <f>IF(EURO!L65="","",EURO!L65)</f>
        <v/>
      </c>
      <c r="O74" s="1">
        <f>IF(EURO!O65="","",EURO!O65)</f>
        <v>1</v>
      </c>
      <c r="P74" s="12"/>
      <c r="Q74" s="3">
        <f>IF(EURO!Q65="","",EURO!Q65)</f>
        <v>3</v>
      </c>
      <c r="R74" s="301" t="str">
        <f>IF(EURO!R65="","",EURO!R65)</f>
        <v/>
      </c>
      <c r="U74" s="1">
        <f>IF(EURO!U65="","",EURO!U65)</f>
        <v>3</v>
      </c>
      <c r="V74" s="12"/>
      <c r="W74" s="3">
        <f>IF(EURO!W65="","",EURO!W65)</f>
        <v>2</v>
      </c>
      <c r="X74" s="301" t="str">
        <f>IF(EURO!X65="","",EURO!X65)</f>
        <v/>
      </c>
    </row>
    <row r="75" spans="2:24" ht="9.9499999999999993"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75" thickBot="1">
      <c r="C76" s="297" t="str">
        <f>IF(EURO!C67="","",EURO!C67)</f>
        <v/>
      </c>
      <c r="D76" s="12"/>
      <c r="E76" s="298" t="str">
        <f>IF(EURO!E67="","",EURO!E67)</f>
        <v/>
      </c>
      <c r="I76" s="297">
        <f>IF(EURO!I67="","",EURO!I67)</f>
        <v>3</v>
      </c>
      <c r="J76" s="12"/>
      <c r="K76" s="298">
        <f>IF(EURO!K67="","",EURO!K67)</f>
        <v>2</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75">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75">
      <c r="F82" s="720">
        <f>EURO!F73</f>
        <v>45482.875</v>
      </c>
      <c r="G82" s="768"/>
      <c r="H82" s="721"/>
      <c r="L82" s="27"/>
      <c r="M82" s="27"/>
      <c r="R82" s="720">
        <f>EURO!R73</f>
        <v>45483.875</v>
      </c>
      <c r="S82" s="768"/>
      <c r="T82" s="721"/>
    </row>
    <row r="83" spans="2:23">
      <c r="F83" s="7" t="str">
        <f ca="1">EURO!F74</f>
        <v>Germany</v>
      </c>
      <c r="H83" s="8" t="str">
        <f ca="1">EURO!H74</f>
        <v>Portugal</v>
      </c>
      <c r="L83" s="25"/>
      <c r="M83" s="25"/>
      <c r="R83" s="7" t="str">
        <f ca="1">EURO!R74</f>
        <v>France</v>
      </c>
      <c r="T83" s="8" t="str">
        <f ca="1">EURO!T74</f>
        <v>England</v>
      </c>
    </row>
    <row r="84" spans="2:23" ht="15.75" thickBot="1">
      <c r="F84" s="1">
        <f>IF(EURO!F75="","",EURO!F75)</f>
        <v>2</v>
      </c>
      <c r="G84" s="12"/>
      <c r="H84" s="3">
        <f>IF(EURO!H75="","",EURO!H75)</f>
        <v>2</v>
      </c>
      <c r="I84" s="301" t="str">
        <f>IF(EURO!I75="","",EURO!I75)</f>
        <v/>
      </c>
      <c r="L84" s="16"/>
      <c r="R84" s="1">
        <f>IF(EURO!R75="","",EURO!R75)</f>
        <v>2</v>
      </c>
      <c r="S84" s="12"/>
      <c r="T84" s="3">
        <f>IF(EURO!T75="","",EURO!T75)</f>
        <v>3</v>
      </c>
      <c r="U84" s="301" t="str">
        <f>IF(EURO!U75="","",EURO!U75)</f>
        <v/>
      </c>
    </row>
    <row r="85" spans="2:23" ht="9.9499999999999993" customHeight="1">
      <c r="F85" s="738" t="str">
        <f>EURO!F76</f>
        <v>Penalty shoot-out:</v>
      </c>
      <c r="G85" s="763"/>
      <c r="H85" s="739"/>
      <c r="L85" s="16"/>
      <c r="R85" s="738" t="str">
        <f>EURO!R76</f>
        <v>Penalty shoot-out:</v>
      </c>
      <c r="S85" s="763"/>
      <c r="T85" s="739"/>
    </row>
    <row r="86" spans="2:23" ht="15.75" thickBot="1">
      <c r="F86" s="297">
        <f>IF(EURO!F77="","",EURO!F77)</f>
        <v>3</v>
      </c>
      <c r="G86" s="12"/>
      <c r="H86" s="298">
        <f>IF(EURO!H77="","",EURO!H77)</f>
        <v>2</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5">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England</v>
      </c>
    </row>
    <row r="94" spans="2:23" ht="15" customHeight="1" thickBot="1">
      <c r="B94" s="15"/>
      <c r="L94" s="1">
        <f>IF(EURO!L85="","",EURO!L85)</f>
        <v>1</v>
      </c>
      <c r="M94" s="11"/>
      <c r="N94" s="3">
        <f>IF(EURO!N85="","",EURO!N85)</f>
        <v>1</v>
      </c>
      <c r="O94" s="301" t="str">
        <f>IF(EURO!O85="","",EURO!O85)</f>
        <v/>
      </c>
    </row>
    <row r="95" spans="2:23" ht="9.9499999999999993" customHeight="1">
      <c r="B95" s="15"/>
      <c r="L95" s="738" t="str">
        <f>EURO!L86</f>
        <v>Penalty shoot-out:</v>
      </c>
      <c r="M95" s="763"/>
      <c r="N95" s="739"/>
      <c r="R95" s="299"/>
      <c r="S95" s="299"/>
      <c r="T95" s="299"/>
      <c r="U95" s="299"/>
      <c r="V95" s="299"/>
      <c r="W95" s="299"/>
    </row>
    <row r="96" spans="2:23" ht="15" customHeight="1" thickBot="1">
      <c r="B96" s="15"/>
      <c r="L96" s="297">
        <f>IF(EURO!L87="","",EURO!L87)</f>
        <v>3</v>
      </c>
      <c r="M96" s="12"/>
      <c r="N96" s="298">
        <f>IF(EURO!N87="","",EURO!N87)</f>
        <v>2</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Germany</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4" priority="414">
      <formula>INT(B12)=TODAY()</formula>
    </cfRule>
  </conditionalFormatting>
  <conditionalFormatting sqref="B14">
    <cfRule type="expression" dxfId="393" priority="411">
      <formula>AND(B12&lt;TODAY(),B14="")</formula>
    </cfRule>
  </conditionalFormatting>
  <conditionalFormatting sqref="B19">
    <cfRule type="expression" dxfId="392" priority="248">
      <formula>AND(B17&lt;TODAY(),B19="")</formula>
    </cfRule>
  </conditionalFormatting>
  <conditionalFormatting sqref="B24">
    <cfRule type="expression" dxfId="391" priority="236">
      <formula>AND(B22&lt;TODAY(),B24="")</formula>
    </cfRule>
  </conditionalFormatting>
  <conditionalFormatting sqref="B29">
    <cfRule type="expression" dxfId="390" priority="224">
      <formula>AND(B27&lt;TODAY(),B29="")</formula>
    </cfRule>
  </conditionalFormatting>
  <conditionalFormatting sqref="B34">
    <cfRule type="expression" dxfId="389" priority="212">
      <formula>AND(B32&lt;TODAY(),B34="")</formula>
    </cfRule>
  </conditionalFormatting>
  <conditionalFormatting sqref="B41">
    <cfRule type="expression" dxfId="388" priority="200">
      <formula>AND(B39&lt;TODAY(),B41="")</formula>
    </cfRule>
  </conditionalFormatting>
  <conditionalFormatting sqref="B49 B57">
    <cfRule type="expression" dxfId="387" priority="12">
      <formula>OR($V$50="a",$V$47="a",$V$48="a",$V$49="a")</formula>
    </cfRule>
  </conditionalFormatting>
  <conditionalFormatting sqref="B62 E62 H62 K62 N62 Q62 T62 W62">
    <cfRule type="expression" dxfId="386" priority="91">
      <formula>INT(B62)=TODAY()</formula>
    </cfRule>
  </conditionalFormatting>
  <conditionalFormatting sqref="B64">
    <cfRule type="expression" dxfId="385" priority="93">
      <formula>AND(B62&lt;TODAY(),B64="")</formula>
    </cfRule>
  </conditionalFormatting>
  <conditionalFormatting sqref="B66">
    <cfRule type="expression" dxfId="384" priority="83">
      <formula>AND(B64=C64,B64&lt;&gt;"")</formula>
    </cfRule>
  </conditionalFormatting>
  <conditionalFormatting sqref="B5:C5">
    <cfRule type="expression" dxfId="383" priority="350">
      <formula>OR($V$55="a",$V$56="a",$V$57="a",$V$58="a")</formula>
    </cfRule>
  </conditionalFormatting>
  <conditionalFormatting sqref="B65:C65">
    <cfRule type="expression" dxfId="382" priority="46">
      <formula>AND(B64=C64,B64&lt;&gt;"",C64&lt;&gt;"")</formula>
    </cfRule>
  </conditionalFormatting>
  <conditionalFormatting sqref="C14">
    <cfRule type="expression" dxfId="381" priority="412">
      <formula>AND(B12&lt;TODAY(),C14="")</formula>
    </cfRule>
  </conditionalFormatting>
  <conditionalFormatting sqref="C19">
    <cfRule type="expression" dxfId="380" priority="249">
      <formula>AND(B17&lt;TODAY(),C19="")</formula>
    </cfRule>
  </conditionalFormatting>
  <conditionalFormatting sqref="C24">
    <cfRule type="expression" dxfId="379" priority="237">
      <formula>AND(B22&lt;TODAY(),C24="")</formula>
    </cfRule>
  </conditionalFormatting>
  <conditionalFormatting sqref="C29">
    <cfRule type="expression" dxfId="378" priority="225">
      <formula>AND(B27&lt;TODAY(),C29="")</formula>
    </cfRule>
  </conditionalFormatting>
  <conditionalFormatting sqref="C34">
    <cfRule type="expression" dxfId="377" priority="213">
      <formula>AND(B32&lt;TODAY(),C34="")</formula>
    </cfRule>
  </conditionalFormatting>
  <conditionalFormatting sqref="C41">
    <cfRule type="expression" dxfId="376" priority="201">
      <formula>AND(B39&lt;TODAY(),C41="")</formula>
    </cfRule>
  </conditionalFormatting>
  <conditionalFormatting sqref="C64">
    <cfRule type="expression" dxfId="375" priority="92">
      <formula>AND(B62&lt;TODAY(),C64="")</formula>
    </cfRule>
  </conditionalFormatting>
  <conditionalFormatting sqref="C66">
    <cfRule type="expression" dxfId="374" priority="84">
      <formula>AND(B64=C64,B64&lt;&gt;"")</formula>
    </cfRule>
  </conditionalFormatting>
  <conditionalFormatting sqref="C72">
    <cfRule type="expression" dxfId="373" priority="94">
      <formula>INT(C72)=TODAY()</formula>
    </cfRule>
  </conditionalFormatting>
  <conditionalFormatting sqref="C74 I74 O74 U74 F84 R84 L94">
    <cfRule type="expression" dxfId="372" priority="97">
      <formula>AND(C72&lt;TODAY(),C74="")</formula>
    </cfRule>
  </conditionalFormatting>
  <conditionalFormatting sqref="C76">
    <cfRule type="expression" dxfId="371" priority="81">
      <formula>AND(C74=E74,C74&lt;&gt;"")</formula>
    </cfRule>
  </conditionalFormatting>
  <conditionalFormatting sqref="C75:E75">
    <cfRule type="expression" dxfId="370" priority="82">
      <formula>AND(C74=E74,C74&lt;&gt;"",E74&lt;&gt;"")</formula>
    </cfRule>
  </conditionalFormatting>
  <conditionalFormatting sqref="E12 H12 K12 N12 Q12 B17 E17 H17 K17 N17 Q17 B22 E22 H22 K22 N22 Q22 B27 E27 H27 K27 N27 Q27 B32 E32 H32 K32 N32 Q32 B39 E39 H39 K39 N39 Q39">
    <cfRule type="expression" dxfId="369" priority="250">
      <formula>INT(B12)=TODAY()</formula>
    </cfRule>
  </conditionalFormatting>
  <conditionalFormatting sqref="E14">
    <cfRule type="expression" dxfId="368" priority="329">
      <formula>AND(E12&lt;TODAY(),E14="")</formula>
    </cfRule>
  </conditionalFormatting>
  <conditionalFormatting sqref="E19">
    <cfRule type="expression" dxfId="367" priority="246">
      <formula>AND(E17&lt;TODAY(),E19="")</formula>
    </cfRule>
  </conditionalFormatting>
  <conditionalFormatting sqref="E24">
    <cfRule type="expression" dxfId="366" priority="234">
      <formula>AND(E22&lt;TODAY(),E24="")</formula>
    </cfRule>
  </conditionalFormatting>
  <conditionalFormatting sqref="E29">
    <cfRule type="expression" dxfId="365" priority="222">
      <formula>AND(E27&lt;TODAY(),E29="")</formula>
    </cfRule>
  </conditionalFormatting>
  <conditionalFormatting sqref="E34">
    <cfRule type="expression" dxfId="364" priority="210">
      <formula>AND(E32&lt;TODAY(),E34="")</formula>
    </cfRule>
  </conditionalFormatting>
  <conditionalFormatting sqref="E41">
    <cfRule type="expression" dxfId="363" priority="198">
      <formula>AND(E39&lt;TODAY(),E41="")</formula>
    </cfRule>
  </conditionalFormatting>
  <conditionalFormatting sqref="E49 E57">
    <cfRule type="expression" dxfId="362" priority="11">
      <formula>OR($V$50="b",$V$47="b",$V$48="b",$V$49="b")</formula>
    </cfRule>
  </conditionalFormatting>
  <conditionalFormatting sqref="E64">
    <cfRule type="expression" dxfId="361" priority="39">
      <formula>AND(E62&lt;TODAY(),E64="")</formula>
    </cfRule>
  </conditionalFormatting>
  <conditionalFormatting sqref="E66">
    <cfRule type="expression" dxfId="360" priority="77">
      <formula>AND(E64=F64,E64&lt;&gt;"")</formula>
    </cfRule>
  </conditionalFormatting>
  <conditionalFormatting sqref="E74 K74 Q74 W74 H84 T84 N94">
    <cfRule type="expression" dxfId="359" priority="95">
      <formula>AND(C72&lt;TODAY(),E74="")</formula>
    </cfRule>
  </conditionalFormatting>
  <conditionalFormatting sqref="E76">
    <cfRule type="expression" dxfId="358" priority="80">
      <formula>AND(C74=E74,C74&lt;&gt;"")</formula>
    </cfRule>
  </conditionalFormatting>
  <conditionalFormatting sqref="E5:F5">
    <cfRule type="expression" dxfId="357" priority="351">
      <formula>OR($V$55="b",$V$56="b",$V$57="b",$V$58="b")</formula>
    </cfRule>
  </conditionalFormatting>
  <conditionalFormatting sqref="E65:F65">
    <cfRule type="expression" dxfId="356" priority="47">
      <formula>AND(E64=F64,E64&lt;&gt;"",F64&lt;&gt;"")</formula>
    </cfRule>
  </conditionalFormatting>
  <conditionalFormatting sqref="F14">
    <cfRule type="expression" dxfId="355" priority="330">
      <formula>AND(E12&lt;TODAY(),F14="")</formula>
    </cfRule>
  </conditionalFormatting>
  <conditionalFormatting sqref="F19">
    <cfRule type="expression" dxfId="354" priority="247">
      <formula>AND(E17&lt;TODAY(),F19="")</formula>
    </cfRule>
  </conditionalFormatting>
  <conditionalFormatting sqref="F24">
    <cfRule type="expression" dxfId="353" priority="235">
      <formula>AND(E22&lt;TODAY(),F24="")</formula>
    </cfRule>
  </conditionalFormatting>
  <conditionalFormatting sqref="F29">
    <cfRule type="expression" dxfId="352" priority="223">
      <formula>AND(E27&lt;TODAY(),F29="")</formula>
    </cfRule>
  </conditionalFormatting>
  <conditionalFormatting sqref="F34">
    <cfRule type="expression" dxfId="351" priority="211">
      <formula>AND(E32&lt;TODAY(),F34="")</formula>
    </cfRule>
  </conditionalFormatting>
  <conditionalFormatting sqref="F41">
    <cfRule type="expression" dxfId="350" priority="199">
      <formula>AND(E39&lt;TODAY(),F41="")</formula>
    </cfRule>
  </conditionalFormatting>
  <conditionalFormatting sqref="F64">
    <cfRule type="expression" dxfId="349" priority="38">
      <formula>AND(E62&lt;TODAY(),F64="")</formula>
    </cfRule>
  </conditionalFormatting>
  <conditionalFormatting sqref="F66">
    <cfRule type="expression" dxfId="348" priority="78">
      <formula>AND(E64=F64,E64&lt;&gt;"")</formula>
    </cfRule>
  </conditionalFormatting>
  <conditionalFormatting sqref="F82">
    <cfRule type="expression" dxfId="347" priority="86">
      <formula>INT(F82)=TODAY()</formula>
    </cfRule>
  </conditionalFormatting>
  <conditionalFormatting sqref="F86">
    <cfRule type="expression" dxfId="346" priority="58">
      <formula>AND(F84=H84,F84&lt;&gt;"")</formula>
    </cfRule>
  </conditionalFormatting>
  <conditionalFormatting sqref="F85:H85">
    <cfRule type="expression" dxfId="345" priority="41">
      <formula>AND(F84=H84,F84&lt;&gt;"",H84&lt;&gt;"")</formula>
    </cfRule>
  </conditionalFormatting>
  <conditionalFormatting sqref="H14">
    <cfRule type="expression" dxfId="344" priority="327">
      <formula>AND(H12&lt;TODAY(),H14="")</formula>
    </cfRule>
  </conditionalFormatting>
  <conditionalFormatting sqref="H19">
    <cfRule type="expression" dxfId="343" priority="244">
      <formula>AND(H17&lt;TODAY(),H19="")</formula>
    </cfRule>
  </conditionalFormatting>
  <conditionalFormatting sqref="H24">
    <cfRule type="expression" dxfId="342" priority="232">
      <formula>AND(H22&lt;TODAY(),H24="")</formula>
    </cfRule>
  </conditionalFormatting>
  <conditionalFormatting sqref="H29">
    <cfRule type="expression" dxfId="341" priority="220">
      <formula>AND(H27&lt;TODAY(),H29="")</formula>
    </cfRule>
  </conditionalFormatting>
  <conditionalFormatting sqref="H34">
    <cfRule type="expression" dxfId="340" priority="208">
      <formula>AND(H32&lt;TODAY(),H34="")</formula>
    </cfRule>
  </conditionalFormatting>
  <conditionalFormatting sqref="H41">
    <cfRule type="expression" dxfId="339" priority="196">
      <formula>AND(H39&lt;TODAY(),H41="")</formula>
    </cfRule>
  </conditionalFormatting>
  <conditionalFormatting sqref="H49 H57">
    <cfRule type="expression" dxfId="338" priority="10">
      <formula>OR($V$50="c",$V$47="c",$V$48="c",$V$49="c")</formula>
    </cfRule>
  </conditionalFormatting>
  <conditionalFormatting sqref="H64">
    <cfRule type="expression" dxfId="337" priority="37">
      <formula>AND(H62&lt;TODAY(),H64="")</formula>
    </cfRule>
  </conditionalFormatting>
  <conditionalFormatting sqref="H66">
    <cfRule type="expression" dxfId="336" priority="75">
      <formula>AND(H64=I64,H64&lt;&gt;"")</formula>
    </cfRule>
  </conditionalFormatting>
  <conditionalFormatting sqref="H86">
    <cfRule type="expression" dxfId="335" priority="57">
      <formula>AND(F84=H84,F84&lt;&gt;"")</formula>
    </cfRule>
  </conditionalFormatting>
  <conditionalFormatting sqref="H5:I5">
    <cfRule type="expression" dxfId="334" priority="352">
      <formula>OR($V$55="c",$V$56="c",$V$57="c",$V$58="c")</formula>
    </cfRule>
  </conditionalFormatting>
  <conditionalFormatting sqref="H65:I65">
    <cfRule type="expression" dxfId="333" priority="48">
      <formula>AND(H64=I64,H64&lt;&gt;"",I64&lt;&gt;"")</formula>
    </cfRule>
  </conditionalFormatting>
  <conditionalFormatting sqref="I14">
    <cfRule type="expression" dxfId="332" priority="328">
      <formula>AND(H12&lt;TODAY(),I14="")</formula>
    </cfRule>
  </conditionalFormatting>
  <conditionalFormatting sqref="I19">
    <cfRule type="expression" dxfId="331" priority="245">
      <formula>AND(H17&lt;TODAY(),I19="")</formula>
    </cfRule>
  </conditionalFormatting>
  <conditionalFormatting sqref="I24">
    <cfRule type="expression" dxfId="330" priority="233">
      <formula>AND(H22&lt;TODAY(),I24="")</formula>
    </cfRule>
  </conditionalFormatting>
  <conditionalFormatting sqref="I29">
    <cfRule type="expression" dxfId="329" priority="221">
      <formula>AND(H27&lt;TODAY(),I29="")</formula>
    </cfRule>
  </conditionalFormatting>
  <conditionalFormatting sqref="I34">
    <cfRule type="expression" dxfId="328" priority="209">
      <formula>AND(H32&lt;TODAY(),I34="")</formula>
    </cfRule>
  </conditionalFormatting>
  <conditionalFormatting sqref="I41">
    <cfRule type="expression" dxfId="327" priority="197">
      <formula>AND(H39&lt;TODAY(),I41="")</formula>
    </cfRule>
  </conditionalFormatting>
  <conditionalFormatting sqref="I64">
    <cfRule type="expression" dxfId="326" priority="36">
      <formula>AND(H62&lt;TODAY(),I64="")</formula>
    </cfRule>
  </conditionalFormatting>
  <conditionalFormatting sqref="I66">
    <cfRule type="expression" dxfId="325" priority="76">
      <formula>AND(H64=I64,H64&lt;&gt;"")</formula>
    </cfRule>
  </conditionalFormatting>
  <conditionalFormatting sqref="I72">
    <cfRule type="expression" dxfId="324" priority="90">
      <formula>INT(I72)=TODAY()</formula>
    </cfRule>
  </conditionalFormatting>
  <conditionalFormatting sqref="I76">
    <cfRule type="expression" dxfId="323" priority="64">
      <formula>AND(I74=K74,I74&lt;&gt;"")</formula>
    </cfRule>
  </conditionalFormatting>
  <conditionalFormatting sqref="I75:K75">
    <cfRule type="expression" dxfId="322" priority="45">
      <formula>AND(I74=K74,I74&lt;&gt;"",K74&lt;&gt;"")</formula>
    </cfRule>
  </conditionalFormatting>
  <conditionalFormatting sqref="K14">
    <cfRule type="expression" dxfId="321" priority="325">
      <formula>AND(K12&lt;TODAY(),K14="")</formula>
    </cfRule>
  </conditionalFormatting>
  <conditionalFormatting sqref="K19">
    <cfRule type="expression" dxfId="320" priority="242">
      <formula>AND(K17&lt;TODAY(),K19="")</formula>
    </cfRule>
  </conditionalFormatting>
  <conditionalFormatting sqref="K24">
    <cfRule type="expression" dxfId="319" priority="230">
      <formula>AND(K22&lt;TODAY(),K24="")</formula>
    </cfRule>
  </conditionalFormatting>
  <conditionalFormatting sqref="K29">
    <cfRule type="expression" dxfId="318" priority="218">
      <formula>AND(K27&lt;TODAY(),K29="")</formula>
    </cfRule>
  </conditionalFormatting>
  <conditionalFormatting sqref="K34">
    <cfRule type="expression" dxfId="317" priority="206">
      <formula>AND(K32&lt;TODAY(),K34="")</formula>
    </cfRule>
  </conditionalFormatting>
  <conditionalFormatting sqref="K41">
    <cfRule type="expression" dxfId="316" priority="194">
      <formula>AND(K39&lt;TODAY(),K41="")</formula>
    </cfRule>
  </conditionalFormatting>
  <conditionalFormatting sqref="K49 K57">
    <cfRule type="expression" dxfId="315" priority="9">
      <formula>OR($V$50="d",$V$47="d",$V$48="d",$V$49="d")</formula>
    </cfRule>
  </conditionalFormatting>
  <conditionalFormatting sqref="K64">
    <cfRule type="expression" dxfId="314" priority="35">
      <formula>AND(K62&lt;TODAY(),K64="")</formula>
    </cfRule>
  </conditionalFormatting>
  <conditionalFormatting sqref="K66">
    <cfRule type="expression" dxfId="313" priority="73">
      <formula>AND(K64=L64,K64&lt;&gt;"")</formula>
    </cfRule>
  </conditionalFormatting>
  <conditionalFormatting sqref="K76">
    <cfRule type="expression" dxfId="312" priority="63">
      <formula>AND(I74=K74,I74&lt;&gt;"")</formula>
    </cfRule>
  </conditionalFormatting>
  <conditionalFormatting sqref="K5:L5">
    <cfRule type="expression" dxfId="311" priority="353">
      <formula>OR($V$55="D",$V$56="d",$V$57="d",$V$58="d")</formula>
    </cfRule>
  </conditionalFormatting>
  <conditionalFormatting sqref="K65:L65">
    <cfRule type="expression" dxfId="310" priority="49">
      <formula>AND(K64=L64,K64&lt;&gt;"",L64&lt;&gt;"")</formula>
    </cfRule>
  </conditionalFormatting>
  <conditionalFormatting sqref="L14">
    <cfRule type="expression" dxfId="309" priority="326">
      <formula>AND(K12&lt;TODAY(),L14="")</formula>
    </cfRule>
  </conditionalFormatting>
  <conditionalFormatting sqref="L19">
    <cfRule type="expression" dxfId="308" priority="243">
      <formula>AND(K17&lt;TODAY(),L19="")</formula>
    </cfRule>
  </conditionalFormatting>
  <conditionalFormatting sqref="L24">
    <cfRule type="expression" dxfId="307" priority="231">
      <formula>AND(K22&lt;TODAY(),L24="")</formula>
    </cfRule>
  </conditionalFormatting>
  <conditionalFormatting sqref="L29">
    <cfRule type="expression" dxfId="306" priority="219">
      <formula>AND(K27&lt;TODAY(),L29="")</formula>
    </cfRule>
  </conditionalFormatting>
  <conditionalFormatting sqref="L34">
    <cfRule type="expression" dxfId="305" priority="207">
      <formula>AND(K32&lt;TODAY(),L34="")</formula>
    </cfRule>
  </conditionalFormatting>
  <conditionalFormatting sqref="L41">
    <cfRule type="expression" dxfId="304" priority="195">
      <formula>AND(K39&lt;TODAY(),L41="")</formula>
    </cfRule>
  </conditionalFormatting>
  <conditionalFormatting sqref="L64">
    <cfRule type="expression" dxfId="303" priority="34">
      <formula>AND(K62&lt;TODAY(),L64="")</formula>
    </cfRule>
  </conditionalFormatting>
  <conditionalFormatting sqref="L66">
    <cfRule type="expression" dxfId="302" priority="74">
      <formula>AND(K64=L64,K64&lt;&gt;"")</formula>
    </cfRule>
  </conditionalFormatting>
  <conditionalFormatting sqref="L84:L86">
    <cfRule type="expression" dxfId="301" priority="98">
      <formula>AND(L84=TODAY())</formula>
    </cfRule>
  </conditionalFormatting>
  <conditionalFormatting sqref="L92">
    <cfRule type="expression" dxfId="300" priority="85">
      <formula>INT(L92)=TODAY()</formula>
    </cfRule>
  </conditionalFormatting>
  <conditionalFormatting sqref="L96">
    <cfRule type="expression" dxfId="299" priority="54">
      <formula>AND(L94=N94,L94&lt;&gt;"")</formula>
    </cfRule>
  </conditionalFormatting>
  <conditionalFormatting sqref="L95:N95">
    <cfRule type="expression" dxfId="298" priority="40">
      <formula>AND(L94=N94,L94&lt;&gt;"",N94&lt;&gt;"")</formula>
    </cfRule>
  </conditionalFormatting>
  <conditionalFormatting sqref="N14">
    <cfRule type="expression" dxfId="297" priority="323">
      <formula>AND(N12&lt;TODAY(),N14="")</formula>
    </cfRule>
  </conditionalFormatting>
  <conditionalFormatting sqref="N19">
    <cfRule type="expression" dxfId="296" priority="240">
      <formula>AND(N17&lt;TODAY(),N19="")</formula>
    </cfRule>
  </conditionalFormatting>
  <conditionalFormatting sqref="N24">
    <cfRule type="expression" dxfId="295" priority="228">
      <formula>AND(N22&lt;TODAY(),N24="")</formula>
    </cfRule>
  </conditionalFormatting>
  <conditionalFormatting sqref="N29">
    <cfRule type="expression" dxfId="294" priority="216">
      <formula>AND(N27&lt;TODAY(),N29="")</formula>
    </cfRule>
  </conditionalFormatting>
  <conditionalFormatting sqref="N34">
    <cfRule type="expression" dxfId="293" priority="204">
      <formula>AND(N32&lt;TODAY(),N34="")</formula>
    </cfRule>
  </conditionalFormatting>
  <conditionalFormatting sqref="N41">
    <cfRule type="expression" dxfId="292" priority="192">
      <formula>AND(N39&lt;TODAY(),N41="")</formula>
    </cfRule>
  </conditionalFormatting>
  <conditionalFormatting sqref="N49 N57">
    <cfRule type="expression" dxfId="291" priority="8">
      <formula>OR($V$50="e",$V$47="e",$V$48="e",$V$49="e")</formula>
    </cfRule>
  </conditionalFormatting>
  <conditionalFormatting sqref="N64">
    <cfRule type="expression" dxfId="290" priority="33">
      <formula>AND(N62&lt;TODAY(),N64="")</formula>
    </cfRule>
  </conditionalFormatting>
  <conditionalFormatting sqref="N66">
    <cfRule type="expression" dxfId="289" priority="71">
      <formula>AND(N64=O64,N64&lt;&gt;"")</formula>
    </cfRule>
  </conditionalFormatting>
  <conditionalFormatting sqref="N96">
    <cfRule type="expression" dxfId="288" priority="53">
      <formula>AND(L94=N94,L94&lt;&gt;"")</formula>
    </cfRule>
  </conditionalFormatting>
  <conditionalFormatting sqref="N5:O5">
    <cfRule type="expression" dxfId="287" priority="354">
      <formula>OR($V$55="E",$V$56="E",$V$57="E",$V$58="E")</formula>
    </cfRule>
  </conditionalFormatting>
  <conditionalFormatting sqref="N65:O65">
    <cfRule type="expression" dxfId="286" priority="50">
      <formula>AND(N64=O64,N64&lt;&gt;"",O64&lt;&gt;"")</formula>
    </cfRule>
  </conditionalFormatting>
  <conditionalFormatting sqref="O14">
    <cfRule type="expression" dxfId="285" priority="324">
      <formula>AND(N12&lt;TODAY(),O14="")</formula>
    </cfRule>
  </conditionalFormatting>
  <conditionalFormatting sqref="O19">
    <cfRule type="expression" dxfId="284" priority="241">
      <formula>AND(N17&lt;TODAY(),O19="")</formula>
    </cfRule>
  </conditionalFormatting>
  <conditionalFormatting sqref="O24">
    <cfRule type="expression" dxfId="283" priority="229">
      <formula>AND(N22&lt;TODAY(),O24="")</formula>
    </cfRule>
  </conditionalFormatting>
  <conditionalFormatting sqref="O29">
    <cfRule type="expression" dxfId="282" priority="217">
      <formula>AND(N27&lt;TODAY(),O29="")</formula>
    </cfRule>
  </conditionalFormatting>
  <conditionalFormatting sqref="O34">
    <cfRule type="expression" dxfId="281" priority="205">
      <formula>AND(N32&lt;TODAY(),O34="")</formula>
    </cfRule>
  </conditionalFormatting>
  <conditionalFormatting sqref="O41">
    <cfRule type="expression" dxfId="280" priority="193">
      <formula>AND(N39&lt;TODAY(),O41="")</formula>
    </cfRule>
  </conditionalFormatting>
  <conditionalFormatting sqref="O64">
    <cfRule type="expression" dxfId="279" priority="32">
      <formula>AND(N62&lt;TODAY(),O64="")</formula>
    </cfRule>
  </conditionalFormatting>
  <conditionalFormatting sqref="O66">
    <cfRule type="expression" dxfId="278" priority="72">
      <formula>AND(N64=O64,N64&lt;&gt;"")</formula>
    </cfRule>
  </conditionalFormatting>
  <conditionalFormatting sqref="O72">
    <cfRule type="expression" dxfId="277" priority="89">
      <formula>INT(O72)=TODAY()</formula>
    </cfRule>
  </conditionalFormatting>
  <conditionalFormatting sqref="O76">
    <cfRule type="expression" dxfId="276" priority="62">
      <formula>AND(O74=Q74,O74&lt;&gt;"")</formula>
    </cfRule>
  </conditionalFormatting>
  <conditionalFormatting sqref="O75:Q75">
    <cfRule type="expression" dxfId="275" priority="44">
      <formula>AND(O74=Q74,O74&lt;&gt;"",Q74&lt;&gt;"")</formula>
    </cfRule>
  </conditionalFormatting>
  <conditionalFormatting sqref="Q14">
    <cfRule type="expression" dxfId="274" priority="321">
      <formula>AND(Q12&lt;TODAY(),Q14="")</formula>
    </cfRule>
  </conditionalFormatting>
  <conditionalFormatting sqref="Q19">
    <cfRule type="expression" dxfId="273" priority="238">
      <formula>AND(Q17&lt;TODAY(),Q19="")</formula>
    </cfRule>
  </conditionalFormatting>
  <conditionalFormatting sqref="Q24">
    <cfRule type="expression" dxfId="272" priority="226">
      <formula>AND(Q22&lt;TODAY(),Q24="")</formula>
    </cfRule>
  </conditionalFormatting>
  <conditionalFormatting sqref="Q29">
    <cfRule type="expression" dxfId="271" priority="214">
      <formula>AND(Q27&lt;TODAY(),Q29="")</formula>
    </cfRule>
  </conditionalFormatting>
  <conditionalFormatting sqref="Q34">
    <cfRule type="expression" dxfId="270" priority="202">
      <formula>AND(Q32&lt;TODAY(),Q34="")</formula>
    </cfRule>
  </conditionalFormatting>
  <conditionalFormatting sqref="Q41">
    <cfRule type="expression" dxfId="269" priority="190">
      <formula>AND(Q39&lt;TODAY(),Q41="")</formula>
    </cfRule>
  </conditionalFormatting>
  <conditionalFormatting sqref="Q49 Q57">
    <cfRule type="expression" dxfId="268" priority="7">
      <formula>OR($V$50="F",$V$47="F",$V$48="F",$V$49="F")</formula>
    </cfRule>
  </conditionalFormatting>
  <conditionalFormatting sqref="Q64">
    <cfRule type="expression" dxfId="267" priority="31">
      <formula>AND(Q62&lt;TODAY(),Q64="")</formula>
    </cfRule>
  </conditionalFormatting>
  <conditionalFormatting sqref="Q66">
    <cfRule type="expression" dxfId="266" priority="69">
      <formula>AND(Q64=R64,Q64&lt;&gt;"")</formula>
    </cfRule>
  </conditionalFormatting>
  <conditionalFormatting sqref="Q76">
    <cfRule type="expression" dxfId="265" priority="61">
      <formula>AND(O74=Q74,O74&lt;&gt;"")</formula>
    </cfRule>
  </conditionalFormatting>
  <conditionalFormatting sqref="Q5:R5">
    <cfRule type="expression" dxfId="264" priority="355">
      <formula>OR($V$55="F",$V$56="F",$V$57="F",$V$58="F")</formula>
    </cfRule>
  </conditionalFormatting>
  <conditionalFormatting sqref="Q65:R65">
    <cfRule type="expression" dxfId="263" priority="79">
      <formula>AND(Q64=R64,Q64&lt;&gt;"",R64&lt;&gt;"")</formula>
    </cfRule>
  </conditionalFormatting>
  <conditionalFormatting sqref="R14">
    <cfRule type="expression" dxfId="262" priority="322">
      <formula>AND(Q12&lt;TODAY(),R14="")</formula>
    </cfRule>
  </conditionalFormatting>
  <conditionalFormatting sqref="R19">
    <cfRule type="expression" dxfId="261" priority="239">
      <formula>AND(Q17&lt;TODAY(),R19="")</formula>
    </cfRule>
  </conditionalFormatting>
  <conditionalFormatting sqref="R24">
    <cfRule type="expression" dxfId="260" priority="227">
      <formula>AND(Q22&lt;TODAY(),R24="")</formula>
    </cfRule>
  </conditionalFormatting>
  <conditionalFormatting sqref="R29">
    <cfRule type="expression" dxfId="259" priority="215">
      <formula>AND(Q27&lt;TODAY(),R29="")</formula>
    </cfRule>
  </conditionalFormatting>
  <conditionalFormatting sqref="R34">
    <cfRule type="expression" dxfId="258" priority="203">
      <formula>AND(Q32&lt;TODAY(),R34="")</formula>
    </cfRule>
  </conditionalFormatting>
  <conditionalFormatting sqref="R41">
    <cfRule type="expression" dxfId="257" priority="191">
      <formula>AND(Q39&lt;TODAY(),R41="")</formula>
    </cfRule>
  </conditionalFormatting>
  <conditionalFormatting sqref="R64">
    <cfRule type="expression" dxfId="256" priority="30">
      <formula>AND(Q62&lt;TODAY(),R64="")</formula>
    </cfRule>
  </conditionalFormatting>
  <conditionalFormatting sqref="R66">
    <cfRule type="expression" dxfId="255" priority="70">
      <formula>AND(Q64=R64,Q64&lt;&gt;"")</formula>
    </cfRule>
  </conditionalFormatting>
  <conditionalFormatting sqref="R82">
    <cfRule type="expression" dxfId="254" priority="87">
      <formula>INT(R82)=TODAY()</formula>
    </cfRule>
  </conditionalFormatting>
  <conditionalFormatting sqref="R86">
    <cfRule type="expression" dxfId="253" priority="56">
      <formula>AND(R84=T84,R84&lt;&gt;"")</formula>
    </cfRule>
  </conditionalFormatting>
  <conditionalFormatting sqref="R85:T85">
    <cfRule type="expression" dxfId="252" priority="42">
      <formula>AND(R84=T84,R84&lt;&gt;"",T84&lt;&gt;"")</formula>
    </cfRule>
  </conditionalFormatting>
  <conditionalFormatting sqref="T16">
    <cfRule type="expression" dxfId="251" priority="388">
      <formula>AND(T16=TODAY())</formula>
    </cfRule>
  </conditionalFormatting>
  <conditionalFormatting sqref="T64">
    <cfRule type="expression" dxfId="250" priority="29">
      <formula>AND(T62&lt;TODAY(),T64="")</formula>
    </cfRule>
  </conditionalFormatting>
  <conditionalFormatting sqref="T66">
    <cfRule type="expression" dxfId="249" priority="67">
      <formula>AND(T64=U64,T64&lt;&gt;"")</formula>
    </cfRule>
  </conditionalFormatting>
  <conditionalFormatting sqref="T86">
    <cfRule type="expression" dxfId="248" priority="55">
      <formula>AND(R84=T84,R84&lt;&gt;"")</formula>
    </cfRule>
  </conditionalFormatting>
  <conditionalFormatting sqref="T65:U65">
    <cfRule type="expression" dxfId="247" priority="52">
      <formula>AND(T64=U64,T64&lt;&gt;"",U64&lt;&gt;"")</formula>
    </cfRule>
  </conditionalFormatting>
  <conditionalFormatting sqref="U64">
    <cfRule type="expression" dxfId="246" priority="28">
      <formula>AND(T62&lt;TODAY(),U64="")</formula>
    </cfRule>
  </conditionalFormatting>
  <conditionalFormatting sqref="U66">
    <cfRule type="expression" dxfId="245" priority="68">
      <formula>AND(T64=U64,T64&lt;&gt;"")</formula>
    </cfRule>
  </conditionalFormatting>
  <conditionalFormatting sqref="U72">
    <cfRule type="expression" dxfId="244" priority="88">
      <formula>INT(U72)=TODAY()</formula>
    </cfRule>
  </conditionalFormatting>
  <conditionalFormatting sqref="U76">
    <cfRule type="expression" dxfId="243" priority="60">
      <formula>AND(U74=W74,U74&lt;&gt;"")</formula>
    </cfRule>
  </conditionalFormatting>
  <conditionalFormatting sqref="U75:W75">
    <cfRule type="expression" dxfId="242" priority="43">
      <formula>AND(U74=W74,U74&lt;&gt;"",W74&lt;&gt;"")</formula>
    </cfRule>
  </conditionalFormatting>
  <conditionalFormatting sqref="V62">
    <cfRule type="expression" dxfId="241" priority="96">
      <formula>AND(V62=TODAY())</formula>
    </cfRule>
  </conditionalFormatting>
  <conditionalFormatting sqref="W64">
    <cfRule type="expression" dxfId="240" priority="27">
      <formula>AND(W62&lt;TODAY(),W64="")</formula>
    </cfRule>
  </conditionalFormatting>
  <conditionalFormatting sqref="W66">
    <cfRule type="expression" dxfId="239" priority="65">
      <formula>AND(W64=X64,W64&lt;&gt;"")</formula>
    </cfRule>
  </conditionalFormatting>
  <conditionalFormatting sqref="W76">
    <cfRule type="expression" dxfId="238" priority="59">
      <formula>AND(U74=W74,U74&lt;&gt;"")</formula>
    </cfRule>
  </conditionalFormatting>
  <conditionalFormatting sqref="W65:X65">
    <cfRule type="expression" dxfId="237" priority="51">
      <formula>AND(W64=X64,W64&lt;&gt;"",X64&lt;&gt;"")</formula>
    </cfRule>
  </conditionalFormatting>
  <conditionalFormatting sqref="X64">
    <cfRule type="expression" dxfId="236" priority="26">
      <formula>AND(W62&lt;TODAY(),X64="")</formula>
    </cfRule>
  </conditionalFormatting>
  <conditionalFormatting sqref="X66">
    <cfRule type="expression" dxfId="235"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M84"/>
  <sheetViews>
    <sheetView showGridLines="0" showRowColHeaders="0" workbookViewId="0">
      <selection activeCell="K7" sqref="K7"/>
    </sheetView>
  </sheetViews>
  <sheetFormatPr defaultColWidth="0" defaultRowHeight="15" zeroHeight="1"/>
  <cols>
    <col min="1" max="1" width="11.42578125" customWidth="1"/>
    <col min="2" max="2" width="21.5703125" style="108" customWidth="1"/>
    <col min="3" max="3" width="10.28515625" customWidth="1"/>
    <col min="4" max="4" width="18" customWidth="1"/>
    <col min="5" max="5" width="19" customWidth="1"/>
    <col min="6" max="6" width="9.28515625" customWidth="1"/>
    <col min="7" max="7" width="7.85546875" style="25" customWidth="1"/>
    <col min="8" max="8" width="9.7109375" style="25" customWidth="1"/>
    <col min="9" max="9" width="15.5703125" style="25" customWidth="1"/>
    <col min="10" max="10" width="11.42578125" customWidth="1"/>
    <col min="11" max="11" width="5.7109375" customWidth="1"/>
    <col min="12" max="12" width="19.28515625" customWidth="1"/>
    <col min="13" max="13" width="11.42578125" customWidth="1"/>
    <col min="14" max="16384" width="11.42578125" hidden="1"/>
  </cols>
  <sheetData>
    <row r="1" spans="1:12" ht="28.5">
      <c r="A1" s="126"/>
      <c r="B1" s="781" t="str">
        <f>Language!$E$221</f>
        <v>Daily schedule</v>
      </c>
      <c r="C1" s="781"/>
      <c r="D1" s="781"/>
      <c r="E1" s="781"/>
      <c r="F1" s="781"/>
      <c r="G1" s="781"/>
      <c r="H1" s="781"/>
      <c r="I1" s="650"/>
    </row>
    <row r="2" spans="1:12" ht="29.25"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7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7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Hungary</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Serbia</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Türkiye</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Ukraine</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Romania</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Switzerland</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Slovakia</v>
      </c>
      <c r="E63" s="589" t="str">
        <f ca="1">INDEX(Matches!$B$4:$J$72,MATCH($F63,Matches!$B$4:$B$72,0),9)</f>
        <v>Slovenia</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Czechia</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Slovakia</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Italy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75" thickBot="1">
      <c r="B78" s="609">
        <f>INDEX(Matches!$B$4:$J$72,MATCH($F78,Matches!$B$4:$B$72,0),5)</f>
        <v>45487.875</v>
      </c>
      <c r="C78" s="610">
        <f>INDEX(Matches!$B$4:$J$72,MATCH($F78,Matches!$B$4:$B$72,0),5)</f>
        <v>45487.875</v>
      </c>
      <c r="D78" s="611" t="str">
        <f ca="1">INDIRECT("'"&amp;References!$A$1&amp;"'!L$84")</f>
        <v>Germany</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5.7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MG9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3</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1</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2</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1</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t="str">
        <f ca="1">GrpB!$E$7</f>
        <v/>
      </c>
      <c r="G16" s="451" t="str">
        <f ca="1">GrpB!$G$7</f>
        <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1</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0</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2</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4</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0</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1</v>
      </c>
      <c r="G24" s="451">
        <f ca="1">GrpC!$G$8</f>
        <v>2</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3</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1</v>
      </c>
      <c r="G35" s="451">
        <f ca="1">GrpE!$G$5</f>
        <v>2</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2</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2</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3</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2</v>
      </c>
      <c r="G39" s="451">
        <f ca="1">GrpE!$G$9</f>
        <v>1</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1</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21</v>
      </c>
      <c r="E48" s="448" t="str">
        <f ca="1">INDIRECT("'"&amp;References!$A$1&amp;"'!"&amp;"$C$54")</f>
        <v>Ukraine</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19</v>
      </c>
      <c r="E49" s="448" t="str">
        <f ca="1">INDIRECT("'"&amp;References!$A$1&amp;"'!"&amp;"$F$54")</f>
        <v>Serbia</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20</v>
      </c>
      <c r="E50" s="448" t="str">
        <f ca="1">INDIRECT("'"&amp;References!$A$1&amp;"'!"&amp;"$I$54")</f>
        <v>Switzerland</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8</v>
      </c>
      <c r="E51" s="448" t="str">
        <f ca="1">INDIRECT("'"&amp;References!$A$1&amp;"'!"&amp;"$L$54")</f>
        <v>Romania</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3</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16</v>
      </c>
      <c r="C52" s="448" t="str">
        <f ca="1">INDIRECT("'"&amp;References!$A$1&amp;"'!"&amp;"$N$54")</f>
        <v>Slovakia</v>
      </c>
      <c r="D52" s="449">
        <f ca="1">IF(E52="","",INDEX(Groups!$C$7:$C$35,MATCH(E52,Groups!$D$7:$D$35,0)))</f>
        <v>15</v>
      </c>
      <c r="E52" s="448" t="str">
        <f ca="1">INDIRECT("'"&amp;References!$A$1&amp;"'!"&amp;"$O$54")</f>
        <v>Slovenia</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7</v>
      </c>
      <c r="E54" s="448" t="str">
        <f ca="1">INDIRECT("'"&amp;References!$A$1&amp;"'!"&amp;"$U$54")</f>
        <v>Türkiye</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4</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1</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6</v>
      </c>
      <c r="C55" s="448" t="str">
        <f ca="1">INDIRECT("'"&amp;References!$A$1&amp;"'!"&amp;"$W$54")</f>
        <v>Hungary</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3</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3</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4</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5</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4</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16</v>
      </c>
      <c r="C59" s="448" t="str">
        <f ca="1">INDIRECT("'"&amp;References!$A$1&amp;"'!"&amp;"$O$64")</f>
        <v>Slovakia</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3</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3</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2</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5</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4</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2</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3</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4</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3</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5"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5"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5" thickBot="1">
      <c r="B83" s="804"/>
      <c r="C83" s="805"/>
      <c r="D83" s="805"/>
      <c r="E83" s="805"/>
      <c r="F83" s="805"/>
      <c r="G83" s="805"/>
      <c r="H83" s="806"/>
    </row>
    <row r="84" spans="2:344" ht="16.5"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1" priority="97">
      <formula>AD48&gt;1</formula>
    </cfRule>
  </conditionalFormatting>
  <conditionalFormatting sqref="Y48:Y55 Y57:Y60 Y62:Y63">
    <cfRule type="expression" dxfId="210" priority="99">
      <formula>AE48&gt;1</formula>
    </cfRule>
  </conditionalFormatting>
  <conditionalFormatting sqref="Y65">
    <cfRule type="expression" dxfId="209" priority="98">
      <formula>AE65&gt;1</formula>
    </cfRule>
  </conditionalFormatting>
  <conditionalFormatting sqref="AJ48:AJ55 AJ57:AJ60 AJ62:AJ63 AJ65">
    <cfRule type="expression" dxfId="208" priority="93">
      <formula>AQ48&gt;1</formula>
    </cfRule>
  </conditionalFormatting>
  <conditionalFormatting sqref="AL48:AL55 AL57:AL60 AL62:AL63">
    <cfRule type="expression" dxfId="207" priority="95">
      <formula>AR48&gt;1</formula>
    </cfRule>
  </conditionalFormatting>
  <conditionalFormatting sqref="AL65">
    <cfRule type="expression" dxfId="206" priority="94">
      <formula>AR65&gt;1</formula>
    </cfRule>
  </conditionalFormatting>
  <conditionalFormatting sqref="AW48:AW55 AW57:AW60 AW62:AW63 AW65">
    <cfRule type="expression" dxfId="205" priority="89">
      <formula>BD48&gt;1</formula>
    </cfRule>
  </conditionalFormatting>
  <conditionalFormatting sqref="AY48:AY55 AY57:AY60 AY62:AY63">
    <cfRule type="expression" dxfId="204" priority="91">
      <formula>BE48&gt;1</formula>
    </cfRule>
  </conditionalFormatting>
  <conditionalFormatting sqref="AY65">
    <cfRule type="expression" dxfId="203" priority="90">
      <formula>BE65&gt;1</formula>
    </cfRule>
  </conditionalFormatting>
  <conditionalFormatting sqref="BJ48:BJ55 BJ57:BJ60 BJ62:BJ63 BJ65">
    <cfRule type="expression" dxfId="202" priority="85">
      <formula>BQ48&gt;1</formula>
    </cfRule>
  </conditionalFormatting>
  <conditionalFormatting sqref="BL48:BL55 BL57:BL60 BL62:BL63">
    <cfRule type="expression" dxfId="201" priority="87">
      <formula>BR48&gt;1</formula>
    </cfRule>
  </conditionalFormatting>
  <conditionalFormatting sqref="BL65">
    <cfRule type="expression" dxfId="200" priority="86">
      <formula>BR65&gt;1</formula>
    </cfRule>
  </conditionalFormatting>
  <conditionalFormatting sqref="BW48:BW55 BW57:BW60 BW62:BW63 BW65">
    <cfRule type="expression" dxfId="199" priority="81">
      <formula>CD48&gt;1</formula>
    </cfRule>
  </conditionalFormatting>
  <conditionalFormatting sqref="BY48:BY55 BY57:BY60 BY62:BY63">
    <cfRule type="expression" dxfId="198" priority="83">
      <formula>CE48&gt;1</formula>
    </cfRule>
  </conditionalFormatting>
  <conditionalFormatting sqref="BY65">
    <cfRule type="expression" dxfId="197" priority="82">
      <formula>CE65&gt;1</formula>
    </cfRule>
  </conditionalFormatting>
  <conditionalFormatting sqref="CJ48:CJ55 CJ57:CJ60 CJ62:CJ63 CJ65">
    <cfRule type="expression" dxfId="196" priority="77">
      <formula>CQ48&gt;1</formula>
    </cfRule>
  </conditionalFormatting>
  <conditionalFormatting sqref="CL48:CL55 CL57:CL60 CL62:CL63">
    <cfRule type="expression" dxfId="195" priority="79">
      <formula>CR48&gt;1</formula>
    </cfRule>
  </conditionalFormatting>
  <conditionalFormatting sqref="CL65">
    <cfRule type="expression" dxfId="194" priority="78">
      <formula>CR65&gt;1</formula>
    </cfRule>
  </conditionalFormatting>
  <conditionalFormatting sqref="CW48:CW55 CW57:CW60 CW62:CW63 CW65">
    <cfRule type="expression" dxfId="193" priority="73">
      <formula>DD48&gt;1</formula>
    </cfRule>
  </conditionalFormatting>
  <conditionalFormatting sqref="CY48:CY55 CY57:CY60 CY62:CY63">
    <cfRule type="expression" dxfId="192" priority="75">
      <formula>DE48&gt;1</formula>
    </cfRule>
  </conditionalFormatting>
  <conditionalFormatting sqref="CY65">
    <cfRule type="expression" dxfId="191" priority="74">
      <formula>DE65&gt;1</formula>
    </cfRule>
  </conditionalFormatting>
  <conditionalFormatting sqref="DJ48:DJ55 DJ57:DJ60 DJ62:DJ63 DJ65">
    <cfRule type="expression" dxfId="190" priority="69">
      <formula>DQ48&gt;1</formula>
    </cfRule>
  </conditionalFormatting>
  <conditionalFormatting sqref="DL48:DL55 DL57:DL60 DL62:DL63">
    <cfRule type="expression" dxfId="189" priority="71">
      <formula>DR48&gt;1</formula>
    </cfRule>
  </conditionalFormatting>
  <conditionalFormatting sqref="DL65">
    <cfRule type="expression" dxfId="188" priority="70">
      <formula>DR65&gt;1</formula>
    </cfRule>
  </conditionalFormatting>
  <conditionalFormatting sqref="DW48:DW55 DW57:DW60 DW62:DW63 DW65">
    <cfRule type="expression" dxfId="187" priority="65">
      <formula>ED48&gt;1</formula>
    </cfRule>
  </conditionalFormatting>
  <conditionalFormatting sqref="DY48:DY55 DY57:DY60 DY62:DY63">
    <cfRule type="expression" dxfId="186" priority="67">
      <formula>EE48&gt;1</formula>
    </cfRule>
  </conditionalFormatting>
  <conditionalFormatting sqref="DY65">
    <cfRule type="expression" dxfId="185" priority="66">
      <formula>EE65&gt;1</formula>
    </cfRule>
  </conditionalFormatting>
  <conditionalFormatting sqref="EJ48:EJ55 EJ57:EJ60 EJ62:EJ63 EJ65">
    <cfRule type="expression" dxfId="184" priority="61">
      <formula>EQ48&gt;1</formula>
    </cfRule>
  </conditionalFormatting>
  <conditionalFormatting sqref="EL48:EL55 EL57:EL60 EL62:EL63">
    <cfRule type="expression" dxfId="183" priority="63">
      <formula>ER48&gt;1</formula>
    </cfRule>
  </conditionalFormatting>
  <conditionalFormatting sqref="EL65">
    <cfRule type="expression" dxfId="182" priority="62">
      <formula>ER65&gt;1</formula>
    </cfRule>
  </conditionalFormatting>
  <conditionalFormatting sqref="EW48:EW55 EW57:EW60 EW62:EW63 EW65">
    <cfRule type="expression" dxfId="181" priority="57">
      <formula>FD48&gt;1</formula>
    </cfRule>
  </conditionalFormatting>
  <conditionalFormatting sqref="EY48:EY55 EY57:EY60 EY62:EY63">
    <cfRule type="expression" dxfId="180" priority="59">
      <formula>FE48&gt;1</formula>
    </cfRule>
  </conditionalFormatting>
  <conditionalFormatting sqref="EY65">
    <cfRule type="expression" dxfId="179" priority="58">
      <formula>FE65&gt;1</formula>
    </cfRule>
  </conditionalFormatting>
  <conditionalFormatting sqref="FJ48:FJ55 FJ57:FJ60 FJ62:FJ63 FJ65">
    <cfRule type="expression" dxfId="178" priority="53">
      <formula>FQ48&gt;1</formula>
    </cfRule>
  </conditionalFormatting>
  <conditionalFormatting sqref="FL48:FL55 FL57:FL60 FL62:FL63">
    <cfRule type="expression" dxfId="177" priority="55">
      <formula>FR48&gt;1</formula>
    </cfRule>
  </conditionalFormatting>
  <conditionalFormatting sqref="FL65">
    <cfRule type="expression" dxfId="176" priority="54">
      <formula>FR65&gt;1</formula>
    </cfRule>
  </conditionalFormatting>
  <conditionalFormatting sqref="FW48:FW55 FW57:FW60 FW62:FW63 FW65">
    <cfRule type="expression" dxfId="175" priority="49">
      <formula>GD48&gt;1</formula>
    </cfRule>
  </conditionalFormatting>
  <conditionalFormatting sqref="FY48:FY55 FY57:FY60 FY62:FY63">
    <cfRule type="expression" dxfId="174" priority="51">
      <formula>GE48&gt;1</formula>
    </cfRule>
  </conditionalFormatting>
  <conditionalFormatting sqref="FY65">
    <cfRule type="expression" dxfId="173" priority="50">
      <formula>GE65&gt;1</formula>
    </cfRule>
  </conditionalFormatting>
  <conditionalFormatting sqref="GJ48:GJ55 GJ57:GJ60 GJ62:GJ63 GJ65">
    <cfRule type="expression" dxfId="172" priority="45">
      <formula>GQ48&gt;1</formula>
    </cfRule>
  </conditionalFormatting>
  <conditionalFormatting sqref="GL48:GL55 GL57:GL60 GL62:GL63">
    <cfRule type="expression" dxfId="171" priority="47">
      <formula>GR48&gt;1</formula>
    </cfRule>
  </conditionalFormatting>
  <conditionalFormatting sqref="GL65">
    <cfRule type="expression" dxfId="170" priority="46">
      <formula>GR65&gt;1</formula>
    </cfRule>
  </conditionalFormatting>
  <conditionalFormatting sqref="GW48:GW55 GW57:GW60 GW62:GW63 GW65">
    <cfRule type="expression" dxfId="169" priority="41">
      <formula>HD48&gt;1</formula>
    </cfRule>
  </conditionalFormatting>
  <conditionalFormatting sqref="GY48:GY55 GY57:GY60 GY62:GY63">
    <cfRule type="expression" dxfId="168" priority="43">
      <formula>HE48&gt;1</formula>
    </cfRule>
  </conditionalFormatting>
  <conditionalFormatting sqref="GY65">
    <cfRule type="expression" dxfId="167" priority="42">
      <formula>HE65&gt;1</formula>
    </cfRule>
  </conditionalFormatting>
  <conditionalFormatting sqref="HJ48:HJ55 HJ57:HJ60 HJ62:HJ63 HJ65">
    <cfRule type="expression" dxfId="166" priority="37">
      <formula>HQ48&gt;1</formula>
    </cfRule>
  </conditionalFormatting>
  <conditionalFormatting sqref="HL48:HL55 HL57:HL60 HL62:HL63">
    <cfRule type="expression" dxfId="165" priority="39">
      <formula>HR48&gt;1</formula>
    </cfRule>
  </conditionalFormatting>
  <conditionalFormatting sqref="HL65">
    <cfRule type="expression" dxfId="164" priority="38">
      <formula>HR65&gt;1</formula>
    </cfRule>
  </conditionalFormatting>
  <conditionalFormatting sqref="HW48:HW55 HW57:HW60 HW62:HW63 HW65">
    <cfRule type="expression" dxfId="163" priority="33">
      <formula>ID48&gt;1</formula>
    </cfRule>
  </conditionalFormatting>
  <conditionalFormatting sqref="HY48:HY55 HY57:HY60 HY62:HY63">
    <cfRule type="expression" dxfId="162" priority="35">
      <formula>IE48&gt;1</formula>
    </cfRule>
  </conditionalFormatting>
  <conditionalFormatting sqref="HY65">
    <cfRule type="expression" dxfId="161" priority="34">
      <formula>IE65&gt;1</formula>
    </cfRule>
  </conditionalFormatting>
  <conditionalFormatting sqref="IJ48:IJ55 IJ57:IJ60 IJ62:IJ63 IJ65">
    <cfRule type="expression" dxfId="160" priority="29">
      <formula>IQ48&gt;1</formula>
    </cfRule>
  </conditionalFormatting>
  <conditionalFormatting sqref="IL48:IL55 IL57:IL60 IL62:IL63">
    <cfRule type="expression" dxfId="159" priority="31">
      <formula>IR48&gt;1</formula>
    </cfRule>
  </conditionalFormatting>
  <conditionalFormatting sqref="IL65">
    <cfRule type="expression" dxfId="158" priority="30">
      <formula>IR65&gt;1</formula>
    </cfRule>
  </conditionalFormatting>
  <conditionalFormatting sqref="IW48:IW55 IW57:IW60 IW62:IW63 IW65">
    <cfRule type="expression" dxfId="157" priority="25">
      <formula>JD48&gt;1</formula>
    </cfRule>
  </conditionalFormatting>
  <conditionalFormatting sqref="IY48:IY55 IY57:IY60 IY62:IY63">
    <cfRule type="expression" dxfId="156" priority="27">
      <formula>JE48&gt;1</formula>
    </cfRule>
  </conditionalFormatting>
  <conditionalFormatting sqref="IY65">
    <cfRule type="expression" dxfId="155" priority="26">
      <formula>JE65&gt;1</formula>
    </cfRule>
  </conditionalFormatting>
  <conditionalFormatting sqref="JJ48:JJ55 JJ57:JJ60 JJ62:JJ63 JJ65">
    <cfRule type="expression" dxfId="154" priority="21">
      <formula>JQ48&gt;1</formula>
    </cfRule>
  </conditionalFormatting>
  <conditionalFormatting sqref="JL48:JL55 JL57:JL60 JL62:JL63">
    <cfRule type="expression" dxfId="153" priority="23">
      <formula>JR48&gt;1</formula>
    </cfRule>
  </conditionalFormatting>
  <conditionalFormatting sqref="JL65">
    <cfRule type="expression" dxfId="152" priority="22">
      <formula>JR65&gt;1</formula>
    </cfRule>
  </conditionalFormatting>
  <conditionalFormatting sqref="JW48:JW55 JW57:JW60 JW62:JW63 JW65">
    <cfRule type="expression" dxfId="151" priority="17">
      <formula>KD48&gt;1</formula>
    </cfRule>
  </conditionalFormatting>
  <conditionalFormatting sqref="JY48:JY55 JY57:JY60 JY62:JY63">
    <cfRule type="expression" dxfId="150" priority="19">
      <formula>KE48&gt;1</formula>
    </cfRule>
  </conditionalFormatting>
  <conditionalFormatting sqref="JY65">
    <cfRule type="expression" dxfId="149" priority="18">
      <formula>KE65&gt;1</formula>
    </cfRule>
  </conditionalFormatting>
  <conditionalFormatting sqref="KJ48:KJ55 KJ57:KJ60 KJ62:KJ63 KJ65">
    <cfRule type="expression" dxfId="148" priority="13">
      <formula>KQ48&gt;1</formula>
    </cfRule>
  </conditionalFormatting>
  <conditionalFormatting sqref="KL48:KL55 KL57:KL60 KL62:KL63">
    <cfRule type="expression" dxfId="147" priority="15">
      <formula>KR48&gt;1</formula>
    </cfRule>
  </conditionalFormatting>
  <conditionalFormatting sqref="KL65">
    <cfRule type="expression" dxfId="146" priority="14">
      <formula>KR65&gt;1</formula>
    </cfRule>
  </conditionalFormatting>
  <conditionalFormatting sqref="KW48:KW55 KW57:KW60 KW62:KW63 KW65">
    <cfRule type="expression" dxfId="145" priority="9">
      <formula>LD48&gt;1</formula>
    </cfRule>
  </conditionalFormatting>
  <conditionalFormatting sqref="KY48:KY55 KY57:KY60 KY62:KY63">
    <cfRule type="expression" dxfId="144" priority="11">
      <formula>LE48&gt;1</formula>
    </cfRule>
  </conditionalFormatting>
  <conditionalFormatting sqref="KY65">
    <cfRule type="expression" dxfId="143" priority="10">
      <formula>LE65&gt;1</formula>
    </cfRule>
  </conditionalFormatting>
  <conditionalFormatting sqref="LJ48:LJ55 LJ57:LJ60 LJ62:LJ63 LJ65">
    <cfRule type="expression" dxfId="142" priority="5">
      <formula>LQ48&gt;1</formula>
    </cfRule>
  </conditionalFormatting>
  <conditionalFormatting sqref="LL48:LL55 LL57:LL60 LL62:LL63">
    <cfRule type="expression" dxfId="141" priority="7">
      <formula>LR48&gt;1</formula>
    </cfRule>
  </conditionalFormatting>
  <conditionalFormatting sqref="LL65">
    <cfRule type="expression" dxfId="140" priority="6">
      <formula>LR65&gt;1</formula>
    </cfRule>
  </conditionalFormatting>
  <conditionalFormatting sqref="LW48:LW55 LW57:LW60 LW62:LW63 LW65">
    <cfRule type="expression" dxfId="139" priority="1">
      <formula>MD48&gt;1</formula>
    </cfRule>
  </conditionalFormatting>
  <conditionalFormatting sqref="LY48:LY55 LY57:LY60 LY62:LY63">
    <cfRule type="expression" dxfId="138" priority="3">
      <formula>ME48&gt;1</formula>
    </cfRule>
  </conditionalFormatting>
  <conditionalFormatting sqref="LY65">
    <cfRule type="expression" dxfId="137"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MG8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3</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1</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2</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1</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t="str">
        <f ca="1">GrpB!$E$7</f>
        <v/>
      </c>
      <c r="G16" s="451" t="str">
        <f ca="1">GrpB!$G$7</f>
        <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1</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0</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2</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4</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0</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1</v>
      </c>
      <c r="G24" s="451">
        <f ca="1">GrpC!$G$8</f>
        <v>2</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2</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3</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1</v>
      </c>
      <c r="G35" s="451">
        <f ca="1">GrpE!$G$5</f>
        <v>2</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2</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2</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3</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2</v>
      </c>
      <c r="G39" s="451">
        <f ca="1">GrpE!$G$9</f>
        <v>1</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1</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21</v>
      </c>
      <c r="E48" s="448" t="str">
        <f ca="1">INDIRECT("'"&amp;References!$A$1&amp;"'!"&amp;"$C$54")</f>
        <v>Ukraine</v>
      </c>
      <c r="F48" s="450">
        <f ca="1">IF(AND(INDIRECT("'"&amp;References!$A$1&amp;"'!"&amp;"$B$55")&lt;&gt;"",INDIRECT("'"&amp;References!$A$1&amp;"'!"&amp;"$C$55")&lt;&gt;""),INDIRECT("'"&amp;References!$A$1&amp;"'!"&amp;"$B$55"),"")</f>
        <v>3</v>
      </c>
      <c r="G48" s="451">
        <f ca="1">IF(AND(INDIRECT("'"&amp;References!$A$1&amp;"'!"&amp;"$B$55")&lt;&gt;"",INDIRECT("'"&amp;References!$A$1&amp;"'!"&amp;"$C$55")&lt;&gt;""),INDIRECT("'"&amp;References!$A$1&amp;"'!"&amp;"$C$55"),"")</f>
        <v>0</v>
      </c>
      <c r="I48" s="447">
        <f ca="1">$B48</f>
        <v>3</v>
      </c>
      <c r="J48" s="448" t="str">
        <f ca="1">$C48</f>
        <v>Spain</v>
      </c>
      <c r="K48" s="449">
        <f ca="1">$D48</f>
        <v>21</v>
      </c>
      <c r="L48" s="448" t="str">
        <f ca="1">$E48</f>
        <v>Ukraine</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21</v>
      </c>
      <c r="Y48" s="448" t="str">
        <f ca="1">$E48</f>
        <v>Ukraine</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21</v>
      </c>
      <c r="AL48" s="448" t="str">
        <f ca="1">$E48</f>
        <v>Ukraine</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21</v>
      </c>
      <c r="AY48" s="448" t="str">
        <f ca="1">$E48</f>
        <v>Ukraine</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21</v>
      </c>
      <c r="BL48" s="448" t="str">
        <f ca="1">$E48</f>
        <v>Ukraine</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21</v>
      </c>
      <c r="BY48" s="448" t="str">
        <f ca="1">$E48</f>
        <v>Ukraine</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21</v>
      </c>
      <c r="CL48" s="448" t="str">
        <f ca="1">$E48</f>
        <v>Ukraine</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21</v>
      </c>
      <c r="CY48" s="448" t="str">
        <f ca="1">$E48</f>
        <v>Ukraine</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21</v>
      </c>
      <c r="DL48" s="448" t="str">
        <f ca="1">$E48</f>
        <v>Ukraine</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21</v>
      </c>
      <c r="DY48" s="448" t="str">
        <f ca="1">$E48</f>
        <v>Ukraine</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21</v>
      </c>
      <c r="EL48" s="448" t="str">
        <f ca="1">$E48</f>
        <v>Ukraine</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21</v>
      </c>
      <c r="EY48" s="448" t="str">
        <f ca="1">$E48</f>
        <v>Ukraine</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21</v>
      </c>
      <c r="FL48" s="448" t="str">
        <f ca="1">$E48</f>
        <v>Ukraine</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21</v>
      </c>
      <c r="FY48" s="448" t="str">
        <f ca="1">$E48</f>
        <v>Ukraine</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21</v>
      </c>
      <c r="GL48" s="448" t="str">
        <f ca="1">$E48</f>
        <v>Ukraine</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21</v>
      </c>
      <c r="GY48" s="448" t="str">
        <f ca="1">$E48</f>
        <v>Ukraine</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21</v>
      </c>
      <c r="HL48" s="448" t="str">
        <f ca="1">$E48</f>
        <v>Ukraine</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21</v>
      </c>
      <c r="HY48" s="448" t="str">
        <f ca="1">$E48</f>
        <v>Ukraine</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21</v>
      </c>
      <c r="IL48" s="448" t="str">
        <f ca="1">$E48</f>
        <v>Ukraine</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21</v>
      </c>
      <c r="IY48" s="448" t="str">
        <f ca="1">$E48</f>
        <v>Ukraine</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21</v>
      </c>
      <c r="JL48" s="448" t="str">
        <f ca="1">$E48</f>
        <v>Ukraine</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21</v>
      </c>
      <c r="JY48" s="448" t="str">
        <f ca="1">$E48</f>
        <v>Ukraine</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21</v>
      </c>
      <c r="KL48" s="448" t="str">
        <f ca="1">$E48</f>
        <v>Ukraine</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21</v>
      </c>
      <c r="KY48" s="448" t="str">
        <f ca="1">$E48</f>
        <v>Ukraine</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21</v>
      </c>
      <c r="LL48" s="448" t="str">
        <f ca="1">$E48</f>
        <v>Ukraine</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21</v>
      </c>
      <c r="LY48" s="448" t="str">
        <f ca="1">$E48</f>
        <v>Ukraine</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19</v>
      </c>
      <c r="E49" s="448" t="str">
        <f ca="1">INDIRECT("'"&amp;References!$A$1&amp;"'!"&amp;"$F$54")</f>
        <v>Serbia</v>
      </c>
      <c r="F49" s="450">
        <f ca="1">IF(AND(INDIRECT("'"&amp;References!$A$1&amp;"'!"&amp;"$E$55")&lt;&gt;"",INDIRECT("'"&amp;References!$A$1&amp;"'!"&amp;"$F$55")&lt;&gt;""),INDIRECT("'"&amp;References!$A$1&amp;"'!"&amp;"$E$55"),"")</f>
        <v>2</v>
      </c>
      <c r="G49" s="451">
        <f ca="1">IF(AND(INDIRECT("'"&amp;References!$A$1&amp;"'!"&amp;"$E$55")&lt;&gt;"",INDIRECT("'"&amp;References!$A$1&amp;"'!"&amp;"$F$55")&lt;&gt;""),INDIRECT("'"&amp;References!$A$1&amp;"'!"&amp;"$F$55"),"")</f>
        <v>0</v>
      </c>
      <c r="I49" s="447">
        <f t="shared" ref="I49:I55" ca="1" si="572">$B49</f>
        <v>54</v>
      </c>
      <c r="J49" s="448" t="str">
        <f t="shared" ref="J49:J55" ca="1" si="573">$C49</f>
        <v>Germany</v>
      </c>
      <c r="K49" s="449">
        <f t="shared" ref="K49:K55" ca="1" si="574">$D49</f>
        <v>19</v>
      </c>
      <c r="L49" s="448" t="str">
        <f t="shared" ref="L49:L55" ca="1" si="575">$E49</f>
        <v>Serbia</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19</v>
      </c>
      <c r="Y49" s="448" t="str">
        <f t="shared" ref="Y49:Y55" ca="1" si="580">$E49</f>
        <v>Serbia</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19</v>
      </c>
      <c r="AL49" s="448" t="str">
        <f t="shared" ref="AL49:AL55" ca="1" si="585">$E49</f>
        <v>Serbia</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19</v>
      </c>
      <c r="AY49" s="448" t="str">
        <f t="shared" ref="AY49:AY55" ca="1" si="590">$E49</f>
        <v>Serbia</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19</v>
      </c>
      <c r="BL49" s="448" t="str">
        <f t="shared" ref="BL49:BL55" ca="1" si="595">$E49</f>
        <v>Serbia</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19</v>
      </c>
      <c r="BY49" s="448" t="str">
        <f t="shared" ref="BY49:BY55" ca="1" si="600">$E49</f>
        <v>Serbia</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19</v>
      </c>
      <c r="CL49" s="448" t="str">
        <f t="shared" ref="CL49:CL55" ca="1" si="605">$E49</f>
        <v>Serbia</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19</v>
      </c>
      <c r="CY49" s="448" t="str">
        <f t="shared" ref="CY49:CY55" ca="1" si="610">$E49</f>
        <v>Serbia</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19</v>
      </c>
      <c r="DL49" s="448" t="str">
        <f t="shared" ref="DL49:DL55" ca="1" si="615">$E49</f>
        <v>Serbia</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19</v>
      </c>
      <c r="DY49" s="448" t="str">
        <f t="shared" ref="DY49:DY55" ca="1" si="620">$E49</f>
        <v>Serbia</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19</v>
      </c>
      <c r="EL49" s="448" t="str">
        <f t="shared" ref="EL49:EL55" ca="1" si="625">$E49</f>
        <v>Serbia</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19</v>
      </c>
      <c r="EY49" s="448" t="str">
        <f t="shared" ref="EY49:EY55" ca="1" si="630">$E49</f>
        <v>Serbia</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19</v>
      </c>
      <c r="FL49" s="448" t="str">
        <f t="shared" ref="FL49:FL55" ca="1" si="635">$E49</f>
        <v>Serbia</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19</v>
      </c>
      <c r="FY49" s="448" t="str">
        <f t="shared" ref="FY49:FY55" ca="1" si="640">$E49</f>
        <v>Serbia</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19</v>
      </c>
      <c r="GL49" s="448" t="str">
        <f t="shared" ref="GL49:GL55" ca="1" si="645">$E49</f>
        <v>Serbia</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19</v>
      </c>
      <c r="GY49" s="448" t="str">
        <f t="shared" ref="GY49:GY55" ca="1" si="650">$E49</f>
        <v>Serbia</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19</v>
      </c>
      <c r="HL49" s="448" t="str">
        <f t="shared" ref="HL49:HL55" ca="1" si="655">$E49</f>
        <v>Serbia</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19</v>
      </c>
      <c r="HY49" s="448" t="str">
        <f t="shared" ref="HY49:HY55" ca="1" si="660">$E49</f>
        <v>Serbia</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19</v>
      </c>
      <c r="IL49" s="448" t="str">
        <f t="shared" ref="IL49:IL55" ca="1" si="665">$E49</f>
        <v>Serbia</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19</v>
      </c>
      <c r="IY49" s="448" t="str">
        <f t="shared" ref="IY49:IY55" ca="1" si="670">$E49</f>
        <v>Serbia</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19</v>
      </c>
      <c r="JL49" s="448" t="str">
        <f t="shared" ref="JL49:JL55" ca="1" si="675">$E49</f>
        <v>Serbia</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19</v>
      </c>
      <c r="JY49" s="448" t="str">
        <f t="shared" ref="JY49:JY55" ca="1" si="680">$E49</f>
        <v>Serbia</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19</v>
      </c>
      <c r="KL49" s="448" t="str">
        <f t="shared" ref="KL49:KL55" ca="1" si="685">$E49</f>
        <v>Serbia</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19</v>
      </c>
      <c r="KY49" s="448" t="str">
        <f t="shared" ref="KY49:KY55" ca="1" si="690">$E49</f>
        <v>Serbia</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19</v>
      </c>
      <c r="LL49" s="448" t="str">
        <f t="shared" ref="LL49:LL55" ca="1" si="695">$E49</f>
        <v>Serbia</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19</v>
      </c>
      <c r="LY49" s="448" t="str">
        <f t="shared" ref="LY49:LY55" ca="1" si="700">$E49</f>
        <v>Serbia</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20</v>
      </c>
      <c r="E50" s="448" t="str">
        <f ca="1">INDIRECT("'"&amp;References!$A$1&amp;"'!"&amp;"$I$54")</f>
        <v>Switzerland</v>
      </c>
      <c r="F50" s="450">
        <f ca="1">IF(AND(INDIRECT("'"&amp;References!$A$1&amp;"'!"&amp;"$H$55")&lt;&gt;"",INDIRECT("'"&amp;References!$A$1&amp;"'!"&amp;"$I$55")&lt;&gt;""),INDIRECT("'"&amp;References!$A$1&amp;"'!"&amp;"$H$55"),"")</f>
        <v>2</v>
      </c>
      <c r="G50" s="451">
        <f ca="1">IF(AND(INDIRECT("'"&amp;References!$A$1&amp;"'!"&amp;"$H$55")&lt;&gt;"",INDIRECT("'"&amp;References!$A$1&amp;"'!"&amp;"$I$55")&lt;&gt;""),INDIRECT("'"&amp;References!$A$1&amp;"'!"&amp;"$I$55"),"")</f>
        <v>0</v>
      </c>
      <c r="I50" s="447">
        <f t="shared" ca="1" si="572"/>
        <v>1</v>
      </c>
      <c r="J50" s="448" t="str">
        <f t="shared" ca="1" si="573"/>
        <v>Portugal</v>
      </c>
      <c r="K50" s="449">
        <f t="shared" ca="1" si="574"/>
        <v>20</v>
      </c>
      <c r="L50" s="448" t="str">
        <f t="shared" ca="1" si="575"/>
        <v>Switzerland</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20</v>
      </c>
      <c r="Y50" s="448" t="str">
        <f t="shared" ca="1" si="580"/>
        <v>Switzerland</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20</v>
      </c>
      <c r="AL50" s="448" t="str">
        <f t="shared" ca="1" si="585"/>
        <v>Switzerland</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20</v>
      </c>
      <c r="AY50" s="448" t="str">
        <f t="shared" ca="1" si="590"/>
        <v>Switzerland</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20</v>
      </c>
      <c r="BL50" s="448" t="str">
        <f t="shared" ca="1" si="595"/>
        <v>Switzerland</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20</v>
      </c>
      <c r="BY50" s="448" t="str">
        <f t="shared" ca="1" si="600"/>
        <v>Switzerland</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20</v>
      </c>
      <c r="CL50" s="448" t="str">
        <f t="shared" ca="1" si="605"/>
        <v>Switzerland</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20</v>
      </c>
      <c r="CY50" s="448" t="str">
        <f t="shared" ca="1" si="610"/>
        <v>Switzerland</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20</v>
      </c>
      <c r="DL50" s="448" t="str">
        <f t="shared" ca="1" si="615"/>
        <v>Switzerland</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20</v>
      </c>
      <c r="DY50" s="448" t="str">
        <f t="shared" ca="1" si="620"/>
        <v>Switzerland</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20</v>
      </c>
      <c r="EL50" s="448" t="str">
        <f t="shared" ca="1" si="625"/>
        <v>Switzerland</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20</v>
      </c>
      <c r="EY50" s="448" t="str">
        <f t="shared" ca="1" si="630"/>
        <v>Switzerland</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20</v>
      </c>
      <c r="FL50" s="448" t="str">
        <f t="shared" ca="1" si="635"/>
        <v>Switzerland</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20</v>
      </c>
      <c r="FY50" s="448" t="str">
        <f t="shared" ca="1" si="640"/>
        <v>Switzerland</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20</v>
      </c>
      <c r="GL50" s="448" t="str">
        <f t="shared" ca="1" si="645"/>
        <v>Switzerland</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20</v>
      </c>
      <c r="GY50" s="448" t="str">
        <f t="shared" ca="1" si="650"/>
        <v>Switzerland</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20</v>
      </c>
      <c r="HL50" s="448" t="str">
        <f t="shared" ca="1" si="655"/>
        <v>Switzerland</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20</v>
      </c>
      <c r="HY50" s="448" t="str">
        <f t="shared" ca="1" si="660"/>
        <v>Switzerland</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20</v>
      </c>
      <c r="IL50" s="448" t="str">
        <f t="shared" ca="1" si="665"/>
        <v>Switzerland</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20</v>
      </c>
      <c r="IY50" s="448" t="str">
        <f t="shared" ca="1" si="670"/>
        <v>Switzerland</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20</v>
      </c>
      <c r="JL50" s="448" t="str">
        <f t="shared" ca="1" si="675"/>
        <v>Switzerland</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20</v>
      </c>
      <c r="JY50" s="448" t="str">
        <f t="shared" ca="1" si="680"/>
        <v>Switzerland</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20</v>
      </c>
      <c r="KL50" s="448" t="str">
        <f t="shared" ca="1" si="685"/>
        <v>Switzerland</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20</v>
      </c>
      <c r="KY50" s="448" t="str">
        <f t="shared" ca="1" si="690"/>
        <v>Switzerland</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20</v>
      </c>
      <c r="LL50" s="448" t="str">
        <f t="shared" ca="1" si="695"/>
        <v>Switzerland</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20</v>
      </c>
      <c r="LY50" s="448" t="str">
        <f t="shared" ca="1" si="700"/>
        <v>Switzerland</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8</v>
      </c>
      <c r="E51" s="448" t="str">
        <f ca="1">INDIRECT("'"&amp;References!$A$1&amp;"'!"&amp;"$L$54")</f>
        <v>Romania</v>
      </c>
      <c r="F51" s="450">
        <f ca="1">IF(AND(INDIRECT("'"&amp;References!$A$1&amp;"'!"&amp;"$K$55")&lt;&gt;"",INDIRECT("'"&amp;References!$A$1&amp;"'!"&amp;"$L$55")&lt;&gt;""),INDIRECT("'"&amp;References!$A$1&amp;"'!"&amp;"$K$55"),"")</f>
        <v>3</v>
      </c>
      <c r="G51" s="451">
        <f ca="1">IF(AND(INDIRECT("'"&amp;References!$A$1&amp;"'!"&amp;"$K$55")&lt;&gt;"",INDIRECT("'"&amp;References!$A$1&amp;"'!"&amp;"$L$55")&lt;&gt;""),INDIRECT("'"&amp;References!$A$1&amp;"'!"&amp;"$L$55"),"")</f>
        <v>0</v>
      </c>
      <c r="I51" s="447">
        <f t="shared" ca="1" si="572"/>
        <v>12</v>
      </c>
      <c r="J51" s="448" t="str">
        <f t="shared" ca="1" si="573"/>
        <v>Netherlands</v>
      </c>
      <c r="K51" s="449">
        <f t="shared" ca="1" si="574"/>
        <v>8</v>
      </c>
      <c r="L51" s="448" t="str">
        <f t="shared" ca="1" si="575"/>
        <v>Romania</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8</v>
      </c>
      <c r="Y51" s="448" t="str">
        <f t="shared" ca="1" si="580"/>
        <v>Romania</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8</v>
      </c>
      <c r="AL51" s="448" t="str">
        <f t="shared" ca="1" si="585"/>
        <v>Romania</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8</v>
      </c>
      <c r="AY51" s="448" t="str">
        <f t="shared" ca="1" si="590"/>
        <v>Romania</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8</v>
      </c>
      <c r="BL51" s="448" t="str">
        <f t="shared" ca="1" si="595"/>
        <v>Romania</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8</v>
      </c>
      <c r="BY51" s="448" t="str">
        <f t="shared" ca="1" si="600"/>
        <v>Romania</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8</v>
      </c>
      <c r="CL51" s="448" t="str">
        <f t="shared" ca="1" si="605"/>
        <v>Romania</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8</v>
      </c>
      <c r="CY51" s="448" t="str">
        <f t="shared" ca="1" si="610"/>
        <v>Romania</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8</v>
      </c>
      <c r="DL51" s="448" t="str">
        <f t="shared" ca="1" si="615"/>
        <v>Romania</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8</v>
      </c>
      <c r="DY51" s="448" t="str">
        <f t="shared" ca="1" si="620"/>
        <v>Romania</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8</v>
      </c>
      <c r="EL51" s="448" t="str">
        <f t="shared" ca="1" si="625"/>
        <v>Romania</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8</v>
      </c>
      <c r="EY51" s="448" t="str">
        <f t="shared" ca="1" si="630"/>
        <v>Romania</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8</v>
      </c>
      <c r="FL51" s="448" t="str">
        <f t="shared" ca="1" si="635"/>
        <v>Romania</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8</v>
      </c>
      <c r="FY51" s="448" t="str">
        <f t="shared" ca="1" si="640"/>
        <v>Romania</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8</v>
      </c>
      <c r="GL51" s="448" t="str">
        <f t="shared" ca="1" si="645"/>
        <v>Romania</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8</v>
      </c>
      <c r="GY51" s="448" t="str">
        <f t="shared" ca="1" si="650"/>
        <v>Romania</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8</v>
      </c>
      <c r="HL51" s="448" t="str">
        <f t="shared" ca="1" si="655"/>
        <v>Romania</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8</v>
      </c>
      <c r="HY51" s="448" t="str">
        <f t="shared" ca="1" si="660"/>
        <v>Romania</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8</v>
      </c>
      <c r="IL51" s="448" t="str">
        <f t="shared" ca="1" si="665"/>
        <v>Romania</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8</v>
      </c>
      <c r="IY51" s="448" t="str">
        <f t="shared" ca="1" si="670"/>
        <v>Romania</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8</v>
      </c>
      <c r="JL51" s="448" t="str">
        <f t="shared" ca="1" si="675"/>
        <v>Romania</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8</v>
      </c>
      <c r="JY51" s="448" t="str">
        <f t="shared" ca="1" si="680"/>
        <v>Romania</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8</v>
      </c>
      <c r="KL51" s="448" t="str">
        <f t="shared" ca="1" si="685"/>
        <v>Romania</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8</v>
      </c>
      <c r="KY51" s="448" t="str">
        <f t="shared" ca="1" si="690"/>
        <v>Romania</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8</v>
      </c>
      <c r="LL51" s="448" t="str">
        <f t="shared" ca="1" si="695"/>
        <v>Romania</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8</v>
      </c>
      <c r="LY51" s="448" t="str">
        <f t="shared" ca="1" si="700"/>
        <v>Romania</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16</v>
      </c>
      <c r="C52" s="448" t="str">
        <f ca="1">INDIRECT("'"&amp;References!$A$1&amp;"'!"&amp;"$N$54")</f>
        <v>Slovakia</v>
      </c>
      <c r="D52" s="449">
        <f ca="1">IF(E52="","",INDEX(Groups!$C$7:$C$35,MATCH(E52,Groups!$D$7:$D$35,0)))</f>
        <v>15</v>
      </c>
      <c r="E52" s="448" t="str">
        <f ca="1">INDIRECT("'"&amp;References!$A$1&amp;"'!"&amp;"$O$54")</f>
        <v>Slovenia</v>
      </c>
      <c r="F52" s="450">
        <f ca="1">IF(AND(INDIRECT("'"&amp;References!$A$1&amp;"'!"&amp;"$N$55")&lt;&gt;"",INDIRECT("'"&amp;References!$A$1&amp;"'!"&amp;"$O$55")&lt;&gt;""),INDIRECT("'"&amp;References!$A$1&amp;"'!"&amp;"$N$55"),"")</f>
        <v>2</v>
      </c>
      <c r="G52" s="451">
        <f ca="1">IF(AND(INDIRECT("'"&amp;References!$A$1&amp;"'!"&amp;"$N$55")&lt;&gt;"",INDIRECT("'"&amp;References!$A$1&amp;"'!"&amp;"$O$55")&lt;&gt;""),INDIRECT("'"&amp;References!$A$1&amp;"'!"&amp;"$O$55"),"")</f>
        <v>1</v>
      </c>
      <c r="I52" s="447">
        <f t="shared" ca="1" si="572"/>
        <v>16</v>
      </c>
      <c r="J52" s="448" t="str">
        <f t="shared" ca="1" si="573"/>
        <v>Slovakia</v>
      </c>
      <c r="K52" s="449">
        <f t="shared" ca="1" si="574"/>
        <v>15</v>
      </c>
      <c r="L52" s="448" t="str">
        <f t="shared" ca="1" si="575"/>
        <v>Slovenia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16</v>
      </c>
      <c r="W52" s="448" t="str">
        <f t="shared" ca="1" si="578"/>
        <v>Slovakia</v>
      </c>
      <c r="X52" s="449">
        <f t="shared" ca="1" si="579"/>
        <v>15</v>
      </c>
      <c r="Y52" s="448" t="str">
        <f t="shared" ca="1" si="580"/>
        <v>Slovenia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16</v>
      </c>
      <c r="AJ52" s="448" t="str">
        <f t="shared" ca="1" si="583"/>
        <v>Slovakia</v>
      </c>
      <c r="AK52" s="449">
        <f t="shared" ca="1" si="584"/>
        <v>15</v>
      </c>
      <c r="AL52" s="448" t="str">
        <f t="shared" ca="1" si="585"/>
        <v>Slovenia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16</v>
      </c>
      <c r="AW52" s="448" t="str">
        <f t="shared" ca="1" si="588"/>
        <v>Slovakia</v>
      </c>
      <c r="AX52" s="449">
        <f t="shared" ca="1" si="589"/>
        <v>15</v>
      </c>
      <c r="AY52" s="448" t="str">
        <f t="shared" ca="1" si="590"/>
        <v>Slovenia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16</v>
      </c>
      <c r="BJ52" s="448" t="str">
        <f t="shared" ca="1" si="593"/>
        <v>Slovakia</v>
      </c>
      <c r="BK52" s="449">
        <f t="shared" ca="1" si="594"/>
        <v>15</v>
      </c>
      <c r="BL52" s="448" t="str">
        <f t="shared" ca="1" si="595"/>
        <v>Slovenia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16</v>
      </c>
      <c r="BW52" s="448" t="str">
        <f t="shared" ca="1" si="598"/>
        <v>Slovakia</v>
      </c>
      <c r="BX52" s="449">
        <f t="shared" ca="1" si="599"/>
        <v>15</v>
      </c>
      <c r="BY52" s="448" t="str">
        <f t="shared" ca="1" si="600"/>
        <v>Slovenia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16</v>
      </c>
      <c r="CJ52" s="448" t="str">
        <f t="shared" ca="1" si="603"/>
        <v>Slovakia</v>
      </c>
      <c r="CK52" s="449">
        <f t="shared" ca="1" si="604"/>
        <v>15</v>
      </c>
      <c r="CL52" s="448" t="str">
        <f t="shared" ca="1" si="605"/>
        <v>Slovenia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16</v>
      </c>
      <c r="CW52" s="448" t="str">
        <f t="shared" ca="1" si="608"/>
        <v>Slovakia</v>
      </c>
      <c r="CX52" s="449">
        <f t="shared" ca="1" si="609"/>
        <v>15</v>
      </c>
      <c r="CY52" s="448" t="str">
        <f t="shared" ca="1" si="610"/>
        <v>Slovenia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16</v>
      </c>
      <c r="DJ52" s="448" t="str">
        <f t="shared" ca="1" si="613"/>
        <v>Slovakia</v>
      </c>
      <c r="DK52" s="449">
        <f t="shared" ca="1" si="614"/>
        <v>15</v>
      </c>
      <c r="DL52" s="448" t="str">
        <f t="shared" ca="1" si="615"/>
        <v>Slovenia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16</v>
      </c>
      <c r="DW52" s="448" t="str">
        <f t="shared" ca="1" si="618"/>
        <v>Slovakia</v>
      </c>
      <c r="DX52" s="449">
        <f t="shared" ca="1" si="619"/>
        <v>15</v>
      </c>
      <c r="DY52" s="448" t="str">
        <f t="shared" ca="1" si="620"/>
        <v>Slovenia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16</v>
      </c>
      <c r="EJ52" s="448" t="str">
        <f t="shared" ca="1" si="623"/>
        <v>Slovakia</v>
      </c>
      <c r="EK52" s="449">
        <f t="shared" ca="1" si="624"/>
        <v>15</v>
      </c>
      <c r="EL52" s="448" t="str">
        <f t="shared" ca="1" si="625"/>
        <v>Slovenia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16</v>
      </c>
      <c r="EW52" s="448" t="str">
        <f t="shared" ca="1" si="628"/>
        <v>Slovakia</v>
      </c>
      <c r="EX52" s="449">
        <f t="shared" ca="1" si="629"/>
        <v>15</v>
      </c>
      <c r="EY52" s="448" t="str">
        <f t="shared" ca="1" si="630"/>
        <v>Slovenia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16</v>
      </c>
      <c r="FJ52" s="448" t="str">
        <f t="shared" ca="1" si="633"/>
        <v>Slovakia</v>
      </c>
      <c r="FK52" s="449">
        <f t="shared" ca="1" si="634"/>
        <v>15</v>
      </c>
      <c r="FL52" s="448" t="str">
        <f t="shared" ca="1" si="635"/>
        <v>Slovenia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16</v>
      </c>
      <c r="FW52" s="448" t="str">
        <f t="shared" ca="1" si="638"/>
        <v>Slovakia</v>
      </c>
      <c r="FX52" s="449">
        <f t="shared" ca="1" si="639"/>
        <v>15</v>
      </c>
      <c r="FY52" s="448" t="str">
        <f t="shared" ca="1" si="640"/>
        <v>Slovenia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16</v>
      </c>
      <c r="GJ52" s="448" t="str">
        <f t="shared" ca="1" si="643"/>
        <v>Slovakia</v>
      </c>
      <c r="GK52" s="449">
        <f t="shared" ca="1" si="644"/>
        <v>15</v>
      </c>
      <c r="GL52" s="448" t="str">
        <f t="shared" ca="1" si="645"/>
        <v>Slovenia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16</v>
      </c>
      <c r="GW52" s="448" t="str">
        <f t="shared" ca="1" si="648"/>
        <v>Slovakia</v>
      </c>
      <c r="GX52" s="449">
        <f t="shared" ca="1" si="649"/>
        <v>15</v>
      </c>
      <c r="GY52" s="448" t="str">
        <f t="shared" ca="1" si="650"/>
        <v>Slovenia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16</v>
      </c>
      <c r="HJ52" s="448" t="str">
        <f t="shared" ca="1" si="653"/>
        <v>Slovakia</v>
      </c>
      <c r="HK52" s="449">
        <f t="shared" ca="1" si="654"/>
        <v>15</v>
      </c>
      <c r="HL52" s="448" t="str">
        <f t="shared" ca="1" si="655"/>
        <v>Slovenia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16</v>
      </c>
      <c r="HW52" s="448" t="str">
        <f t="shared" ca="1" si="658"/>
        <v>Slovakia</v>
      </c>
      <c r="HX52" s="449">
        <f t="shared" ca="1" si="659"/>
        <v>15</v>
      </c>
      <c r="HY52" s="448" t="str">
        <f t="shared" ca="1" si="660"/>
        <v>Slovenia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16</v>
      </c>
      <c r="IJ52" s="448" t="str">
        <f t="shared" ca="1" si="663"/>
        <v>Slovakia</v>
      </c>
      <c r="IK52" s="449">
        <f t="shared" ca="1" si="664"/>
        <v>15</v>
      </c>
      <c r="IL52" s="448" t="str">
        <f t="shared" ca="1" si="665"/>
        <v>Slovenia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16</v>
      </c>
      <c r="IW52" s="448" t="str">
        <f t="shared" ca="1" si="668"/>
        <v>Slovakia</v>
      </c>
      <c r="IX52" s="449">
        <f t="shared" ca="1" si="669"/>
        <v>15</v>
      </c>
      <c r="IY52" s="448" t="str">
        <f t="shared" ca="1" si="670"/>
        <v>Slovenia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16</v>
      </c>
      <c r="JJ52" s="448" t="str">
        <f t="shared" ca="1" si="673"/>
        <v>Slovakia</v>
      </c>
      <c r="JK52" s="449">
        <f t="shared" ca="1" si="674"/>
        <v>15</v>
      </c>
      <c r="JL52" s="448" t="str">
        <f t="shared" ca="1" si="675"/>
        <v>Slovenia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16</v>
      </c>
      <c r="JW52" s="448" t="str">
        <f t="shared" ca="1" si="678"/>
        <v>Slovakia</v>
      </c>
      <c r="JX52" s="449">
        <f t="shared" ca="1" si="679"/>
        <v>15</v>
      </c>
      <c r="JY52" s="448" t="str">
        <f t="shared" ca="1" si="680"/>
        <v>Slovenia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16</v>
      </c>
      <c r="KJ52" s="448" t="str">
        <f t="shared" ca="1" si="683"/>
        <v>Slovakia</v>
      </c>
      <c r="KK52" s="449">
        <f t="shared" ca="1" si="684"/>
        <v>15</v>
      </c>
      <c r="KL52" s="448" t="str">
        <f t="shared" ca="1" si="685"/>
        <v>Slovenia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16</v>
      </c>
      <c r="KW52" s="448" t="str">
        <f t="shared" ca="1" si="688"/>
        <v>Slovakia</v>
      </c>
      <c r="KX52" s="449">
        <f t="shared" ca="1" si="689"/>
        <v>15</v>
      </c>
      <c r="KY52" s="448" t="str">
        <f t="shared" ca="1" si="690"/>
        <v>Slovenia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16</v>
      </c>
      <c r="LJ52" s="448" t="str">
        <f t="shared" ca="1" si="693"/>
        <v>Slovakia</v>
      </c>
      <c r="LK52" s="449">
        <f t="shared" ca="1" si="694"/>
        <v>15</v>
      </c>
      <c r="LL52" s="448" t="str">
        <f t="shared" ca="1" si="695"/>
        <v>Slovenia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16</v>
      </c>
      <c r="LW52" s="448" t="str">
        <f t="shared" ca="1" si="698"/>
        <v>Slovakia</v>
      </c>
      <c r="LX52" s="449">
        <f t="shared" ca="1" si="699"/>
        <v>15</v>
      </c>
      <c r="LY52" s="448" t="str">
        <f t="shared" ca="1" si="700"/>
        <v>Slovenia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f>
        <v>3</v>
      </c>
      <c r="G53" s="451">
        <f ca="1">IF(AND(INDIRECT("'"&amp;References!$A$1&amp;"'!"&amp;"$Q$55")&lt;&gt;"",INDIRECT("'"&amp;References!$A$1&amp;"'!"&amp;"$R$55")&lt;&gt;""),INDIRECT("'"&amp;References!$A$1&amp;"'!"&amp;"$R$55"),"")</f>
        <v>0</v>
      </c>
      <c r="I53" s="447">
        <f t="shared" ca="1" si="572"/>
        <v>2</v>
      </c>
      <c r="J53" s="448" t="str">
        <f t="shared" ca="1" si="573"/>
        <v>France</v>
      </c>
      <c r="K53" s="449">
        <f t="shared" ca="1" si="574"/>
        <v>17</v>
      </c>
      <c r="L53" s="448" t="str">
        <f t="shared" ca="1" si="575"/>
        <v>Czechia</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17</v>
      </c>
      <c r="Y53" s="448" t="str">
        <f t="shared" ca="1" si="580"/>
        <v>Czechia</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17</v>
      </c>
      <c r="AL53" s="448" t="str">
        <f t="shared" ca="1" si="585"/>
        <v>Czechia</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17</v>
      </c>
      <c r="AY53" s="448" t="str">
        <f t="shared" ca="1" si="590"/>
        <v>Czechia</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17</v>
      </c>
      <c r="BL53" s="448" t="str">
        <f t="shared" ca="1" si="595"/>
        <v>Czechia</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17</v>
      </c>
      <c r="BY53" s="448" t="str">
        <f t="shared" ca="1" si="600"/>
        <v>Czechia</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17</v>
      </c>
      <c r="CL53" s="448" t="str">
        <f t="shared" ca="1" si="605"/>
        <v>Czechia</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17</v>
      </c>
      <c r="CY53" s="448" t="str">
        <f t="shared" ca="1" si="610"/>
        <v>Czechia</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17</v>
      </c>
      <c r="DL53" s="448" t="str">
        <f t="shared" ca="1" si="615"/>
        <v>Czechia</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17</v>
      </c>
      <c r="DY53" s="448" t="str">
        <f t="shared" ca="1" si="620"/>
        <v>Czechia</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17</v>
      </c>
      <c r="EL53" s="448" t="str">
        <f t="shared" ca="1" si="625"/>
        <v>Czechia</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17</v>
      </c>
      <c r="EY53" s="448" t="str">
        <f t="shared" ca="1" si="630"/>
        <v>Czechia</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17</v>
      </c>
      <c r="FL53" s="448" t="str">
        <f t="shared" ca="1" si="635"/>
        <v>Czechia</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17</v>
      </c>
      <c r="FY53" s="448" t="str">
        <f t="shared" ca="1" si="640"/>
        <v>Czechia</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17</v>
      </c>
      <c r="GL53" s="448" t="str">
        <f t="shared" ca="1" si="645"/>
        <v>Czechia</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17</v>
      </c>
      <c r="GY53" s="448" t="str">
        <f t="shared" ca="1" si="650"/>
        <v>Czechia</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17</v>
      </c>
      <c r="HL53" s="448" t="str">
        <f t="shared" ca="1" si="655"/>
        <v>Czechia</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17</v>
      </c>
      <c r="HY53" s="448" t="str">
        <f t="shared" ca="1" si="660"/>
        <v>Czechia</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17</v>
      </c>
      <c r="IL53" s="448" t="str">
        <f t="shared" ca="1" si="665"/>
        <v>Czechia</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17</v>
      </c>
      <c r="IY53" s="448" t="str">
        <f t="shared" ca="1" si="670"/>
        <v>Czechia</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17</v>
      </c>
      <c r="JL53" s="448" t="str">
        <f t="shared" ca="1" si="675"/>
        <v>Czechia</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17</v>
      </c>
      <c r="JY53" s="448" t="str">
        <f t="shared" ca="1" si="680"/>
        <v>Czechia</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17</v>
      </c>
      <c r="KL53" s="448" t="str">
        <f t="shared" ca="1" si="685"/>
        <v>Czechia</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17</v>
      </c>
      <c r="KY53" s="448" t="str">
        <f t="shared" ca="1" si="690"/>
        <v>Czechia</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17</v>
      </c>
      <c r="LL53" s="448" t="str">
        <f t="shared" ca="1" si="695"/>
        <v>Czechia</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17</v>
      </c>
      <c r="LY53" s="448" t="str">
        <f t="shared" ca="1" si="700"/>
        <v>Czechia</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7</v>
      </c>
      <c r="E54" s="448" t="str">
        <f ca="1">INDIRECT("'"&amp;References!$A$1&amp;"'!"&amp;"$U$54")</f>
        <v>Türkiye</v>
      </c>
      <c r="F54" s="450">
        <f ca="1">IF(AND(INDIRECT("'"&amp;References!$A$1&amp;"'!"&amp;"$T$55")&lt;&gt;"",INDIRECT("'"&amp;References!$A$1&amp;"'!"&amp;"$U$55")&lt;&gt;""),INDIRECT("'"&amp;References!$A$1&amp;"'!"&amp;"$T$55"),"")</f>
        <v>4</v>
      </c>
      <c r="G54" s="451">
        <f ca="1">IF(AND(INDIRECT("'"&amp;References!$A$1&amp;"'!"&amp;"$T$55")&lt;&gt;"",INDIRECT("'"&amp;References!$A$1&amp;"'!"&amp;"$U$55")&lt;&gt;""),INDIRECT("'"&amp;References!$A$1&amp;"'!"&amp;"$U$55"),"")</f>
        <v>1</v>
      </c>
      <c r="I54" s="447">
        <f t="shared" ca="1" si="572"/>
        <v>5</v>
      </c>
      <c r="J54" s="448" t="str">
        <f t="shared" ca="1" si="573"/>
        <v>England</v>
      </c>
      <c r="K54" s="449">
        <f t="shared" ca="1" si="574"/>
        <v>7</v>
      </c>
      <c r="L54" s="448" t="str">
        <f t="shared" ca="1" si="575"/>
        <v>Türkiye</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7</v>
      </c>
      <c r="Y54" s="448" t="str">
        <f t="shared" ca="1" si="580"/>
        <v>Türkiye</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7</v>
      </c>
      <c r="AL54" s="448" t="str">
        <f t="shared" ca="1" si="585"/>
        <v>Türkiye</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7</v>
      </c>
      <c r="AY54" s="448" t="str">
        <f t="shared" ca="1" si="590"/>
        <v>Türkiye</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7</v>
      </c>
      <c r="BL54" s="448" t="str">
        <f t="shared" ca="1" si="595"/>
        <v>Türkiye</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7</v>
      </c>
      <c r="BY54" s="448" t="str">
        <f t="shared" ca="1" si="600"/>
        <v>Türkiye</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7</v>
      </c>
      <c r="CL54" s="448" t="str">
        <f t="shared" ca="1" si="605"/>
        <v>Türkiye</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7</v>
      </c>
      <c r="CY54" s="448" t="str">
        <f t="shared" ca="1" si="610"/>
        <v>Türkiye</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7</v>
      </c>
      <c r="DL54" s="448" t="str">
        <f t="shared" ca="1" si="615"/>
        <v>Türkiye</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7</v>
      </c>
      <c r="DY54" s="448" t="str">
        <f t="shared" ca="1" si="620"/>
        <v>Türkiye</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7</v>
      </c>
      <c r="EL54" s="448" t="str">
        <f t="shared" ca="1" si="625"/>
        <v>Türkiye</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7</v>
      </c>
      <c r="EY54" s="448" t="str">
        <f t="shared" ca="1" si="630"/>
        <v>Türkiye</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7</v>
      </c>
      <c r="FL54" s="448" t="str">
        <f t="shared" ca="1" si="635"/>
        <v>Türkiye</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7</v>
      </c>
      <c r="FY54" s="448" t="str">
        <f t="shared" ca="1" si="640"/>
        <v>Türkiye</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7</v>
      </c>
      <c r="GL54" s="448" t="str">
        <f t="shared" ca="1" si="645"/>
        <v>Türkiye</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7</v>
      </c>
      <c r="GY54" s="448" t="str">
        <f t="shared" ca="1" si="650"/>
        <v>Türkiye</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7</v>
      </c>
      <c r="HL54" s="448" t="str">
        <f t="shared" ca="1" si="655"/>
        <v>Türkiye</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7</v>
      </c>
      <c r="HY54" s="448" t="str">
        <f t="shared" ca="1" si="660"/>
        <v>Türkiye</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7</v>
      </c>
      <c r="IL54" s="448" t="str">
        <f t="shared" ca="1" si="665"/>
        <v>Türkiye</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7</v>
      </c>
      <c r="IY54" s="448" t="str">
        <f t="shared" ca="1" si="670"/>
        <v>Türkiye</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7</v>
      </c>
      <c r="JL54" s="448" t="str">
        <f t="shared" ca="1" si="675"/>
        <v>Türkiye</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7</v>
      </c>
      <c r="JY54" s="448" t="str">
        <f t="shared" ca="1" si="680"/>
        <v>Türkiye</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7</v>
      </c>
      <c r="KL54" s="448" t="str">
        <f t="shared" ca="1" si="685"/>
        <v>Türkiye</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7</v>
      </c>
      <c r="KY54" s="448" t="str">
        <f t="shared" ca="1" si="690"/>
        <v>Türkiye</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7</v>
      </c>
      <c r="LL54" s="448" t="str">
        <f t="shared" ca="1" si="695"/>
        <v>Türkiye</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7</v>
      </c>
      <c r="LY54" s="448" t="str">
        <f t="shared" ca="1" si="700"/>
        <v>Türkiye</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6</v>
      </c>
      <c r="C55" s="448" t="str">
        <f ca="1">INDIRECT("'"&amp;References!$A$1&amp;"'!"&amp;"$W$54")</f>
        <v>Hungary</v>
      </c>
      <c r="D55" s="449">
        <f ca="1">IF(E55="","",INDEX(Groups!$C$7:$C$35,MATCH(E55,Groups!$D$7:$D$35,0)))</f>
        <v>18</v>
      </c>
      <c r="E55" s="448" t="str">
        <f ca="1">INDIRECT("'"&amp;References!$A$1&amp;"'!"&amp;"$X$54")</f>
        <v>Italy</v>
      </c>
      <c r="F55" s="450">
        <f ca="1">IF(AND(INDIRECT("'"&amp;References!$A$1&amp;"'!"&amp;"$W$55")&lt;&gt;"",INDIRECT("'"&amp;References!$A$1&amp;"'!"&amp;"$X$55")&lt;&gt;""),INDIRECT("'"&amp;References!$A$1&amp;"'!"&amp;"$W$55"),"")</f>
        <v>1</v>
      </c>
      <c r="G55" s="451">
        <f ca="1">IF(AND(INDIRECT("'"&amp;References!$A$1&amp;"'!"&amp;"$W$55")&lt;&gt;"",INDIRECT("'"&amp;References!$A$1&amp;"'!"&amp;"$X$55")&lt;&gt;""),INDIRECT("'"&amp;References!$A$1&amp;"'!"&amp;"$X$55"),"")</f>
        <v>3</v>
      </c>
      <c r="I55" s="447">
        <f t="shared" ca="1" si="572"/>
        <v>6</v>
      </c>
      <c r="J55" s="448" t="str">
        <f t="shared" ca="1" si="573"/>
        <v>Hungary</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6</v>
      </c>
      <c r="W55" s="448" t="str">
        <f t="shared" ca="1" si="578"/>
        <v>Hungary</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6</v>
      </c>
      <c r="AJ55" s="448" t="str">
        <f t="shared" ca="1" si="583"/>
        <v>Hungary</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6</v>
      </c>
      <c r="AW55" s="448" t="str">
        <f t="shared" ca="1" si="588"/>
        <v>Hungary</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6</v>
      </c>
      <c r="BJ55" s="448" t="str">
        <f t="shared" ca="1" si="593"/>
        <v>Hungary</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6</v>
      </c>
      <c r="BW55" s="448" t="str">
        <f t="shared" ca="1" si="598"/>
        <v>Hungary</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6</v>
      </c>
      <c r="CJ55" s="448" t="str">
        <f t="shared" ca="1" si="603"/>
        <v>Hungary</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6</v>
      </c>
      <c r="CW55" s="448" t="str">
        <f t="shared" ca="1" si="608"/>
        <v>Hungary</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6</v>
      </c>
      <c r="DJ55" s="448" t="str">
        <f t="shared" ca="1" si="613"/>
        <v>Hungary</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6</v>
      </c>
      <c r="DW55" s="448" t="str">
        <f t="shared" ca="1" si="618"/>
        <v>Hungary</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6</v>
      </c>
      <c r="EJ55" s="448" t="str">
        <f t="shared" ca="1" si="623"/>
        <v>Hungary</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6</v>
      </c>
      <c r="EW55" s="448" t="str">
        <f t="shared" ca="1" si="628"/>
        <v>Hungary</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6</v>
      </c>
      <c r="FJ55" s="448" t="str">
        <f t="shared" ca="1" si="633"/>
        <v>Hungary</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6</v>
      </c>
      <c r="FW55" s="448" t="str">
        <f t="shared" ca="1" si="638"/>
        <v>Hungary</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6</v>
      </c>
      <c r="GJ55" s="448" t="str">
        <f t="shared" ca="1" si="643"/>
        <v>Hungary</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6</v>
      </c>
      <c r="GW55" s="448" t="str">
        <f t="shared" ca="1" si="648"/>
        <v>Hungary</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6</v>
      </c>
      <c r="HJ55" s="448" t="str">
        <f t="shared" ca="1" si="653"/>
        <v>Hungary</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6</v>
      </c>
      <c r="HW55" s="448" t="str">
        <f t="shared" ca="1" si="658"/>
        <v>Hungary</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6</v>
      </c>
      <c r="IJ55" s="448" t="str">
        <f t="shared" ca="1" si="663"/>
        <v>Hungary</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6</v>
      </c>
      <c r="IW55" s="448" t="str">
        <f t="shared" ca="1" si="668"/>
        <v>Hungary</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6</v>
      </c>
      <c r="JJ55" s="448" t="str">
        <f t="shared" ca="1" si="673"/>
        <v>Hungary</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6</v>
      </c>
      <c r="JW55" s="448" t="str">
        <f t="shared" ca="1" si="678"/>
        <v>Hungary</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6</v>
      </c>
      <c r="KJ55" s="448" t="str">
        <f t="shared" ca="1" si="683"/>
        <v>Hungary</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6</v>
      </c>
      <c r="KW55" s="448" t="str">
        <f t="shared" ca="1" si="688"/>
        <v>Hungary</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6</v>
      </c>
      <c r="LJ55" s="448" t="str">
        <f t="shared" ca="1" si="693"/>
        <v>Hungary</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6</v>
      </c>
      <c r="LW55" s="448" t="str">
        <f t="shared" ca="1" si="698"/>
        <v>Hungary</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3</v>
      </c>
      <c r="G57" s="451">
        <f ca="1">IF(AND(INDIRECT("'"&amp;References!$A$1&amp;"'!"&amp;"$C$65")&lt;&gt;"",INDIRECT("'"&amp;References!$A$1&amp;"'!"&amp;"$E$65")&lt;&gt;""),INDIRECT("'"&amp;References!$A$1&amp;"'!"&amp;"$E$65"),"")</f>
        <v>4</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2</v>
      </c>
      <c r="G58" s="451">
        <f ca="1">IF(AND(INDIRECT("'"&amp;References!$A$1&amp;"'!"&amp;"$I$65")&lt;&gt;"",INDIRECT("'"&amp;References!$A$1&amp;"'!"&amp;"$K$65")&lt;&gt;""),INDIRECT("'"&amp;References!$A$1&amp;"'!"&amp;"$K$65"),"")</f>
        <v>2</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16</v>
      </c>
      <c r="C59" s="448" t="str">
        <f ca="1">INDIRECT("'"&amp;References!$A$1&amp;"'!"&amp;"$O$64")</f>
        <v>Slovakia</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3</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f>
        <v>3</v>
      </c>
      <c r="G60" s="451">
        <f ca="1">IF(AND(INDIRECT("'"&amp;References!$A$1&amp;"'!"&amp;"$U$65")&lt;&gt;"",INDIRECT("'"&amp;References!$A$1&amp;"'!"&amp;"$W$65")&lt;&gt;""),INDIRECT("'"&amp;References!$A$1&amp;"'!"&amp;"$W$65"),"")</f>
        <v>2</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f>
        <v>2</v>
      </c>
      <c r="G62" s="451">
        <f ca="1">IF(AND(INDIRECT("'"&amp;References!$A$1&amp;"'!"&amp;"$F$75")&lt;&gt;"",INDIRECT("'"&amp;References!$A$1&amp;"'!"&amp;"$H$75")&lt;&gt;""),INDIRECT("'"&amp;References!$A$1&amp;"'!"&amp;"$H$75"),"")</f>
        <v>2</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2</v>
      </c>
      <c r="G63" s="451">
        <f ca="1">IF(AND(INDIRECT("'"&amp;References!$A$1&amp;"'!"&amp;"$R$75")&lt;&gt;"",INDIRECT("'"&amp;References!$A$1&amp;"'!"&amp;"$T$75")&lt;&gt;""),INDIRECT("'"&amp;References!$A$1&amp;"'!"&amp;"$T$75"),"")</f>
        <v>3</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4</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3</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5"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5" thickBot="1">
      <c r="B81" s="804"/>
      <c r="C81" s="805"/>
      <c r="D81" s="805"/>
      <c r="E81" s="805"/>
      <c r="F81" s="805"/>
      <c r="G81" s="805"/>
      <c r="H81" s="806"/>
    </row>
    <row r="82" spans="2:8" ht="16.5"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P26"/>
  <sheetViews>
    <sheetView showGridLines="0" showRowColHeaders="0" workbookViewId="0">
      <selection activeCell="M4" sqref="M4"/>
    </sheetView>
  </sheetViews>
  <sheetFormatPr defaultColWidth="0" defaultRowHeight="15" customHeight="1" zeroHeight="1"/>
  <cols>
    <col min="1" max="12" width="11.42578125" customWidth="1"/>
    <col min="13" max="13" width="5.28515625" customWidth="1"/>
    <col min="14" max="14" width="4" customWidth="1"/>
    <col min="15" max="15" width="6.85546875" customWidth="1"/>
    <col min="16" max="16" width="11.42578125" customWidth="1"/>
    <col min="17" max="16384" width="11.42578125" hidden="1"/>
  </cols>
  <sheetData>
    <row r="1" spans="2:15" ht="28.5">
      <c r="B1" s="827" t="str">
        <f>Language!$E$190</f>
        <v>Settings</v>
      </c>
      <c r="C1" s="827"/>
      <c r="D1" s="827"/>
      <c r="E1" s="827"/>
      <c r="F1" s="827"/>
    </row>
    <row r="2" spans="2:15"/>
    <row r="3" spans="2:15" ht="16.5"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5.75" thickBot="1">
      <c r="B9" s="851" t="str">
        <f>Language!$E$202</f>
        <v>Final Winner:</v>
      </c>
      <c r="C9" s="852"/>
      <c r="D9" s="852"/>
      <c r="E9" s="852"/>
      <c r="F9" s="500">
        <v>10</v>
      </c>
      <c r="H9" s="853"/>
      <c r="I9" s="854"/>
      <c r="J9" s="854"/>
      <c r="K9" s="854"/>
      <c r="L9" s="854"/>
      <c r="M9" s="501"/>
      <c r="N9" s="501"/>
      <c r="O9" s="502"/>
    </row>
    <row r="10" spans="2:15" ht="15.75" thickTop="1"/>
    <row r="11" spans="2:15"/>
    <row r="12" spans="2:15" ht="16.5" thickBot="1">
      <c r="H12" s="855" t="str">
        <f>Language!$E$188</f>
        <v>Hint</v>
      </c>
      <c r="I12" s="855"/>
      <c r="J12" s="855"/>
      <c r="K12" s="855"/>
      <c r="L12" s="855"/>
      <c r="M12" s="855"/>
      <c r="N12" s="855"/>
      <c r="O12" s="855"/>
    </row>
    <row r="13" spans="2:15" ht="16.5"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5.75"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27"/>
  <sheetViews>
    <sheetView showGridLines="0" showRowColHeaders="0" workbookViewId="0">
      <selection activeCell="C6" sqref="C6"/>
    </sheetView>
  </sheetViews>
  <sheetFormatPr defaultColWidth="0" defaultRowHeight="15" zeroHeight="1"/>
  <cols>
    <col min="1" max="1" width="11.42578125" customWidth="1"/>
    <col min="2" max="2" width="16.7109375" customWidth="1"/>
    <col min="3" max="3" width="13" customWidth="1"/>
    <col min="4" max="4" width="11.42578125" customWidth="1"/>
    <col min="5" max="5" width="16.7109375" customWidth="1"/>
    <col min="6" max="6" width="13" customWidth="1"/>
    <col min="7" max="7" width="11.42578125" customWidth="1"/>
    <col min="8" max="16384" width="11.42578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5"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5"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5"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I51"/>
  <sheetViews>
    <sheetView showGridLines="0" showRowColHeaders="0" workbookViewId="0">
      <selection activeCell="Y1" sqref="Y1:XFD1048576"/>
    </sheetView>
  </sheetViews>
  <sheetFormatPr defaultColWidth="0" defaultRowHeight="15" zeroHeight="1"/>
  <cols>
    <col min="1" max="1" width="11.42578125" customWidth="1"/>
    <col min="2" max="2" width="5.28515625" customWidth="1"/>
    <col min="3" max="3" width="19" customWidth="1"/>
    <col min="4" max="5" width="5.7109375" style="25" customWidth="1"/>
    <col min="6" max="6" width="4.7109375" customWidth="1"/>
    <col min="7" max="7" width="2.7109375" style="25" customWidth="1"/>
    <col min="8" max="8" width="4.7109375" customWidth="1"/>
    <col min="9" max="9" width="6" customWidth="1"/>
    <col min="10" max="10" width="1.85546875" customWidth="1"/>
    <col min="11" max="11" width="2.140625" customWidth="1"/>
    <col min="12" max="13" width="5.7109375" style="25" customWidth="1"/>
    <col min="14" max="14" width="2.140625" style="25" customWidth="1"/>
    <col min="15" max="15" width="2" style="25" customWidth="1"/>
    <col min="16" max="17" width="5.7109375" style="25" customWidth="1"/>
    <col min="18" max="18" width="4.7109375" customWidth="1"/>
    <col min="19" max="19" width="2.85546875" style="25" customWidth="1"/>
    <col min="20" max="20" width="4.7109375" customWidth="1"/>
    <col min="21" max="21" width="4.85546875" customWidth="1"/>
    <col min="22" max="22" width="13.85546875" style="25" customWidth="1"/>
    <col min="23" max="23" width="11.42578125" style="25" customWidth="1"/>
    <col min="24" max="24" width="11.42578125" customWidth="1"/>
    <col min="25" max="25" width="11.42578125" style="25" hidden="1" customWidth="1"/>
    <col min="26" max="26" width="5.140625" style="25" hidden="1" customWidth="1"/>
    <col min="27" max="16384" width="11.42578125" hidden="1"/>
  </cols>
  <sheetData>
    <row r="1" spans="2:35" ht="28.5">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75" thickBot="1">
      <c r="AA2" s="106"/>
    </row>
    <row r="3" spans="2:35" ht="19.5"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7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75">
      <c r="B5" s="101" t="s">
        <v>32</v>
      </c>
      <c r="C5" s="331" t="str">
        <f ca="1">GrpA!$P$11</f>
        <v>Germany</v>
      </c>
      <c r="D5" s="334">
        <f ca="1">GrpA!$Q$11</f>
        <v>7</v>
      </c>
      <c r="E5" s="335">
        <f ca="1">GrpA!$R$11</f>
        <v>2</v>
      </c>
      <c r="F5" s="340">
        <f ca="1">GrpA!$S$11</f>
        <v>6</v>
      </c>
      <c r="G5" s="332" t="s">
        <v>36</v>
      </c>
      <c r="H5" s="389">
        <f ca="1">GrpA!$T$11</f>
        <v>4</v>
      </c>
      <c r="I5" s="392">
        <f ca="1">GrpA!$U$11</f>
        <v>2</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75">
      <c r="B6" s="101" t="s">
        <v>33</v>
      </c>
      <c r="C6" s="331" t="str">
        <f ca="1">GrpA!$P$12</f>
        <v>Hungary</v>
      </c>
      <c r="D6" s="336">
        <f ca="1">GrpA!$Q$12</f>
        <v>5</v>
      </c>
      <c r="E6" s="337">
        <f ca="1">GrpA!$R$12</f>
        <v>2</v>
      </c>
      <c r="F6" s="341">
        <f ca="1">GrpA!$S$12</f>
        <v>5</v>
      </c>
      <c r="G6" s="102" t="s">
        <v>36</v>
      </c>
      <c r="H6" s="390">
        <f ca="1">GrpA!$T$12</f>
        <v>3</v>
      </c>
      <c r="I6" s="393">
        <f ca="1">GrpA!$U$12</f>
        <v>1</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75">
      <c r="B7" s="101" t="s">
        <v>34</v>
      </c>
      <c r="C7" s="331" t="str">
        <f ca="1">GrpA!$P$13</f>
        <v>Switzerland</v>
      </c>
      <c r="D7" s="336">
        <f ca="1">GrpA!$Q$13</f>
        <v>3</v>
      </c>
      <c r="E7" s="337">
        <f ca="1">GrpA!$R$13</f>
        <v>-2</v>
      </c>
      <c r="F7" s="341">
        <f ca="1">GrpA!$S$13</f>
        <v>4</v>
      </c>
      <c r="G7" s="102" t="s">
        <v>36</v>
      </c>
      <c r="H7" s="390">
        <f ca="1">GrpA!$T$13</f>
        <v>6</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5" thickBot="1">
      <c r="B8" s="101" t="s">
        <v>35</v>
      </c>
      <c r="C8" s="331" t="str">
        <f ca="1">GrpA!$P$14</f>
        <v>Scotland</v>
      </c>
      <c r="D8" s="338">
        <f ca="1">GrpA!$Q$14</f>
        <v>1</v>
      </c>
      <c r="E8" s="339">
        <f ca="1">GrpA!$R$14</f>
        <v>-2</v>
      </c>
      <c r="F8" s="342">
        <f ca="1">GrpA!$S$14</f>
        <v>2</v>
      </c>
      <c r="G8" s="333" t="s">
        <v>36</v>
      </c>
      <c r="H8" s="391">
        <f ca="1">GrpA!$T$14</f>
        <v>4</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75" thickBot="1"/>
    <row r="11" spans="2:35" ht="19.5" thickBot="1">
      <c r="B11" s="318" t="str">
        <f ca="1">IF(OR($AE17&gt;0,$L13&lt;&gt;"",$L14&lt;&gt;"",$L15&lt;&gt;""),"","")</f>
        <v></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7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75">
      <c r="B13" s="101" t="s">
        <v>32</v>
      </c>
      <c r="C13" s="100" t="str">
        <f ca="1">GrpB!$P$11</f>
        <v>Spain</v>
      </c>
      <c r="D13" s="334">
        <f ca="1">GrpB!$Q$11</f>
        <v>6</v>
      </c>
      <c r="E13" s="335">
        <f ca="1">GrpB!$R$11</f>
        <v>5</v>
      </c>
      <c r="F13" s="340">
        <f ca="1">GrpB!$S$11</f>
        <v>6</v>
      </c>
      <c r="G13" s="332" t="s">
        <v>36</v>
      </c>
      <c r="H13" s="389">
        <f ca="1">GrpB!$T$11</f>
        <v>1</v>
      </c>
      <c r="I13" s="392">
        <f ca="1">GrpB!$U$11</f>
        <v>2</v>
      </c>
      <c r="L13" s="403">
        <f ca="1">GrpB!$AD$11</f>
        <v>1</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75">
      <c r="B14" s="101" t="s">
        <v>33</v>
      </c>
      <c r="C14" s="100" t="str">
        <f ca="1">GrpB!$P$12</f>
        <v>Italy</v>
      </c>
      <c r="D14" s="336">
        <f ca="1">GrpB!$Q$12</f>
        <v>6</v>
      </c>
      <c r="E14" s="337">
        <f ca="1">GrpB!$R$12</f>
        <v>4</v>
      </c>
      <c r="F14" s="341">
        <f ca="1">GrpB!$S$12</f>
        <v>4</v>
      </c>
      <c r="G14" s="102" t="s">
        <v>36</v>
      </c>
      <c r="H14" s="390">
        <f ca="1">GrpB!$T$12</f>
        <v>0</v>
      </c>
      <c r="I14" s="393">
        <f ca="1">GrpB!$U$12</f>
        <v>2</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75">
      <c r="B15" s="101" t="s">
        <v>34</v>
      </c>
      <c r="C15" s="100" t="str">
        <f ca="1">GrpB!$P$13</f>
        <v>Albania</v>
      </c>
      <c r="D15" s="336">
        <f ca="1">GrpB!$Q$13</f>
        <v>1</v>
      </c>
      <c r="E15" s="337">
        <f ca="1">GrpB!$R$13</f>
        <v>-4</v>
      </c>
      <c r="F15" s="341">
        <f ca="1">GrpB!$S$13</f>
        <v>2</v>
      </c>
      <c r="G15" s="102" t="s">
        <v>36</v>
      </c>
      <c r="H15" s="390">
        <f ca="1">GrpB!$T$13</f>
        <v>6</v>
      </c>
      <c r="I15" s="393">
        <f ca="1">GrpB!$U$13</f>
        <v>0</v>
      </c>
      <c r="L15" s="405">
        <f ca="1">GrpB!$AD$13</f>
        <v>1</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5" thickBot="1">
      <c r="B16" s="101" t="s">
        <v>35</v>
      </c>
      <c r="C16" s="100" t="str">
        <f ca="1">GrpB!$P$14</f>
        <v>Croatia</v>
      </c>
      <c r="D16" s="338">
        <f ca="1">GrpB!$Q$14</f>
        <v>1</v>
      </c>
      <c r="E16" s="339">
        <f ca="1">GrpB!$R$14</f>
        <v>-5</v>
      </c>
      <c r="F16" s="342">
        <f ca="1">GrpB!$S$14</f>
        <v>1</v>
      </c>
      <c r="G16" s="333" t="s">
        <v>36</v>
      </c>
      <c r="H16" s="391">
        <f ca="1">GrpB!$T$14</f>
        <v>6</v>
      </c>
      <c r="I16" s="394">
        <f ca="1">GrpB!$U$14</f>
        <v>0</v>
      </c>
      <c r="L16" s="407">
        <f ca="1">GrpB!$AD$14</f>
        <v>1</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75" thickBot="1"/>
    <row r="19" spans="2:35" ht="19.5"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7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75">
      <c r="B21" s="101" t="s">
        <v>32</v>
      </c>
      <c r="C21" s="100" t="str">
        <f ca="1">GrpC!$P$11</f>
        <v>England</v>
      </c>
      <c r="D21" s="334">
        <f ca="1">GrpC!$Q$11</f>
        <v>6</v>
      </c>
      <c r="E21" s="335">
        <f ca="1">GrpC!$R$11</f>
        <v>4</v>
      </c>
      <c r="F21" s="340">
        <f ca="1">GrpC!$S$11</f>
        <v>7</v>
      </c>
      <c r="G21" s="332" t="s">
        <v>36</v>
      </c>
      <c r="H21" s="389">
        <f ca="1">GrpC!$T$11</f>
        <v>3</v>
      </c>
      <c r="I21" s="392">
        <f ca="1">GrpC!$U$11</f>
        <v>2</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75">
      <c r="B22" s="101" t="s">
        <v>33</v>
      </c>
      <c r="C22" s="100" t="str">
        <f ca="1">GrpC!$P$12</f>
        <v>Serbia</v>
      </c>
      <c r="D22" s="336">
        <f ca="1">GrpC!$Q$12</f>
        <v>4</v>
      </c>
      <c r="E22" s="337">
        <f ca="1">GrpC!$R$12</f>
        <v>-2</v>
      </c>
      <c r="F22" s="341">
        <f ca="1">GrpC!$S$12</f>
        <v>3</v>
      </c>
      <c r="G22" s="102" t="s">
        <v>36</v>
      </c>
      <c r="H22" s="390">
        <f ca="1">GrpC!$T$12</f>
        <v>5</v>
      </c>
      <c r="I22" s="393">
        <f ca="1">GrpC!$U$12</f>
        <v>1</v>
      </c>
      <c r="L22" s="405">
        <f ca="1">GrpC!$AD$12</f>
        <v>3</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75">
      <c r="B23" s="101" t="s">
        <v>34</v>
      </c>
      <c r="C23" s="100" t="str">
        <f ca="1">GrpC!$P$13</f>
        <v>Slovenia</v>
      </c>
      <c r="D23" s="336">
        <f ca="1">GrpC!$Q$13</f>
        <v>4</v>
      </c>
      <c r="E23" s="337">
        <f ca="1">GrpC!$R$13</f>
        <v>0</v>
      </c>
      <c r="F23" s="341">
        <f ca="1">GrpC!$S$13</f>
        <v>4</v>
      </c>
      <c r="G23" s="102" t="s">
        <v>36</v>
      </c>
      <c r="H23" s="390">
        <f ca="1">GrpC!$T$13</f>
        <v>4</v>
      </c>
      <c r="I23" s="393">
        <f ca="1">GrpC!$U$13</f>
        <v>1</v>
      </c>
      <c r="L23" s="405">
        <f ca="1">GrpC!$AD$13</f>
        <v>0</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5" thickBot="1">
      <c r="B24" s="101" t="s">
        <v>35</v>
      </c>
      <c r="C24" s="100" t="str">
        <f ca="1">GrpC!$P$14</f>
        <v>Denmark</v>
      </c>
      <c r="D24" s="338">
        <f ca="1">GrpC!$Q$14</f>
        <v>2</v>
      </c>
      <c r="E24" s="339">
        <f ca="1">GrpC!$R$14</f>
        <v>-2</v>
      </c>
      <c r="F24" s="342">
        <f ca="1">GrpC!$S$14</f>
        <v>3</v>
      </c>
      <c r="G24" s="333" t="s">
        <v>36</v>
      </c>
      <c r="H24" s="391">
        <f ca="1">GrpC!$T$14</f>
        <v>5</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75" thickBot="1"/>
    <row r="27" spans="2:35" ht="19.5"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7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75">
      <c r="B29" s="101" t="s">
        <v>32</v>
      </c>
      <c r="C29" s="100" t="str">
        <f ca="1">GrpD!$P$11</f>
        <v>France</v>
      </c>
      <c r="D29" s="334">
        <f ca="1">GrpD!$Q$11</f>
        <v>9</v>
      </c>
      <c r="E29" s="335">
        <f ca="1">GrpD!$R$11</f>
        <v>7</v>
      </c>
      <c r="F29" s="340">
        <f ca="1">GrpD!$S$11</f>
        <v>8</v>
      </c>
      <c r="G29" s="332" t="s">
        <v>36</v>
      </c>
      <c r="H29" s="389">
        <f ca="1">GrpD!$T$11</f>
        <v>1</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75">
      <c r="B30" s="101" t="s">
        <v>33</v>
      </c>
      <c r="C30" s="100" t="str">
        <f ca="1">GrpD!$P$12</f>
        <v>Netherlands</v>
      </c>
      <c r="D30" s="336">
        <f ca="1">GrpD!$Q$12</f>
        <v>6</v>
      </c>
      <c r="E30" s="337">
        <f ca="1">GrpD!$R$12</f>
        <v>1</v>
      </c>
      <c r="F30" s="341">
        <f ca="1">GrpD!$S$12</f>
        <v>6</v>
      </c>
      <c r="G30" s="102" t="s">
        <v>36</v>
      </c>
      <c r="H30" s="390">
        <f ca="1">GrpD!$T$12</f>
        <v>5</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75">
      <c r="B31" s="101" t="s">
        <v>34</v>
      </c>
      <c r="C31" s="100" t="str">
        <f ca="1">GrpD!$P$13</f>
        <v>Austria</v>
      </c>
      <c r="D31" s="336">
        <f ca="1">GrpD!$Q$13</f>
        <v>1</v>
      </c>
      <c r="E31" s="337">
        <f ca="1">GrpD!$R$13</f>
        <v>-3</v>
      </c>
      <c r="F31" s="341">
        <f ca="1">GrpD!$S$13</f>
        <v>3</v>
      </c>
      <c r="G31" s="102" t="s">
        <v>36</v>
      </c>
      <c r="H31" s="390">
        <f ca="1">GrpD!$T$13</f>
        <v>6</v>
      </c>
      <c r="I31" s="393">
        <f ca="1">GrpD!$U$13</f>
        <v>0</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5" thickBot="1">
      <c r="B32" s="101" t="s">
        <v>35</v>
      </c>
      <c r="C32" s="100" t="str">
        <f ca="1">GrpD!$P$14</f>
        <v>Poland</v>
      </c>
      <c r="D32" s="338">
        <f ca="1">GrpD!$Q$14</f>
        <v>1</v>
      </c>
      <c r="E32" s="339">
        <f ca="1">GrpD!$R$14</f>
        <v>-5</v>
      </c>
      <c r="F32" s="342">
        <f ca="1">GrpD!$S$14</f>
        <v>3</v>
      </c>
      <c r="G32" s="333" t="s">
        <v>36</v>
      </c>
      <c r="H32" s="391">
        <f ca="1">GrpD!$T$14</f>
        <v>8</v>
      </c>
      <c r="I32" s="394">
        <f ca="1">GrpD!$U$14</f>
        <v>0</v>
      </c>
      <c r="L32" s="407">
        <f ca="1">GrpD!$AD$14</f>
        <v>1</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75" thickBot="1"/>
    <row r="35" spans="2:35" ht="19.5"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7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75">
      <c r="B37" s="101" t="s">
        <v>32</v>
      </c>
      <c r="C37" s="100" t="str">
        <f ca="1">GrpE!$P$11</f>
        <v>Slovakia</v>
      </c>
      <c r="D37" s="334">
        <f ca="1">GrpE!$Q$11</f>
        <v>6</v>
      </c>
      <c r="E37" s="335">
        <f ca="1">GrpE!$R$11</f>
        <v>0</v>
      </c>
      <c r="F37" s="340">
        <f ca="1">GrpE!$S$11</f>
        <v>5</v>
      </c>
      <c r="G37" s="332" t="s">
        <v>36</v>
      </c>
      <c r="H37" s="389">
        <f ca="1">GrpE!$T$11</f>
        <v>5</v>
      </c>
      <c r="I37" s="392">
        <f ca="1">GrpE!$U$11</f>
        <v>2</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75">
      <c r="B38" s="101" t="s">
        <v>33</v>
      </c>
      <c r="C38" s="100" t="str">
        <f ca="1">GrpE!$P$12</f>
        <v>Romania</v>
      </c>
      <c r="D38" s="336">
        <f ca="1">GrpE!$Q$12</f>
        <v>5</v>
      </c>
      <c r="E38" s="337">
        <f ca="1">GrpE!$R$12</f>
        <v>2</v>
      </c>
      <c r="F38" s="341">
        <f ca="1">GrpE!$S$12</f>
        <v>6</v>
      </c>
      <c r="G38" s="102" t="s">
        <v>36</v>
      </c>
      <c r="H38" s="390">
        <f ca="1">GrpE!$T$12</f>
        <v>4</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75">
      <c r="B39" s="101" t="s">
        <v>34</v>
      </c>
      <c r="C39" s="100" t="str">
        <f ca="1">GrpE!$P$13</f>
        <v>Ukraine</v>
      </c>
      <c r="D39" s="336">
        <f ca="1">GrpE!$Q$13</f>
        <v>4</v>
      </c>
      <c r="E39" s="337">
        <f ca="1">GrpE!$R$13</f>
        <v>0</v>
      </c>
      <c r="F39" s="341">
        <f ca="1">GrpE!$S$13</f>
        <v>4</v>
      </c>
      <c r="G39" s="102" t="s">
        <v>36</v>
      </c>
      <c r="H39" s="390">
        <f ca="1">GrpE!$T$13</f>
        <v>4</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5" thickBot="1">
      <c r="B40" s="101" t="s">
        <v>35</v>
      </c>
      <c r="C40" s="100" t="str">
        <f ca="1">GrpE!$P$14</f>
        <v>Belgium</v>
      </c>
      <c r="D40" s="338">
        <f ca="1">GrpE!$Q$14</f>
        <v>1</v>
      </c>
      <c r="E40" s="339">
        <f ca="1">GrpE!$R$14</f>
        <v>-2</v>
      </c>
      <c r="F40" s="342">
        <f ca="1">GrpE!$S$14</f>
        <v>4</v>
      </c>
      <c r="G40" s="333" t="s">
        <v>36</v>
      </c>
      <c r="H40" s="391">
        <f ca="1">GrpE!$T$14</f>
        <v>6</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75" thickBot="1"/>
    <row r="43" spans="2:35" ht="19.5" thickBot="1">
      <c r="B43" s="318" t="str">
        <f ca="1">IF(OR($AE49&gt;0,$L45&lt;&gt;"",$L46&lt;&gt;"",$L47&lt;&gt;""),"","")</f>
        <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7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75">
      <c r="B45" s="101" t="s">
        <v>32</v>
      </c>
      <c r="C45" s="100" t="str">
        <f ca="1">GrpF!$P$11</f>
        <v>Portugal</v>
      </c>
      <c r="D45" s="334">
        <f ca="1">GrpF!$Q$11</f>
        <v>9</v>
      </c>
      <c r="E45" s="335">
        <f ca="1">GrpF!$R$11</f>
        <v>5</v>
      </c>
      <c r="F45" s="340">
        <f ca="1">GrpF!$S$11</f>
        <v>7</v>
      </c>
      <c r="G45" s="332" t="s">
        <v>36</v>
      </c>
      <c r="H45" s="389">
        <f ca="1">GrpF!$T$11</f>
        <v>2</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75">
      <c r="B46" s="101" t="s">
        <v>33</v>
      </c>
      <c r="C46" s="100" t="str">
        <f ca="1">GrpF!$P$12</f>
        <v>Czechia</v>
      </c>
      <c r="D46" s="336">
        <f ca="1">GrpF!$Q$12</f>
        <v>4</v>
      </c>
      <c r="E46" s="337">
        <f ca="1">GrpF!$R$12</f>
        <v>-1</v>
      </c>
      <c r="F46" s="341">
        <f ca="1">GrpF!$S$12</f>
        <v>4</v>
      </c>
      <c r="G46" s="102" t="s">
        <v>36</v>
      </c>
      <c r="H46" s="390">
        <f ca="1">GrpF!$T$12</f>
        <v>5</v>
      </c>
      <c r="I46" s="393">
        <f ca="1">GrpF!$U$12</f>
        <v>1</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75">
      <c r="B47" s="101" t="s">
        <v>34</v>
      </c>
      <c r="C47" s="100" t="str">
        <f ca="1">GrpF!$P$13</f>
        <v>Türkiye</v>
      </c>
      <c r="D47" s="336">
        <f ca="1">GrpF!$Q$13</f>
        <v>3</v>
      </c>
      <c r="E47" s="337">
        <f ca="1">GrpF!$R$13</f>
        <v>-2</v>
      </c>
      <c r="F47" s="341">
        <f ca="1">GrpF!$S$13</f>
        <v>3</v>
      </c>
      <c r="G47" s="102" t="s">
        <v>36</v>
      </c>
      <c r="H47" s="390">
        <f ca="1">GrpF!$T$13</f>
        <v>5</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5" thickBot="1">
      <c r="B48" s="101" t="s">
        <v>35</v>
      </c>
      <c r="C48" s="100" t="str">
        <f ca="1">GrpF!$P$14</f>
        <v>Georgia</v>
      </c>
      <c r="D48" s="338">
        <f ca="1">GrpF!$Q$14</f>
        <v>1</v>
      </c>
      <c r="E48" s="339">
        <f ca="1">GrpF!$R$14</f>
        <v>-2</v>
      </c>
      <c r="F48" s="342">
        <f ca="1">GrpF!$S$14</f>
        <v>3</v>
      </c>
      <c r="G48" s="333" t="s">
        <v>36</v>
      </c>
      <c r="H48" s="391">
        <f ca="1">GrpF!$T$14</f>
        <v>5</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I24"/>
  <sheetViews>
    <sheetView showGridLines="0" showRowColHeaders="0" workbookViewId="0">
      <selection activeCell="J1" sqref="J1:XFD1048576"/>
    </sheetView>
  </sheetViews>
  <sheetFormatPr defaultColWidth="0" defaultRowHeight="15" zeroHeight="1"/>
  <cols>
    <col min="1" max="2" width="11.42578125" customWidth="1"/>
    <col min="3" max="3" width="17.140625" customWidth="1"/>
    <col min="4" max="7" width="15.28515625" customWidth="1"/>
    <col min="8" max="9" width="11.42578125" customWidth="1"/>
    <col min="10" max="16384" width="11.42578125" hidden="1"/>
  </cols>
  <sheetData>
    <row r="1" spans="1:9"/>
    <row r="2" spans="1:9" ht="28.5">
      <c r="A2" s="867" t="str">
        <f>Language!$E$90</f>
        <v>Assignment of the group third in the round of 16</v>
      </c>
      <c r="B2" s="867"/>
      <c r="C2" s="867"/>
      <c r="D2" s="867"/>
      <c r="E2" s="867"/>
      <c r="F2" s="867"/>
      <c r="G2" s="867"/>
      <c r="H2" s="867"/>
      <c r="I2" s="867"/>
    </row>
    <row r="3" spans="1:9"/>
    <row r="4" spans="1:9" ht="16.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7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7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R239"/>
  <sheetViews>
    <sheetView showGridLines="0" showRowColHeaders="0" workbookViewId="0">
      <selection activeCell="N1" sqref="N1"/>
    </sheetView>
  </sheetViews>
  <sheetFormatPr defaultColWidth="0" defaultRowHeight="15" zeroHeight="1"/>
  <cols>
    <col min="1" max="1" width="8" customWidth="1"/>
    <col min="2" max="2" width="19.28515625" hidden="1" customWidth="1"/>
    <col min="3" max="3" width="11.42578125" hidden="1" customWidth="1"/>
    <col min="4" max="4" width="7" customWidth="1"/>
    <col min="5" max="5" width="22.7109375" hidden="1" customWidth="1"/>
    <col min="6" max="15" width="22.7109375" customWidth="1"/>
    <col min="16" max="16" width="3.85546875" customWidth="1"/>
    <col min="17" max="17" width="17.7109375" customWidth="1"/>
    <col min="18" max="18" width="9.140625" customWidth="1"/>
    <col min="19" max="16384" width="11.42578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7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75" thickBot="1">
      <c r="D63" s="189"/>
      <c r="E63" s="24">
        <f t="shared" si="1"/>
        <v>0</v>
      </c>
      <c r="F63" s="145"/>
      <c r="G63" s="146"/>
      <c r="H63" s="147"/>
      <c r="I63" s="148"/>
      <c r="J63" s="147"/>
      <c r="K63" s="675"/>
      <c r="L63" s="664"/>
      <c r="M63" s="148"/>
      <c r="N63" s="664"/>
      <c r="O63" s="91"/>
    </row>
    <row r="64" spans="4:15" ht="16.5" thickTop="1" thickBot="1">
      <c r="E64" s="24"/>
      <c r="F64" s="60"/>
      <c r="G64" s="60"/>
      <c r="H64" s="60"/>
      <c r="I64" s="60"/>
      <c r="J64" s="60"/>
      <c r="K64" s="60"/>
      <c r="L64" s="60"/>
      <c r="M64" s="60"/>
      <c r="N64" s="60"/>
      <c r="O64" s="60"/>
    </row>
    <row r="65" spans="4:15" ht="30.7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75" thickBot="1">
      <c r="D81" s="140">
        <v>16</v>
      </c>
      <c r="E81" s="24">
        <f t="shared" si="2"/>
        <v>0</v>
      </c>
      <c r="F81" s="145"/>
      <c r="G81" s="146"/>
      <c r="H81" s="147"/>
      <c r="I81" s="148"/>
      <c r="J81" s="147"/>
      <c r="K81" s="675"/>
      <c r="L81" s="664"/>
      <c r="M81" s="148"/>
      <c r="N81" s="664"/>
      <c r="O81" s="91"/>
    </row>
    <row r="82" spans="4:16" ht="16.5" thickTop="1" thickBot="1">
      <c r="D82" s="25"/>
      <c r="E82" s="24"/>
      <c r="F82" s="169"/>
      <c r="G82" s="169"/>
      <c r="H82" s="169"/>
      <c r="I82" s="169"/>
      <c r="J82" s="169"/>
      <c r="K82" s="169"/>
      <c r="L82" s="169"/>
      <c r="M82" s="169"/>
      <c r="N82" s="169"/>
      <c r="O82" s="169"/>
    </row>
    <row r="83" spans="4:16" ht="29.25" thickTop="1">
      <c r="E83" s="24"/>
      <c r="F83" s="92" t="s">
        <v>270</v>
      </c>
      <c r="G83" s="93"/>
      <c r="H83" s="93"/>
      <c r="I83" s="93"/>
      <c r="J83" s="93"/>
      <c r="K83" s="93"/>
      <c r="L83" s="93"/>
      <c r="M83" s="93"/>
      <c r="N83" s="93"/>
      <c r="O83" s="94"/>
    </row>
    <row r="84" spans="4:16" ht="30">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30">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30">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30">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30">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0.7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7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7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7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7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7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30">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30">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30">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25"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75" thickBot="1">
      <c r="E163" s="24">
        <f t="shared" si="3"/>
        <v>0</v>
      </c>
      <c r="F163" s="513"/>
      <c r="G163" s="514"/>
      <c r="H163" s="515"/>
      <c r="I163" s="516"/>
      <c r="J163" s="564"/>
      <c r="K163" s="683"/>
      <c r="L163" s="684"/>
      <c r="M163" s="516"/>
      <c r="N163" s="668"/>
      <c r="O163" s="517"/>
    </row>
    <row r="164" spans="5:15" ht="15.7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75" thickBot="1">
      <c r="E170" s="24"/>
      <c r="F170" s="554"/>
      <c r="G170" s="554"/>
      <c r="H170" s="554"/>
      <c r="I170" s="554"/>
      <c r="J170" s="554"/>
      <c r="K170" s="554"/>
      <c r="L170" s="554"/>
      <c r="M170" s="554"/>
      <c r="N170" s="554"/>
      <c r="O170" s="554"/>
    </row>
    <row r="171" spans="5:15" ht="29.25"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60">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60">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60">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300">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75" thickBot="1">
      <c r="E218" s="24">
        <f t="shared" si="4"/>
        <v>0</v>
      </c>
      <c r="F218" s="513"/>
      <c r="G218" s="514"/>
      <c r="H218" s="515"/>
      <c r="I218" s="516"/>
      <c r="J218" s="515"/>
      <c r="K218" s="691"/>
      <c r="L218" s="692"/>
      <c r="M218" s="516"/>
      <c r="N218" s="668"/>
      <c r="O218" s="517"/>
    </row>
    <row r="219" spans="5:15" ht="16.5" thickTop="1" thickBot="1">
      <c r="E219" s="24"/>
    </row>
    <row r="220" spans="5:15" ht="29.25"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0">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75" thickBot="1">
      <c r="E233" s="24">
        <f t="shared" si="4"/>
        <v>0</v>
      </c>
      <c r="F233" s="145"/>
      <c r="G233" s="146"/>
      <c r="H233" s="147"/>
      <c r="I233" s="148"/>
      <c r="J233" s="147"/>
      <c r="K233" s="697"/>
      <c r="L233" s="698"/>
      <c r="M233" s="148"/>
      <c r="N233" s="664"/>
      <c r="O233" s="623"/>
    </row>
    <row r="234" spans="5:15" ht="15.7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formula1>1</formula1>
      <formula2>5</formula2>
    </dataValidation>
    <dataValidation allowBlank="1" showErrorMessage="1" errorTitle="Language" error="Invalid language" promptTitle="Language" prompt="Please choose a language for the country names" sqref="P3"/>
    <dataValidation type="list" allowBlank="1" showErrorMessage="1" errorTitle="Language" error="Invalid language" sqref="N1">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80"/>
  <sheetViews>
    <sheetView showGridLines="0" showRowColHeaders="0" workbookViewId="0">
      <selection activeCell="H1" sqref="H1"/>
    </sheetView>
  </sheetViews>
  <sheetFormatPr defaultColWidth="0" defaultRowHeight="15" zeroHeight="1"/>
  <cols>
    <col min="1" max="1" width="28" customWidth="1"/>
    <col min="2" max="2" width="11.42578125" hidden="1" customWidth="1"/>
    <col min="3" max="3" width="11.42578125" customWidth="1"/>
    <col min="4" max="4" width="13.140625" customWidth="1"/>
    <col min="5" max="5" width="5.140625" hidden="1" customWidth="1"/>
    <col min="6" max="6" width="11.42578125" customWidth="1"/>
    <col min="7" max="7" width="20.42578125" customWidth="1"/>
    <col min="8" max="8" width="15.5703125" customWidth="1"/>
    <col min="9" max="9" width="17" customWidth="1"/>
    <col min="10" max="10" width="20.28515625" customWidth="1"/>
    <col min="11" max="11" width="25.85546875" hidden="1" customWidth="1"/>
    <col min="12" max="12" width="15.85546875" hidden="1" customWidth="1"/>
    <col min="13" max="13" width="16.5703125" hidden="1" customWidth="1"/>
    <col min="14" max="14" width="16.85546875" hidden="1" customWidth="1"/>
    <col min="15" max="16384" width="11.42578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7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7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2"/>
  <sheetViews>
    <sheetView showGridLines="0" showRowColHeaders="0" workbookViewId="0">
      <selection activeCell="V1" sqref="V1:XFD1048576"/>
    </sheetView>
  </sheetViews>
  <sheetFormatPr defaultColWidth="0" defaultRowHeight="15" zeroHeight="1"/>
  <cols>
    <col min="1" max="1" width="5.140625" customWidth="1"/>
    <col min="2" max="2" width="8" customWidth="1"/>
    <col min="3" max="7" width="11.42578125" customWidth="1"/>
    <col min="8" max="8" width="16.140625" customWidth="1"/>
    <col min="9" max="9" width="15.140625" customWidth="1"/>
    <col min="10" max="10" width="6" customWidth="1"/>
    <col min="11" max="19" width="11.42578125" customWidth="1"/>
    <col min="20" max="20" width="6.5703125" customWidth="1"/>
    <col min="21" max="21" width="11.42578125" customWidth="1"/>
    <col min="22" max="16384" width="11.42578125" hidden="1"/>
  </cols>
  <sheetData>
    <row r="1" spans="2:20" ht="15.75" thickBot="1"/>
    <row r="2" spans="2:20" ht="26.25">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7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7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7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7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7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T21"/>
  <sheetViews>
    <sheetView workbookViewId="0"/>
  </sheetViews>
  <sheetFormatPr defaultColWidth="10.85546875" defaultRowHeight="15"/>
  <cols>
    <col min="1" max="1" width="7.85546875" customWidth="1"/>
    <col min="2" max="2" width="4.42578125" style="25" customWidth="1"/>
    <col min="3" max="3" width="14" customWidth="1"/>
    <col min="4" max="4" width="7.85546875" customWidth="1"/>
    <col min="5" max="5" width="7.7109375" customWidth="1"/>
    <col min="6" max="6" width="5" customWidth="1"/>
    <col min="7" max="8" width="5.42578125" customWidth="1"/>
    <col min="9" max="9" width="17.5703125" customWidth="1"/>
    <col min="11" max="11" width="7.85546875" customWidth="1"/>
    <col min="12" max="13" width="11.42578125" customWidth="1"/>
    <col min="14" max="14" width="4.28515625" customWidth="1"/>
    <col min="15" max="15" width="4.5703125" customWidth="1"/>
    <col min="16" max="16" width="0.85546875" customWidth="1"/>
    <col min="17" max="17" width="3.5703125" customWidth="1"/>
  </cols>
  <sheetData>
    <row r="1" spans="1:20" ht="23.2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Switzerland</v>
      </c>
      <c r="D4" s="25">
        <f ca="1">GrpA!Q$13</f>
        <v>3</v>
      </c>
      <c r="E4" s="25">
        <f ca="1">GrpA!R$13</f>
        <v>-2</v>
      </c>
      <c r="F4" s="25">
        <f ca="1">GrpA!S$13</f>
        <v>4</v>
      </c>
      <c r="G4" s="25">
        <f ca="1">GrpA!T$13</f>
        <v>6</v>
      </c>
      <c r="H4" s="25">
        <f ca="1">GrpA!U$13</f>
        <v>1</v>
      </c>
      <c r="I4" s="216">
        <f t="shared" ref="I4:I9" ca="1" si="0">$D4*FactorPts+$E4*FactorGD+$F4*FactorFor+$H4*FactorWins+$L4*FactorFairPlay+$M4*FactorRank</f>
        <v>29998040.001079999</v>
      </c>
      <c r="J4" s="25" t="s">
        <v>30</v>
      </c>
      <c r="K4" s="25"/>
      <c r="L4" s="25">
        <f t="shared" ref="L4:L9" ca="1" si="1">SUMIFS(FairPlayPoints1,FairPlayTeams1,$C4)+SUMIFS(FairPlayPoints2,FairPlayTeams2,$C4)</f>
        <v>0</v>
      </c>
      <c r="M4" s="25">
        <f ca="1">100-INDEX(Language!$D$5:$D$62,MATCH($C4,Language!$E$5:$E$62,0),1)</f>
        <v>80</v>
      </c>
    </row>
    <row r="5" spans="1:20">
      <c r="A5" s="25"/>
      <c r="B5" s="25" t="s">
        <v>33</v>
      </c>
      <c r="C5" t="str">
        <f ca="1">GrpB!P$13</f>
        <v>Albania</v>
      </c>
      <c r="D5" s="25">
        <f ca="1">GrpB!Q$13</f>
        <v>1</v>
      </c>
      <c r="E5" s="25">
        <f ca="1">GrpB!R$13</f>
        <v>-4</v>
      </c>
      <c r="F5" s="25">
        <f ca="1">GrpB!S$13</f>
        <v>2</v>
      </c>
      <c r="G5" s="25">
        <f ca="1">GrpB!T$13</f>
        <v>6</v>
      </c>
      <c r="H5" s="25">
        <f ca="1">GrpB!U$13</f>
        <v>0</v>
      </c>
      <c r="I5" s="216">
        <f t="shared" ca="1" si="0"/>
        <v>9996020.0000899993</v>
      </c>
      <c r="J5" s="25" t="s">
        <v>26</v>
      </c>
      <c r="K5" s="25"/>
      <c r="L5" s="25">
        <f t="shared" ca="1" si="1"/>
        <v>0</v>
      </c>
      <c r="M5" s="25">
        <f ca="1">100-INDEX(Language!$D$5:$D$62,MATCH($C5,Language!$E$5:$E$62,0),1)</f>
        <v>90</v>
      </c>
    </row>
    <row r="6" spans="1:20">
      <c r="A6" s="25"/>
      <c r="B6" s="25" t="s">
        <v>34</v>
      </c>
      <c r="C6" t="str">
        <f ca="1">GrpC!P$13</f>
        <v>Slovenia</v>
      </c>
      <c r="D6" s="25">
        <f ca="1">GrpC!Q$13</f>
        <v>4</v>
      </c>
      <c r="E6" s="25">
        <f ca="1">GrpC!R$13</f>
        <v>0</v>
      </c>
      <c r="F6" s="25">
        <f ca="1">GrpC!S$13</f>
        <v>4</v>
      </c>
      <c r="G6" s="25">
        <f ca="1">GrpC!T$13</f>
        <v>4</v>
      </c>
      <c r="H6" s="25">
        <f ca="1">GrpC!U$13</f>
        <v>1</v>
      </c>
      <c r="I6" s="216">
        <f t="shared" ca="1" si="0"/>
        <v>40000040.001085006</v>
      </c>
      <c r="J6" s="25" t="s">
        <v>27</v>
      </c>
      <c r="K6" s="25"/>
      <c r="L6" s="25">
        <f t="shared" ca="1" si="1"/>
        <v>0</v>
      </c>
      <c r="M6" s="25">
        <f ca="1">100-INDEX(Language!$D$5:$D$62,MATCH($C6,Language!$E$5:$E$62,0),1)</f>
        <v>85</v>
      </c>
    </row>
    <row r="7" spans="1:20">
      <c r="A7" s="25"/>
      <c r="B7" s="25" t="s">
        <v>35</v>
      </c>
      <c r="C7" t="str">
        <f ca="1">GrpD!P$13</f>
        <v>Austria</v>
      </c>
      <c r="D7" s="25">
        <f ca="1">GrpD!Q$13</f>
        <v>1</v>
      </c>
      <c r="E7" s="25">
        <f ca="1">GrpD!R$13</f>
        <v>-3</v>
      </c>
      <c r="F7" s="25">
        <f ca="1">GrpD!S$13</f>
        <v>3</v>
      </c>
      <c r="G7" s="25">
        <f ca="1">GrpD!T$13</f>
        <v>6</v>
      </c>
      <c r="H7" s="25">
        <f ca="1">GrpD!U$13</f>
        <v>0</v>
      </c>
      <c r="I7" s="216">
        <f t="shared" ca="1" si="0"/>
        <v>9997030.0000890009</v>
      </c>
      <c r="J7" s="25" t="s">
        <v>31</v>
      </c>
      <c r="K7" s="25"/>
      <c r="L7" s="25">
        <f t="shared" ca="1" si="1"/>
        <v>0</v>
      </c>
      <c r="M7" s="25">
        <f ca="1">100-INDEX(Language!$D$5:$D$62,MATCH($C7,Language!$E$5:$E$62,0),1)</f>
        <v>89</v>
      </c>
    </row>
    <row r="8" spans="1:20">
      <c r="A8" s="25"/>
      <c r="B8" s="25" t="s">
        <v>504</v>
      </c>
      <c r="C8" t="str">
        <f ca="1">GrpE!P$13</f>
        <v>Ukraine</v>
      </c>
      <c r="D8" s="25">
        <f ca="1">GrpE!Q$13</f>
        <v>4</v>
      </c>
      <c r="E8" s="25">
        <f ca="1">GrpE!R$13</f>
        <v>0</v>
      </c>
      <c r="F8" s="25">
        <f ca="1">GrpE!S$13</f>
        <v>4</v>
      </c>
      <c r="G8" s="25">
        <f ca="1">GrpE!T$13</f>
        <v>4</v>
      </c>
      <c r="H8" s="25">
        <f ca="1">GrpE!U$13</f>
        <v>1</v>
      </c>
      <c r="I8" s="216">
        <f t="shared" ca="1" si="0"/>
        <v>40000040.001079001</v>
      </c>
      <c r="J8" s="25" t="s">
        <v>28</v>
      </c>
      <c r="K8" s="25"/>
      <c r="L8" s="25">
        <f t="shared" ca="1" si="1"/>
        <v>0</v>
      </c>
      <c r="M8" s="25">
        <f ca="1">100-INDEX(Language!$D$5:$D$62,MATCH($C8,Language!$E$5:$E$62,0),1)</f>
        <v>79</v>
      </c>
    </row>
    <row r="9" spans="1:20">
      <c r="A9" s="25"/>
      <c r="B9" s="25" t="s">
        <v>505</v>
      </c>
      <c r="C9" t="str">
        <f ca="1">GrpF!P$13</f>
        <v>Türkiye</v>
      </c>
      <c r="D9" s="25">
        <f ca="1">GrpF!Q$13</f>
        <v>3</v>
      </c>
      <c r="E9" s="25">
        <f ca="1">GrpF!R$13</f>
        <v>-2</v>
      </c>
      <c r="F9" s="25">
        <f ca="1">GrpF!S$13</f>
        <v>3</v>
      </c>
      <c r="G9" s="25">
        <f ca="1">GrpF!T$13</f>
        <v>5</v>
      </c>
      <c r="H9" s="25">
        <f ca="1">GrpF!U$13</f>
        <v>1</v>
      </c>
      <c r="I9" s="216">
        <f t="shared" ca="1" si="0"/>
        <v>29998030.001092996</v>
      </c>
      <c r="J9" s="25" t="s">
        <v>29</v>
      </c>
      <c r="K9" s="25"/>
      <c r="L9" s="25">
        <f t="shared" ca="1" si="1"/>
        <v>0</v>
      </c>
      <c r="M9" s="25">
        <f ca="1">100-INDEX(Language!$D$5:$D$62,MATCH($C9,Language!$E$5:$E$62,0),1)</f>
        <v>93</v>
      </c>
    </row>
    <row r="10" spans="1:20" ht="15.75" thickBot="1">
      <c r="D10" s="72" t="s">
        <v>616</v>
      </c>
      <c r="E10" s="72" t="s">
        <v>191</v>
      </c>
      <c r="F10" s="218" t="s">
        <v>617</v>
      </c>
      <c r="G10" s="218" t="s">
        <v>618</v>
      </c>
      <c r="H10" s="72" t="s">
        <v>691</v>
      </c>
      <c r="I10" s="218" t="s">
        <v>193</v>
      </c>
      <c r="J10" s="72" t="s">
        <v>554</v>
      </c>
      <c r="K10" s="25"/>
    </row>
    <row r="11" spans="1:20" ht="15.75" thickTop="1">
      <c r="B11" s="267" t="s">
        <v>32</v>
      </c>
      <c r="C11" s="268" t="str">
        <f t="shared" ref="C11:H11" ca="1" si="2">INDEX(C$4:C$9,MATCH($I11,$I$4:$I$9,0))</f>
        <v>Slovenia</v>
      </c>
      <c r="D11" s="288">
        <f t="shared" ca="1" si="2"/>
        <v>4</v>
      </c>
      <c r="E11" s="269">
        <f t="shared" ca="1" si="2"/>
        <v>0</v>
      </c>
      <c r="F11" s="282">
        <f t="shared" ca="1" si="2"/>
        <v>4</v>
      </c>
      <c r="G11" s="283">
        <f t="shared" ca="1" si="2"/>
        <v>4</v>
      </c>
      <c r="H11" s="283">
        <f t="shared" ca="1" si="2"/>
        <v>1</v>
      </c>
      <c r="I11" s="270">
        <f ca="1">LARGE($I$4:$I$9,ROW($I4)-3)</f>
        <v>40000040.001085006</v>
      </c>
      <c r="J11" s="292" t="str">
        <f ca="1">INDEX(J$4:J$9,MATCH($I11,$I$4:$I$9,0))</f>
        <v>C</v>
      </c>
      <c r="K11" s="291"/>
      <c r="L11" s="269">
        <f t="array" aca="1" ref="L11" ca="1">SUM(IF($J$11:$J$14 &lt; $J11,1))</f>
        <v>1</v>
      </c>
      <c r="M11" s="269" t="str">
        <f ca="1">INDEX($J$11:$J$14,MATCH(ROW()-11,$L$11:$L$14,0))</f>
        <v>A</v>
      </c>
      <c r="N11" s="288">
        <f ca="1">D11</f>
        <v>4</v>
      </c>
      <c r="O11" s="279">
        <f ca="1">F11</f>
        <v>4</v>
      </c>
      <c r="P11" s="261" t="s">
        <v>506</v>
      </c>
      <c r="Q11" s="262">
        <f ca="1">G11</f>
        <v>4</v>
      </c>
      <c r="S11" s="25"/>
      <c r="T11" s="25"/>
    </row>
    <row r="12" spans="1:20">
      <c r="B12" s="271" t="s">
        <v>33</v>
      </c>
      <c r="C12" s="272" t="str">
        <f t="shared" ref="C12:C16" ca="1" si="3">INDEX(C$4:C$9,MATCH($I12,$I$4:$I$9,0))</f>
        <v>Ukraine</v>
      </c>
      <c r="D12" s="289">
        <f t="shared" ref="D12:H16" ca="1" si="4">INDEX(D$4:D$9,MATCH($I12,$I$4:$I$9,0))</f>
        <v>4</v>
      </c>
      <c r="E12" s="273">
        <f t="shared" ca="1" si="4"/>
        <v>0</v>
      </c>
      <c r="F12" s="284">
        <f t="shared" ca="1" si="4"/>
        <v>4</v>
      </c>
      <c r="G12" s="285">
        <f t="shared" ca="1" si="4"/>
        <v>4</v>
      </c>
      <c r="H12" s="285">
        <f t="shared" ca="1" si="4"/>
        <v>1</v>
      </c>
      <c r="I12" s="274">
        <f t="shared" ref="I12:I16" ca="1" si="5">LARGE($I$4:$I$9,ROW($I5)-3)</f>
        <v>40000040.001079001</v>
      </c>
      <c r="J12" s="293" t="str">
        <f t="shared" ref="J12:J16" ca="1" si="6">INDEX(J$4:J$9,MATCH($I12,$I$4:$I$9,0))</f>
        <v>E</v>
      </c>
      <c r="K12" s="285"/>
      <c r="L12" s="273">
        <f t="array" aca="1" ref="L12" ca="1">SUM(IF($J$11:$J$14 &lt; $J12,1))</f>
        <v>2</v>
      </c>
      <c r="M12" s="273" t="str">
        <f t="shared" ref="M12:M14" ca="1" si="7">INDEX($J$11:$J$14,MATCH(ROW()-11,$L$11:$L$14,0))</f>
        <v>C</v>
      </c>
      <c r="N12" s="289">
        <f t="shared" ref="N12:N16" ca="1" si="8">D12</f>
        <v>4</v>
      </c>
      <c r="O12" s="280">
        <f t="shared" ref="O12:O16" ca="1" si="9">F12</f>
        <v>4</v>
      </c>
      <c r="P12" s="263" t="s">
        <v>506</v>
      </c>
      <c r="Q12" s="264">
        <f t="shared" ref="Q12:Q16" ca="1" si="10">G12</f>
        <v>4</v>
      </c>
      <c r="S12" s="25"/>
      <c r="T12" s="25"/>
    </row>
    <row r="13" spans="1:20">
      <c r="B13" s="271" t="s">
        <v>34</v>
      </c>
      <c r="C13" s="272" t="str">
        <f t="shared" ca="1" si="3"/>
        <v>Switzerland</v>
      </c>
      <c r="D13" s="289">
        <f t="shared" ca="1" si="4"/>
        <v>3</v>
      </c>
      <c r="E13" s="273">
        <f t="shared" ca="1" si="4"/>
        <v>-2</v>
      </c>
      <c r="F13" s="284">
        <f t="shared" ca="1" si="4"/>
        <v>4</v>
      </c>
      <c r="G13" s="285">
        <f t="shared" ca="1" si="4"/>
        <v>6</v>
      </c>
      <c r="H13" s="285">
        <f t="shared" ca="1" si="4"/>
        <v>1</v>
      </c>
      <c r="I13" s="274">
        <f t="shared" ca="1" si="5"/>
        <v>29998040.001079999</v>
      </c>
      <c r="J13" s="293" t="str">
        <f t="shared" ca="1" si="6"/>
        <v>A</v>
      </c>
      <c r="K13" s="285"/>
      <c r="L13" s="273">
        <f t="array" aca="1" ref="L13" ca="1">SUM(IF($J$11:$J$14 &lt; $J13,1))</f>
        <v>0</v>
      </c>
      <c r="M13" s="273" t="str">
        <f t="shared" ca="1" si="7"/>
        <v>E</v>
      </c>
      <c r="N13" s="289">
        <f t="shared" ca="1" si="8"/>
        <v>3</v>
      </c>
      <c r="O13" s="280">
        <f t="shared" ca="1" si="9"/>
        <v>4</v>
      </c>
      <c r="P13" s="263" t="s">
        <v>506</v>
      </c>
      <c r="Q13" s="264">
        <f t="shared" ca="1" si="10"/>
        <v>6</v>
      </c>
      <c r="S13" s="25"/>
      <c r="T13" s="25"/>
    </row>
    <row r="14" spans="1:20">
      <c r="B14" s="271" t="s">
        <v>35</v>
      </c>
      <c r="C14" s="272" t="str">
        <f t="shared" ca="1" si="3"/>
        <v>Türkiye</v>
      </c>
      <c r="D14" s="289">
        <f t="shared" ca="1" si="4"/>
        <v>3</v>
      </c>
      <c r="E14" s="273">
        <f t="shared" ca="1" si="4"/>
        <v>-2</v>
      </c>
      <c r="F14" s="284">
        <f t="shared" ca="1" si="4"/>
        <v>3</v>
      </c>
      <c r="G14" s="285">
        <f t="shared" ca="1" si="4"/>
        <v>5</v>
      </c>
      <c r="H14" s="285">
        <f t="shared" ca="1" si="4"/>
        <v>1</v>
      </c>
      <c r="I14" s="274">
        <f t="shared" ca="1" si="5"/>
        <v>29998030.001092996</v>
      </c>
      <c r="J14" s="293" t="str">
        <f t="shared" ca="1" si="6"/>
        <v>F</v>
      </c>
      <c r="K14" s="285"/>
      <c r="L14" s="273">
        <f t="array" aca="1" ref="L14" ca="1">SUM(IF($J$11:$J$14 &lt; $J14,1))</f>
        <v>3</v>
      </c>
      <c r="M14" s="273" t="str">
        <f t="shared" ca="1" si="7"/>
        <v>F</v>
      </c>
      <c r="N14" s="289">
        <f t="shared" ca="1" si="8"/>
        <v>3</v>
      </c>
      <c r="O14" s="280">
        <f t="shared" ca="1" si="9"/>
        <v>3</v>
      </c>
      <c r="P14" s="263" t="s">
        <v>506</v>
      </c>
      <c r="Q14" s="264">
        <f t="shared" ca="1" si="10"/>
        <v>5</v>
      </c>
      <c r="S14" s="25"/>
      <c r="T14" s="25"/>
    </row>
    <row r="15" spans="1:20">
      <c r="B15" s="271" t="s">
        <v>504</v>
      </c>
      <c r="C15" s="272" t="str">
        <f t="shared" ca="1" si="3"/>
        <v>Austria</v>
      </c>
      <c r="D15" s="289">
        <f t="shared" ca="1" si="4"/>
        <v>1</v>
      </c>
      <c r="E15" s="273">
        <f t="shared" ca="1" si="4"/>
        <v>-3</v>
      </c>
      <c r="F15" s="284">
        <f t="shared" ca="1" si="4"/>
        <v>3</v>
      </c>
      <c r="G15" s="285">
        <f t="shared" ca="1" si="4"/>
        <v>6</v>
      </c>
      <c r="H15" s="285">
        <f t="shared" ca="1" si="4"/>
        <v>0</v>
      </c>
      <c r="I15" s="274">
        <f t="shared" ca="1" si="5"/>
        <v>9997030.0000890009</v>
      </c>
      <c r="J15" s="293" t="str">
        <f t="shared" ca="1" si="6"/>
        <v>D</v>
      </c>
      <c r="K15" s="285"/>
      <c r="L15" s="272"/>
      <c r="M15" s="272"/>
      <c r="N15" s="289">
        <f t="shared" ca="1" si="8"/>
        <v>1</v>
      </c>
      <c r="O15" s="280">
        <f t="shared" ca="1" si="9"/>
        <v>3</v>
      </c>
      <c r="P15" s="263" t="s">
        <v>506</v>
      </c>
      <c r="Q15" s="264">
        <f t="shared" ca="1" si="10"/>
        <v>6</v>
      </c>
    </row>
    <row r="16" spans="1:20" ht="15.75" thickBot="1">
      <c r="B16" s="275" t="s">
        <v>505</v>
      </c>
      <c r="C16" s="276" t="str">
        <f t="shared" ca="1" si="3"/>
        <v>Albania</v>
      </c>
      <c r="D16" s="290">
        <f t="shared" ca="1" si="4"/>
        <v>1</v>
      </c>
      <c r="E16" s="277">
        <f t="shared" ca="1" si="4"/>
        <v>-4</v>
      </c>
      <c r="F16" s="286">
        <f t="shared" ca="1" si="4"/>
        <v>2</v>
      </c>
      <c r="G16" s="287">
        <f t="shared" ca="1" si="4"/>
        <v>6</v>
      </c>
      <c r="H16" s="287">
        <f t="shared" ca="1" si="4"/>
        <v>0</v>
      </c>
      <c r="I16" s="278">
        <f t="shared" ca="1" si="5"/>
        <v>9996020.0000899993</v>
      </c>
      <c r="J16" s="294" t="str">
        <f t="shared" ca="1" si="6"/>
        <v>B</v>
      </c>
      <c r="K16" s="287"/>
      <c r="L16" s="276"/>
      <c r="M16" s="276"/>
      <c r="N16" s="290">
        <f t="shared" ca="1" si="8"/>
        <v>1</v>
      </c>
      <c r="O16" s="281">
        <f t="shared" ca="1" si="9"/>
        <v>2</v>
      </c>
      <c r="P16" s="265" t="s">
        <v>506</v>
      </c>
      <c r="Q16" s="266">
        <f t="shared" ca="1" si="10"/>
        <v>6</v>
      </c>
    </row>
    <row r="17" spans="4:13" ht="15.75" thickTop="1">
      <c r="M17" s="231"/>
    </row>
    <row r="18" spans="4:13">
      <c r="D18" s="25"/>
      <c r="E18" s="25"/>
      <c r="F18" s="25"/>
      <c r="G18" s="859" t="s">
        <v>561</v>
      </c>
      <c r="H18" s="859"/>
      <c r="I18" s="859"/>
      <c r="J18" s="25" t="str">
        <f ca="1">M11&amp;" "&amp;M12&amp;" "&amp;M13&amp;" "&amp;M14</f>
        <v>A C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E41"/>
  <sheetViews>
    <sheetView showGridLines="0" showRowColHeaders="0" workbookViewId="0">
      <selection activeCell="C7" sqref="C7"/>
    </sheetView>
  </sheetViews>
  <sheetFormatPr defaultColWidth="0" defaultRowHeight="15" zeroHeight="1"/>
  <cols>
    <col min="1" max="1" width="11.42578125" customWidth="1"/>
    <col min="2" max="2" width="7.85546875" customWidth="1"/>
    <col min="3" max="3" width="6.42578125" customWidth="1"/>
    <col min="4" max="4" width="25.7109375" customWidth="1"/>
    <col min="5" max="5" width="11.42578125" customWidth="1"/>
    <col min="6" max="16384" width="11.42578125" hidden="1"/>
  </cols>
  <sheetData>
    <row r="1" spans="2:4"/>
    <row r="2" spans="2:4" ht="28.5">
      <c r="B2" s="867" t="str">
        <f>Language!$E$91</f>
        <v>Groups</v>
      </c>
      <c r="C2" s="867"/>
      <c r="D2" s="867"/>
    </row>
    <row r="3" spans="2:4" ht="15.75" thickBot="1"/>
    <row r="4" spans="2:4" ht="15.75" thickTop="1">
      <c r="B4" s="871" t="s">
        <v>372</v>
      </c>
      <c r="C4" s="884" t="s">
        <v>371</v>
      </c>
      <c r="D4" s="886" t="s">
        <v>370</v>
      </c>
    </row>
    <row r="5" spans="2:4">
      <c r="B5" s="883"/>
      <c r="C5" s="885"/>
      <c r="D5" s="887"/>
    </row>
    <row r="6" spans="2:4" ht="15.7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7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7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7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7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7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75" thickBot="1">
      <c r="B35" s="140" t="s">
        <v>264</v>
      </c>
      <c r="C35" s="322">
        <v>17</v>
      </c>
      <c r="D35" s="232" t="str">
        <f>VLOOKUP($C35,Language!$D$5:$E$63,2,0)</f>
        <v>Czechia</v>
      </c>
    </row>
    <row r="36" spans="2:4" ht="15.7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O61"/>
  <sheetViews>
    <sheetView showGridLines="0" showRowColHeaders="0" workbookViewId="0">
      <selection activeCell="C4" sqref="C4"/>
    </sheetView>
  </sheetViews>
  <sheetFormatPr defaultColWidth="0" defaultRowHeight="15" zeroHeight="1"/>
  <cols>
    <col min="1" max="1" width="11.42578125" customWidth="1"/>
    <col min="2" max="2" width="9.28515625" customWidth="1"/>
    <col min="3" max="3" width="7.5703125" style="25" customWidth="1"/>
    <col min="4" max="4" width="9.28515625" style="25" customWidth="1"/>
    <col min="5" max="5" width="27.28515625" customWidth="1"/>
    <col min="6" max="6" width="26.7109375" customWidth="1"/>
    <col min="7" max="7" width="8.28515625" customWidth="1"/>
    <col min="8" max="8" width="21.5703125" customWidth="1"/>
    <col min="9" max="9" width="18" customWidth="1"/>
    <col min="10" max="10" width="19" customWidth="1"/>
    <col min="11" max="11" width="18.140625" customWidth="1"/>
    <col min="12" max="12" width="10.28515625" customWidth="1"/>
    <col min="13" max="13" width="11" style="25" customWidth="1"/>
    <col min="14" max="14" width="23" style="25" customWidth="1"/>
    <col min="15" max="15" width="4.7109375" style="25" customWidth="1"/>
    <col min="16" max="16384" width="11.42578125" hidden="1"/>
  </cols>
  <sheetData>
    <row r="1" spans="1:14" ht="28.5">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7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Serbia</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Hungary</v>
      </c>
      <c r="J42" s="122" t="str">
        <f t="shared" ca="1" si="0"/>
        <v>Italy</v>
      </c>
      <c r="K42" s="329">
        <v>1</v>
      </c>
      <c r="L42" s="60"/>
      <c r="M42" s="180" t="s">
        <v>8</v>
      </c>
      <c r="N42" s="181" t="str">
        <f ca="1">EURO!$B$47</f>
        <v>Hungary</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Ukraine</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Türkiye</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Switzerland</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Romania</v>
      </c>
      <c r="K46" s="329">
        <v>5</v>
      </c>
      <c r="L46" s="60"/>
      <c r="M46" s="180" t="s">
        <v>10</v>
      </c>
      <c r="N46" s="181" t="str">
        <f ca="1">EURO!$H$47</f>
        <v>Serbia</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Slovakia</v>
      </c>
      <c r="J47" s="122" t="str">
        <f t="shared" ca="1" si="0"/>
        <v>Slovenia</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Czechia</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Slovakia</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Romania</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Czechia</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Ukraine</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Türkiye</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Slovenia</v>
      </c>
    </row>
    <row r="56" spans="2:14" ht="15.7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Switzerland</v>
      </c>
    </row>
    <row r="57" spans="2:14">
      <c r="B57" s="88" t="s">
        <v>66</v>
      </c>
      <c r="C57" s="109"/>
      <c r="D57" s="109"/>
      <c r="E57" s="62"/>
      <c r="F57" s="63"/>
      <c r="G57" s="165"/>
      <c r="H57" s="63"/>
      <c r="I57" s="63"/>
      <c r="J57" s="63"/>
      <c r="K57" s="119"/>
    </row>
    <row r="58" spans="2:14" ht="15.7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7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5"/>
  <sheetViews>
    <sheetView workbookViewId="0">
      <selection activeCell="D7" sqref="D7"/>
    </sheetView>
  </sheetViews>
  <sheetFormatPr defaultColWidth="10.85546875" defaultRowHeight="15"/>
  <cols>
    <col min="2" max="2" width="14.28515625" customWidth="1"/>
    <col min="3" max="3" width="15.28515625" customWidth="1"/>
    <col min="4" max="4" width="7.28515625" customWidth="1"/>
    <col min="5" max="5" width="18.28515625" customWidth="1"/>
  </cols>
  <sheetData>
    <row r="1" spans="2:5" ht="28.5">
      <c r="B1" s="889" t="s">
        <v>630</v>
      </c>
      <c r="C1" s="889"/>
    </row>
    <row r="3" spans="2:5" ht="15.75" thickBot="1">
      <c r="B3" s="44" t="s">
        <v>630</v>
      </c>
      <c r="C3" s="44" t="s">
        <v>1127</v>
      </c>
    </row>
    <row r="4" spans="2:5" ht="15.7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4"/>
  <sheetViews>
    <sheetView workbookViewId="0">
      <selection activeCell="G13" sqref="G13"/>
    </sheetView>
  </sheetViews>
  <sheetFormatPr defaultColWidth="10.85546875" defaultRowHeight="15"/>
  <sheetData>
    <row r="1" spans="2:14" ht="23.2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75" thickBot="1"/>
    <row r="13" spans="2:14" ht="15.75" thickBot="1">
      <c r="F13" s="49" t="s">
        <v>560</v>
      </c>
      <c r="G13" s="236">
        <f ca="1">GrpA!$M$10+GrpB!$M$10+GrpC!$M$10+GrpD!$M$10+GrpE!$M$10+GrpF!$M$10</f>
        <v>35</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H10"/>
  <sheetViews>
    <sheetView workbookViewId="0"/>
  </sheetViews>
  <sheetFormatPr defaultColWidth="10.85546875" defaultRowHeight="15"/>
  <cols>
    <col min="3" max="3" width="10.28515625" customWidth="1"/>
    <col min="4" max="4" width="9.85546875" customWidth="1"/>
    <col min="6" max="6" width="6.42578125" customWidth="1"/>
    <col min="7" max="8" width="18.7109375" customWidth="1"/>
  </cols>
  <sheetData>
    <row r="1" spans="1:8">
      <c r="A1" s="412" t="s">
        <v>773</v>
      </c>
    </row>
    <row r="2" spans="1:8" ht="28.5">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7</v>
      </c>
      <c r="R4" s="25">
        <f ca="1">S4-T4</f>
        <v>2</v>
      </c>
      <c r="S4" s="25">
        <f ca="1">SUMIF($B$4:$B$9,$P4,$E$4:$E$9)+SUMIF($D$4:$D$9,$P4,$G$4:$G$9)</f>
        <v>6</v>
      </c>
      <c r="T4" s="25">
        <f ca="1">SUMIF($B$4:$B$9,$P4,$G$4:$G$9)+SUMIF($D$4:$D$9,$P4,$E$4:$E$9)</f>
        <v>4</v>
      </c>
      <c r="U4" s="25">
        <f ca="1">COUNTIFS($B$4:$B$9,$P4,$H$4:$H$9,"=3")+COUNTIFS($D$4:$D$9,$P4,$I$4:$I$9,"=3")</f>
        <v>2</v>
      </c>
      <c r="V4" s="421">
        <f ca="1">$Q4*FactorPts+(GDzero+$R4)*FactorGD+$S4*FactorFor+$U4*FactorWins+$W4*FactorDirC3+$X4*FactorDirC2+$Y4*FactorDirC43+$Z4*FactorDirC42+$AA4*FactorDirC42+$AB4*FactorFairPlay+$AE4*FactorPenalty+(100-$AF4)*($M$10&gt;0)*FactorRank+(8-ROW())*FactorRow</f>
        <v>70052060.002046406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70052060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Scotland</v>
      </c>
      <c r="Q5" s="25">
        <f t="shared" ref="Q5:Q7" ca="1" si="3">SUMIF($B$4:$B$9,P5,$H$4:$H$9)+SUMIF($D$4:$D$9,P5,$I$4:$I$9)</f>
        <v>1</v>
      </c>
      <c r="R5" s="25">
        <f ca="1">S5-T5</f>
        <v>-2</v>
      </c>
      <c r="S5" s="25">
        <f ca="1">SUMIF($B$4:$B$9,$P5,$E$4:$E$9)+SUMIF($D$4:$D$9,$P5,$G$4:$G$9)</f>
        <v>2</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10048020.0000873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10048020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Hungary</v>
      </c>
      <c r="Q6" s="25">
        <f t="shared" ca="1" si="3"/>
        <v>5</v>
      </c>
      <c r="R6" s="25">
        <f ca="1">S6-T6</f>
        <v>2</v>
      </c>
      <c r="S6" s="25">
        <f ca="1">SUMIF($B$4:$B$9,$P6,$E$4:$E$9)+SUMIF($D$4:$D$9,$P6,$G$4:$G$9)</f>
        <v>5</v>
      </c>
      <c r="T6" s="25">
        <f ca="1">SUMIF($B$4:$B$9,$P6,$G$4:$G$9)+SUMIF($D$4:$D$9,$P6,$E$4:$E$9)</f>
        <v>3</v>
      </c>
      <c r="U6" s="25">
        <f t="shared" ca="1" si="4"/>
        <v>1</v>
      </c>
      <c r="V6" s="421">
        <f ca="1">$Q6*FactorPts+(GDzero+$R6)*FactorGD+$S6*FactorFor+$U6*FactorWins+$W6*FactorDirC3+$X6*FactorDirC2+$Y6*FactorDirC43+$Z6*FactorDirC42+$AA6*FactorDirC42+$AB6*FactorFairPlay+$AE6*FactorPenalty+(100-$AF6)*($M$10&gt;0)*FactorRank+(8-ROW())*FactorRow</f>
        <v>50052050.0010942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50052050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1</v>
      </c>
      <c r="H7" s="25">
        <f t="shared" ca="1" si="0"/>
        <v>0</v>
      </c>
      <c r="I7" s="25">
        <f t="shared" ca="1" si="1"/>
        <v>3</v>
      </c>
      <c r="L7" s="5"/>
      <c r="M7" s="25">
        <f t="shared" ca="1" si="2"/>
        <v>1</v>
      </c>
      <c r="N7" s="25"/>
      <c r="O7" s="25" t="s">
        <v>35</v>
      </c>
      <c r="P7" s="37" t="str">
        <f>VLOOKUP($Q$1&amp;ROW($A4),Groups!$B$7:$D$35,3,0)</f>
        <v>Switzerland</v>
      </c>
      <c r="Q7" s="25">
        <f t="shared" ca="1" si="3"/>
        <v>3</v>
      </c>
      <c r="R7" s="25">
        <f ca="1">S7-T7</f>
        <v>-2</v>
      </c>
      <c r="S7" s="25">
        <f ca="1">SUMIF($B$4:$B$9,$P7,$E$4:$E$9)+SUMIF($D$4:$D$9,$P7,$G$4:$G$9)</f>
        <v>4</v>
      </c>
      <c r="T7" s="25">
        <f ca="1">SUMIF($B$4:$B$9,$P7,$G$4:$G$9)+SUMIF($D$4:$D$9,$P7,$E$4:$E$9)</f>
        <v>6</v>
      </c>
      <c r="U7" s="25">
        <f t="shared" ca="1" si="4"/>
        <v>1</v>
      </c>
      <c r="V7" s="421">
        <f ca="1">$Q7*FactorPts+(GDzero+$R7)*FactorGD+$S7*FactorFor+$U7*FactorWins+$W7*FactorDirC3+$X7*FactorDirC2+$Y7*FactorDirC43+$Z7*FactorDirC42+$AA7*FactorDirC42+$AB7*FactorFairPlay+$AE7*FactorPenalty+(100-$AF7)*($M$10&gt;0)*FactorRank+(8-ROW())*FactorRow</f>
        <v>30048040.001080099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30048040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Germany</v>
      </c>
      <c r="Q11" s="192">
        <f t="shared" ca="1" si="8"/>
        <v>7</v>
      </c>
      <c r="R11" s="33">
        <f t="shared" ca="1" si="8"/>
        <v>2</v>
      </c>
      <c r="S11" s="33">
        <f t="shared" ca="1" si="8"/>
        <v>6</v>
      </c>
      <c r="T11" s="33">
        <f t="shared" ca="1" si="8"/>
        <v>4</v>
      </c>
      <c r="U11" s="33">
        <f t="shared" ca="1" si="8"/>
        <v>2</v>
      </c>
      <c r="V11" s="422">
        <f ca="1">LARGE($V$4:$V$7,ROW(A1))</f>
        <v>70052060.002046406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Hungary</v>
      </c>
      <c r="Q12" s="99">
        <f t="shared" ca="1" si="8"/>
        <v>5</v>
      </c>
      <c r="R12" s="25">
        <f t="shared" ca="1" si="8"/>
        <v>2</v>
      </c>
      <c r="S12" s="25">
        <f t="shared" ca="1" si="8"/>
        <v>5</v>
      </c>
      <c r="T12" s="25">
        <f t="shared" ca="1" si="8"/>
        <v>3</v>
      </c>
      <c r="U12" s="25">
        <f t="shared" ca="1" si="8"/>
        <v>1</v>
      </c>
      <c r="V12" s="423">
        <f ca="1">LARGE($V$4:$V$7,ROW(A2))</f>
        <v>50052050.0010942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Switzerland</v>
      </c>
      <c r="Q13" s="99">
        <f t="shared" ca="1" si="8"/>
        <v>3</v>
      </c>
      <c r="R13" s="25">
        <f t="shared" ca="1" si="8"/>
        <v>-2</v>
      </c>
      <c r="S13" s="25">
        <f t="shared" ca="1" si="8"/>
        <v>4</v>
      </c>
      <c r="T13" s="25">
        <f t="shared" ca="1" si="8"/>
        <v>6</v>
      </c>
      <c r="U13" s="25">
        <f t="shared" ca="1" si="8"/>
        <v>1</v>
      </c>
      <c r="V13" s="423">
        <f ca="1">LARGE($V$4:$V$7,ROW(A3))</f>
        <v>30048040.001080099</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8"/>
        <v>Scotland</v>
      </c>
      <c r="Q14" s="193">
        <f t="shared" ca="1" si="8"/>
        <v>1</v>
      </c>
      <c r="R14" s="29">
        <f t="shared" ca="1" si="8"/>
        <v>-2</v>
      </c>
      <c r="S14" s="29">
        <f t="shared" ca="1" si="8"/>
        <v>2</v>
      </c>
      <c r="T14" s="29">
        <f t="shared" ca="1" si="8"/>
        <v>4</v>
      </c>
      <c r="U14" s="29">
        <f t="shared" ca="1" si="8"/>
        <v>0</v>
      </c>
      <c r="V14" s="424">
        <f ca="1">LARGE($V$4:$V$7,ROW(A4))</f>
        <v>10048020.0000873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Germany</v>
      </c>
      <c r="F18" s="903"/>
      <c r="G18" s="903"/>
      <c r="H18" s="104"/>
      <c r="I18" s="33">
        <f ca="1">SUMIFS($E$4:$E$9,$B$4:$B$9,$P$4,$D$4:$D$9,$P$5)+SUMIFS($G$4:$G$9,$B$4:$B$9,$P$5,$D$4:$D$9,$P$4)</f>
        <v>2</v>
      </c>
      <c r="J18" s="33">
        <f ca="1">SUMIFS($E$4:$E$9,$B$4:$B$9,$P$4,$D$4:$D$9,$P$6)+SUMIFS($G$4:$G$9,$B$4:$B$9,$P$6,$D$4:$D$9,$P$4)</f>
        <v>1</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4</v>
      </c>
      <c r="R18" s="25">
        <f ca="1">S18-T18</f>
        <v>1</v>
      </c>
      <c r="S18" s="25">
        <f ca="1">SUMIFS($E$4:$E$9,$B$4:$B$9,$P18,$D$4:$D$9,"&lt;&gt;"&amp;$P$21)+SUMIFS($G$4:$G$9,$B$4:$B$9,"&lt;&gt;"&amp;$P$21,$D$4:$D$9,$P18)</f>
        <v>3</v>
      </c>
      <c r="T18" s="25">
        <f ca="1">SUMIFS($G$4:$G$9,$B$4:$B$9,$P18,$D$4:$D$9,"&lt;&gt;"&amp;$P$21)+SUMIFS($E$4:$E$9,$B$4:$B$9,"&lt;&gt;"&amp;$P$21,$D$4:$D$9,$P18)</f>
        <v>2</v>
      </c>
      <c r="U18" s="25"/>
      <c r="V18" s="217">
        <f ca="1">Q18*FactorPts+(GDzero+R18)*FactorGD+S18*FactorFor</f>
        <v>40051030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1</v>
      </c>
      <c r="I19" s="69"/>
      <c r="J19" s="25">
        <f ca="1">SUMIFS($E$4:$E$9,$B$4:$B$9,$P$5,$D$4:$D$9,$P$6)+SUMIFS($G$4:$G$9,$B$4:$B$9,$P$6,$D$4:$D$9,$P$5)</f>
        <v>1</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1</v>
      </c>
      <c r="R19" s="25">
        <f ca="1">S19-T19</f>
        <v>-1</v>
      </c>
      <c r="S19" s="25">
        <f ca="1">SUMIFS($E$4:$E$9,$B$4:$B$9,$P19,$D$4:$D$9,"&lt;&gt;"&amp;$P$21)+SUMIFS($G$4:$G$9,$B$4:$B$9,"&lt;&gt;"&amp;$P$21,$D$4:$D$9,$P19)</f>
        <v>2</v>
      </c>
      <c r="T19" s="25">
        <f ca="1">SUMIFS($G$4:$G$9,$B$4:$B$9,$P19,$D$4:$D$9,"&lt;&gt;"&amp;$P$21)+SUMIFS($E$4:$E$9,$B$4:$B$9,"&lt;&gt;"&amp;$P$21,$D$4:$D$9,$P19)</f>
        <v>3</v>
      </c>
      <c r="U19" s="25"/>
      <c r="V19" s="217">
        <f ca="1">Q19*FactorPts+(GDzero+R19)*FactorGD+S19*FactorFor</f>
        <v>10049020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1</v>
      </c>
      <c r="AD19" s="25">
        <f ca="1">IF(AND($AF$16,$AD$4=$AD$5,$AD$4=$AD$6,$AD$4&lt;&gt;$AD$7),W19,0)</f>
        <v>0</v>
      </c>
      <c r="AE19" s="25" t="str">
        <f t="shared" ref="AE19:AE20" ca="1" si="12">IF(AD19&gt;0,Y19,"")</f>
        <v/>
      </c>
    </row>
    <row r="20" spans="2:31">
      <c r="E20" s="904" t="str">
        <f>$P$6</f>
        <v>Hungary</v>
      </c>
      <c r="F20" s="905"/>
      <c r="G20" s="905"/>
      <c r="H20" s="32">
        <f ca="1">SUMIFS($E$4:$E$9,$B$4:$B$9,$P$6,$D$4:$D$9,$P$4)+SUMIFS($G$4:$G$9,$B$4:$B$9,$P$4,$D$4:$D$9,$P$6)</f>
        <v>1</v>
      </c>
      <c r="I20" s="25">
        <f ca="1">SUMIFS($E$4:$E$9,$B$4:$B$9,$P$6,$D$4:$D$9,$P$5)+SUMIFS($G$4:$G$9,$B$4:$B$9,$P$5,$D$4:$D$9,$P$6)</f>
        <v>1</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2</v>
      </c>
      <c r="R20" s="25">
        <f ca="1">S20-T20</f>
        <v>0</v>
      </c>
      <c r="S20" s="25">
        <f ca="1">SUMIFS($E$4:$E$9,$B$4:$B$9,$P20,$D$4:$D$9,"&lt;&gt;"&amp;$P$21)+SUMIFS($G$4:$G$9,$B$4:$B$9,"&lt;&gt;"&amp;$P$21,$D$4:$D$9,$P20)</f>
        <v>2</v>
      </c>
      <c r="T20" s="25">
        <f ca="1">SUMIFS($G$4:$G$9,$B$4:$B$9,$P20,$D$4:$D$9,"&lt;&gt;"&amp;$P$21)+SUMIFS($E$4:$E$9,$B$4:$B$9,"&lt;&gt;"&amp;$P$21,$D$4:$D$9,$P20)</f>
        <v>2</v>
      </c>
      <c r="U20" s="25"/>
      <c r="V20" s="217">
        <f ca="1">Q20*FactorPts+(GDzero+R20)*FactorGD+S20*FactorFor</f>
        <v>20050020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1</v>
      </c>
      <c r="AC20" s="219">
        <f ca="1">$I$20</f>
        <v>1</v>
      </c>
      <c r="AD20" s="25">
        <f ca="1">IF(AND($AF$16,$AD$4=$AD$5,$AD$4=$AD$6,$AD$4&lt;&gt;$AD$7),W20,0)</f>
        <v>0</v>
      </c>
      <c r="AE20" s="25" t="str">
        <f t="shared" ca="1" si="12"/>
        <v/>
      </c>
    </row>
    <row r="21" spans="2:31" ht="15.75" thickBot="1">
      <c r="B21" s="36"/>
      <c r="C21" s="25"/>
      <c r="E21" s="899" t="str">
        <f>$P$7</f>
        <v>Switzerland</v>
      </c>
      <c r="F21" s="900"/>
      <c r="G21" s="900"/>
      <c r="H21" s="31">
        <f ca="1">SUMIFS($E$4:$E$9,$B$4:$B$9,$P$7,$D$4:$D$9,$P$4)+SUMIFS($G$4:$G$9,$B$4:$B$9,$P$4,$D$4:$D$9,$P$7)</f>
        <v>2</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2</v>
      </c>
      <c r="S23" s="25">
        <f ca="1">SUMIFS($E$4:$E$9,$B$4:$B$9,$P23,$D$4:$D$9,"&lt;&gt;"&amp;$P$26)+SUMIFS($G$4:$G$9,$B$4:$B$9,"&lt;&gt;"&amp;$P$26,$D$4:$D$9,$P23)</f>
        <v>5</v>
      </c>
      <c r="T23" s="25">
        <f ca="1">SUMIFS($G$4:$G$9,$B$4:$B$9,$P23,$D$4:$D$9,"&lt;&gt;"&amp;$P$26)+SUMIFS($E$4:$E$9,$B$4:$B$9,"&lt;&gt;"&amp;$P$26,$D$4:$D$9,$P23)</f>
        <v>3</v>
      </c>
      <c r="U23" s="25"/>
      <c r="V23" s="217">
        <f ca="1">Q23*FactorPts+(GDzero+R23)*FactorGD+S23*FactorFor</f>
        <v>60052050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-2</v>
      </c>
      <c r="S24" s="25">
        <f ca="1">SUMIFS($E$4:$E$9,$B$4:$B$9,$P24,$D$4:$D$9,"&lt;&gt;"&amp;$P$26)+SUMIFS($G$4:$G$9,$B$4:$B$9,"&lt;&gt;"&amp;$P$26,$D$4:$D$9,$P24)</f>
        <v>1</v>
      </c>
      <c r="T24" s="25">
        <f ca="1">SUMIFS($G$4:$G$9,$B$4:$B$9,$P24,$D$4:$D$9,"&lt;&gt;"&amp;$P$26)+SUMIFS($E$4:$E$9,$B$4:$B$9,"&lt;&gt;"&amp;$P$26,$D$4:$D$9,$P24)</f>
        <v>3</v>
      </c>
      <c r="U24" s="25"/>
      <c r="V24" s="217">
        <f ca="1">Q24*FactorPts+(GDzero+R24)*FactorGD+S24*FactorFor</f>
        <v>48010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0</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3</v>
      </c>
      <c r="R25" s="25">
        <f ca="1">S25-T25</f>
        <v>0</v>
      </c>
      <c r="S25" s="25">
        <f ca="1">SUMIFS($E$4:$E$9,$B$4:$B$9,$P25,$D$4:$D$9,"&lt;&gt;"&amp;$P$26)+SUMIFS($G$4:$G$9,$B$4:$B$9,"&lt;&gt;"&amp;$P$26,$D$4:$D$9,$P25)</f>
        <v>3</v>
      </c>
      <c r="T25" s="25">
        <f ca="1">SUMIFS($G$4:$G$9,$B$4:$B$9,$P25,$D$4:$D$9,"&lt;&gt;"&amp;$P$26)+SUMIFS($E$4:$E$9,$B$4:$B$9,"&lt;&gt;"&amp;$P$26,$D$4:$D$9,$P25)</f>
        <v>3</v>
      </c>
      <c r="U25" s="25"/>
      <c r="V25" s="217">
        <f ca="1">Q25*FactorPts+(GDzero+R25)*FactorGD+S25*FactorFor</f>
        <v>30050030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2</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4</v>
      </c>
      <c r="R28" s="25">
        <f ca="1">S28-T28</f>
        <v>1</v>
      </c>
      <c r="S28" s="25">
        <f ca="1">SUMIFS($E$4:$E$9,$B$4:$B$9,$P28,$D$4:$D$9,"&lt;&gt;"&amp;$P$31)+SUMIFS($G$4:$G$9,$B$4:$B$9,"&lt;&gt;"&amp;$P$31,$D$4:$D$9,$P28)</f>
        <v>4</v>
      </c>
      <c r="T28" s="25">
        <f ca="1">SUMIFS($G$4:$G$9,$B$4:$B$9,$P28,$D$4:$D$9,"&lt;&gt;"&amp;$P$31)+SUMIFS($E$4:$E$9,$B$4:$B$9,"&lt;&gt;"&amp;$P$31,$D$4:$D$9,$P28)</f>
        <v>3</v>
      </c>
      <c r="U28" s="25"/>
      <c r="V28" s="217">
        <f ca="1">Q28*FactorPts+(GDzero+R28)*FactorGD+S28*FactorFor</f>
        <v>40051040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3</v>
      </c>
      <c r="AC28" s="219"/>
      <c r="AD28" s="25">
        <f ca="1">IF(AND($AF$16,$AD$4=$AD$6,$AD$4=$AD$7,$AD$4&lt;&gt;$AD$5),W28,0)</f>
        <v>0</v>
      </c>
      <c r="AE28" s="25" t="str">
        <f ca="1">IF(AD28&gt;0,Y28,"")</f>
        <v/>
      </c>
    </row>
    <row r="29" spans="2:31">
      <c r="O29" s="25" t="s">
        <v>33</v>
      </c>
      <c r="P29" t="str">
        <f>$P$6</f>
        <v>Hungary</v>
      </c>
      <c r="Q29" s="25">
        <f ca="1">SUMIFS($H$4:$H$9,$B$4:$B$9,$P29,$D$4:$D$9,"&lt;&gt;"&amp;$P$31)+SUMIFS($I$4:$I$9,$B$4:$B$9,"&lt;&gt;"&amp;$P$31,$D$4:$D$9,$P29)</f>
        <v>4</v>
      </c>
      <c r="R29" s="25">
        <f ca="1">S29-T29</f>
        <v>2</v>
      </c>
      <c r="S29" s="25">
        <f ca="1">SUMIFS($E$4:$E$9,$B$4:$B$9,$P29,$D$4:$D$9,"&lt;&gt;"&amp;$P$31)+SUMIFS($G$4:$G$9,$B$4:$B$9,"&lt;&gt;"&amp;$P$31,$D$4:$D$9,$P29)</f>
        <v>4</v>
      </c>
      <c r="T29" s="25">
        <f ca="1">SUMIFS($G$4:$G$9,$B$4:$B$9,$P29,$D$4:$D$9,"&lt;&gt;"&amp;$P$31)+SUMIFS($E$4:$E$9,$B$4:$B$9,"&lt;&gt;"&amp;$P$31,$D$4:$D$9,$P29)</f>
        <v>2</v>
      </c>
      <c r="U29" s="25"/>
      <c r="V29" s="217">
        <f ca="1">Q29*FactorPts+(GDzero+R29)*FactorGD+S29*FactorFor</f>
        <v>40052040</v>
      </c>
      <c r="W29" s="25">
        <f t="shared" ref="W29:W30" ca="1" si="15">RANK(V29,V$28:V$30,1)</f>
        <v>3</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3</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0</v>
      </c>
      <c r="R30" s="25">
        <f ca="1">S30-T30</f>
        <v>-3</v>
      </c>
      <c r="S30" s="25">
        <f ca="1">SUMIFS($E$4:$E$9,$B$4:$B$9,$P30,$D$4:$D$9,"&lt;&gt;"&amp;$P$31)+SUMIFS($G$4:$G$9,$B$4:$B$9,"&lt;&gt;"&amp;$P$31,$D$4:$D$9,$P30)</f>
        <v>3</v>
      </c>
      <c r="T30" s="25">
        <f ca="1">SUMIFS($G$4:$G$9,$B$4:$B$9,$P30,$D$4:$D$9,"&lt;&gt;"&amp;$P$31)+SUMIFS($E$4:$E$9,$B$4:$B$9,"&lt;&gt;"&amp;$P$31,$D$4:$D$9,$P30)</f>
        <v>6</v>
      </c>
      <c r="U30" s="25"/>
      <c r="V30" s="217">
        <f ca="1">Q30*FactorPts+(GDzero+R30)*FactorGD+S30*FactorFor</f>
        <v>47030</v>
      </c>
      <c r="W30" s="25">
        <f t="shared" ca="1" si="15"/>
        <v>1</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1</v>
      </c>
      <c r="R33" s="25">
        <f ca="1">S33-T33</f>
        <v>-1</v>
      </c>
      <c r="S33" s="25">
        <f ca="1">SUMIFS($E$4:$E$9,$B$4:$B$9,$P33,$D$4:$D$9,"&lt;&gt;"&amp;$P$36)+SUMIFS($G$4:$G$9,$B$4:$B$9,"&lt;&gt;"&amp;$P$36,$D$4:$D$9,$P33)</f>
        <v>1</v>
      </c>
      <c r="T33" s="25">
        <f ca="1">SUMIFS($G$4:$G$9,$B$4:$B$9,$P33,$D$4:$D$9,"&lt;&gt;"&amp;$P$36)+SUMIFS($E$4:$E$9,$B$4:$B$9,"&lt;&gt;"&amp;$P$36,$D$4:$D$9,$P33)</f>
        <v>2</v>
      </c>
      <c r="U33" s="25"/>
      <c r="V33" s="217">
        <f ca="1">Q33*FactorPts+(GDzero+R33)*FactorGD+S33*FactorFor</f>
        <v>10049010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Hungary</v>
      </c>
      <c r="Q34" s="25">
        <f ca="1">SUMIFS($H$4:$H$9,$B$4:$B$9,$P34,$D$4:$D$9,"&lt;&gt;"&amp;$P$36)+SUMIFS($I$4:$I$9,$B$4:$B$9,"&lt;&gt;"&amp;$P$36,$D$4:$D$9,$P34)</f>
        <v>4</v>
      </c>
      <c r="R34" s="25">
        <f ca="1">S34-T34</f>
        <v>2</v>
      </c>
      <c r="S34" s="25">
        <f ca="1">SUMIFS($E$4:$E$9,$B$4:$B$9,$P34,$D$4:$D$9,"&lt;&gt;"&amp;$P$36)+SUMIFS($G$4:$G$9,$B$4:$B$9,"&lt;&gt;"&amp;$P$36,$D$4:$D$9,$P34)</f>
        <v>4</v>
      </c>
      <c r="T34" s="25">
        <f ca="1">SUMIFS($G$4:$G$9,$B$4:$B$9,$P34,$D$4:$D$9,"&lt;&gt;"&amp;$P$36)+SUMIFS($E$4:$E$9,$B$4:$B$9,"&lt;&gt;"&amp;$P$36,$D$4:$D$9,$P34)</f>
        <v>2</v>
      </c>
      <c r="U34" s="25"/>
      <c r="V34" s="217">
        <f ca="1">Q34*FactorPts+(GDzero+R34)*FactorGD+S34*FactorFor</f>
        <v>40052040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3</v>
      </c>
      <c r="AD34" s="25">
        <f ca="1">IF(AND($AF$16,$AD$5=$AD$6,$AD$5=$AD$7,$AD$5&lt;&gt;$AD$4),W34,0)</f>
        <v>0</v>
      </c>
      <c r="AE34" s="25" t="str">
        <f t="shared" ref="AE34:AE35" ca="1" si="19">IF(AD34&gt;0,Y34,"")</f>
        <v/>
      </c>
    </row>
    <row r="35" spans="15:31" ht="15.75" thickBot="1">
      <c r="O35" s="25" t="s">
        <v>34</v>
      </c>
      <c r="P35" t="str">
        <f>$P$7</f>
        <v>Switzerland</v>
      </c>
      <c r="Q35" s="25">
        <f ca="1">SUMIFS($H$4:$H$9,$B$4:$B$9,$P35,$D$4:$D$9,"&lt;&gt;"&amp;$P$36)+SUMIFS($I$4:$I$9,$B$4:$B$9,"&lt;&gt;"&amp;$P$36,$D$4:$D$9,$P35)</f>
        <v>3</v>
      </c>
      <c r="R35" s="25">
        <f ca="1">S35-T35</f>
        <v>-1</v>
      </c>
      <c r="S35" s="25">
        <f ca="1">SUMIFS($E$4:$E$9,$B$4:$B$9,$P35,$D$4:$D$9,"&lt;&gt;"&amp;$P$36)+SUMIFS($G$4:$G$9,$B$4:$B$9,"&lt;&gt;"&amp;$P$36,$D$4:$D$9,$P35)</f>
        <v>2</v>
      </c>
      <c r="T35" s="25">
        <f ca="1">SUMIFS($G$4:$G$9,$B$4:$B$9,$P35,$D$4:$D$9,"&lt;&gt;"&amp;$P$36)+SUMIFS($E$4:$E$9,$B$4:$B$9,"&lt;&gt;"&amp;$P$36,$D$4:$D$9,$P35)</f>
        <v>3</v>
      </c>
      <c r="U35" s="25"/>
      <c r="V35" s="217">
        <f ca="1">Q35*FactorPts+(GDzero+R35)*FactorGD+S35*FactorFor</f>
        <v>30049020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6</v>
      </c>
      <c r="R4" s="25">
        <f ca="1">S4-T4</f>
        <v>5</v>
      </c>
      <c r="S4" s="25">
        <f ca="1">SUMIF($B$4:$B$9,$P4,$E$4:$E$9)+SUMIF($D$4:$D$9,$P4,$G$4:$G$9)</f>
        <v>6</v>
      </c>
      <c r="T4" s="25">
        <f ca="1">SUMIF($B$4:$B$9,$P4,$G$4:$G$9)+SUMIF($D$4:$D$9,$P4,$E$4:$E$9)</f>
        <v>1</v>
      </c>
      <c r="U4" s="25">
        <f ca="1">COUNTIFS($B$4:$B$9,$P4,$H$4:$H$9,"=3")+COUNTIFS($D$4:$D$9,$P4,$I$4:$I$9,"=3")</f>
        <v>2</v>
      </c>
      <c r="V4" s="421">
        <f ca="1">$Q4*FactorPts+(GDzero+$R4)*FactorGD+$S4*FactorFor+$U4*FactorWins+$W4*FactorDirC3+$X4*FactorDirC2+$Y4*FactorDirC43+$Z4*FactorDirC42+$AA4*FactorDirC42+$AB4*FactorFairPlay+$AE4*FactorPenalty+(100-$AF4)*($M$10&gt;0)*FactorRank+(8-ROW())*FactorRow</f>
        <v>60155060.002097398</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60055060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1</v>
      </c>
      <c r="R5" s="25">
        <f ca="1">S5-T5</f>
        <v>-5</v>
      </c>
      <c r="S5" s="25">
        <f ca="1">SUMIF($B$4:$B$9,$P5,$E$4:$E$9)+SUMIF($D$4:$D$9,$P5,$G$4:$G$9)</f>
        <v>1</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10145010.0000863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10045010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Italy</v>
      </c>
      <c r="Q6" s="25">
        <f t="shared" ca="1" si="3"/>
        <v>6</v>
      </c>
      <c r="R6" s="25">
        <f ca="1">S6-T6</f>
        <v>4</v>
      </c>
      <c r="S6" s="25">
        <f ca="1">SUMIF($B$4:$B$9,$P6,$E$4:$E$9)+SUMIF($D$4:$D$9,$P6,$G$4:$G$9)</f>
        <v>4</v>
      </c>
      <c r="T6" s="25">
        <f ca="1">SUMIF($B$4:$B$9,$P6,$G$4:$G$9)+SUMIF($D$4:$D$9,$P6,$E$4:$E$9)</f>
        <v>0</v>
      </c>
      <c r="U6" s="25">
        <f t="shared" ca="1" si="4"/>
        <v>2</v>
      </c>
      <c r="V6" s="421">
        <f ca="1">$Q6*FactorPts+(GDzero+$R6)*FactorGD+$S6*FactorFor+$U6*FactorWins+$W6*FactorDirC3+$X6*FactorDirC2+$Y6*FactorDirC43+$Z6*FactorDirC42+$AA6*FactorDirC42+$AB6*FactorFairPlay+$AE6*FactorPenalty+(100-$AF6)*($M$10&gt;0)*FactorRank+(8-ROW())*FactorRow</f>
        <v>60154040.002082199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60054040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Albania</v>
      </c>
      <c r="Q7" s="25">
        <f t="shared" ca="1" si="3"/>
        <v>1</v>
      </c>
      <c r="R7" s="25">
        <f ca="1">S7-T7</f>
        <v>-4</v>
      </c>
      <c r="S7" s="25">
        <f ca="1">SUMIF($B$4:$B$9,$P7,$E$4:$E$9)+SUMIF($D$4:$D$9,$P7,$G$4:$G$9)</f>
        <v>2</v>
      </c>
      <c r="T7" s="25">
        <f ca="1">SUMIF($B$4:$B$9,$P7,$G$4:$G$9)+SUMIF($D$4:$D$9,$P7,$E$4:$E$9)</f>
        <v>6</v>
      </c>
      <c r="U7" s="25">
        <f t="shared" ca="1" si="4"/>
        <v>0</v>
      </c>
      <c r="V7" s="421">
        <f ca="1">$Q7*FactorPts+(GDzero+$R7)*FactorGD+$S7*FactorFor+$U7*FactorWins+$W7*FactorDirC3+$X7*FactorDirC2+$Y7*FactorDirC43+$Z7*FactorDirC42+$AA7*FactorDirC42+$AB7*FactorFairPlay+$AE7*FactorPenalty+(100-$AF7)*($M$10&gt;0)*FactorRank+(8-ROW())*FactorRow</f>
        <v>10146020.0000901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10046020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5</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Spain</v>
      </c>
      <c r="Q11" s="192">
        <f t="shared" ca="1" si="8"/>
        <v>6</v>
      </c>
      <c r="R11" s="33">
        <f t="shared" ca="1" si="8"/>
        <v>5</v>
      </c>
      <c r="S11" s="33">
        <f t="shared" ca="1" si="8"/>
        <v>6</v>
      </c>
      <c r="T11" s="33">
        <f t="shared" ca="1" si="8"/>
        <v>1</v>
      </c>
      <c r="U11" s="33">
        <f t="shared" ca="1" si="8"/>
        <v>2</v>
      </c>
      <c r="V11" s="422">
        <f ca="1">LARGE($V$4:$V$7,ROW(A1))</f>
        <v>60155060.002097398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75" thickTop="1">
      <c r="B12" s="25"/>
      <c r="C12" s="25"/>
      <c r="D12" s="25"/>
      <c r="O12" s="32" t="s">
        <v>33</v>
      </c>
      <c r="P12" t="str">
        <f t="shared" ca="1" si="8"/>
        <v>Italy</v>
      </c>
      <c r="Q12" s="99">
        <f t="shared" ca="1" si="8"/>
        <v>6</v>
      </c>
      <c r="R12" s="25">
        <f t="shared" ca="1" si="8"/>
        <v>4</v>
      </c>
      <c r="S12" s="25">
        <f t="shared" ca="1" si="8"/>
        <v>4</v>
      </c>
      <c r="T12" s="25">
        <f t="shared" ca="1" si="8"/>
        <v>0</v>
      </c>
      <c r="U12" s="25">
        <f t="shared" ca="1" si="8"/>
        <v>2</v>
      </c>
      <c r="V12" s="423">
        <f ca="1">LARGE($V$4:$V$7,ROW(A2))</f>
        <v>60154040.002082199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Albania</v>
      </c>
      <c r="Q13" s="99">
        <f t="shared" ca="1" si="11"/>
        <v>1</v>
      </c>
      <c r="R13" s="25">
        <f t="shared" ca="1" si="11"/>
        <v>-4</v>
      </c>
      <c r="S13" s="25">
        <f t="shared" ca="1" si="8"/>
        <v>2</v>
      </c>
      <c r="T13" s="25">
        <f t="shared" ca="1" si="8"/>
        <v>6</v>
      </c>
      <c r="U13" s="25">
        <f t="shared" ca="1" si="11"/>
        <v>0</v>
      </c>
      <c r="V13" s="423">
        <f ca="1">LARGE($V$4:$V$7,ROW(A3))</f>
        <v>10146020.0000901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Croatia</v>
      </c>
      <c r="Q14" s="193">
        <f t="shared" ca="1" si="11"/>
        <v>1</v>
      </c>
      <c r="R14" s="29">
        <f t="shared" ca="1" si="11"/>
        <v>-5</v>
      </c>
      <c r="S14" s="29">
        <f t="shared" ca="1" si="8"/>
        <v>1</v>
      </c>
      <c r="T14" s="29">
        <f t="shared" ca="1" si="8"/>
        <v>6</v>
      </c>
      <c r="U14" s="29">
        <f t="shared" ca="1" si="11"/>
        <v>0</v>
      </c>
      <c r="V14" s="424">
        <f ca="1">LARGE($V$4:$V$7,ROW(A4))</f>
        <v>10145010.0000863</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Spain</v>
      </c>
      <c r="F18" s="903"/>
      <c r="G18" s="903"/>
      <c r="H18" s="104"/>
      <c r="I18" s="33">
        <f ca="1">SUMIFS($E$4:$E$9,$B$4:$B$9,$P$4,$D$4:$D$9,$P$5)+SUMIFS($G$4:$G$9,$B$4:$B$9,$P$5,$D$4:$D$9,$P$4)</f>
        <v>3</v>
      </c>
      <c r="J18" s="33">
        <f ca="1">SUMIFS($E$4:$E$9,$B$4:$B$9,$P$4,$D$4:$D$9,$P$6)+SUMIFS($G$4:$G$9,$B$4:$B$9,$P$6,$D$4:$D$9,$P$4)</f>
        <v>0</v>
      </c>
      <c r="K18" s="105">
        <f ca="1">SUMIFS($E$4:$E$9,$B$4:$B$9,$P$4,$D$4:$D$9,$P$7)+SUMIFS($G$4:$G$9,$B$4:$B$9,$P$7,$D$4:$D$9,$P$4)</f>
        <v>3</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3</v>
      </c>
      <c r="R18" s="25">
        <f ca="1">S18-T18</f>
        <v>3</v>
      </c>
      <c r="S18" s="25">
        <f ca="1">SUMIFS($E$4:$E$9,$B$4:$B$9,$P18,$D$4:$D$9,"&lt;&gt;"&amp;$P$21)+SUMIFS($G$4:$G$9,$B$4:$B$9,"&lt;&gt;"&amp;$P$21,$D$4:$D$9,$P18)</f>
        <v>3</v>
      </c>
      <c r="T18" s="25">
        <f ca="1">SUMIFS($G$4:$G$9,$B$4:$B$9,$P18,$D$4:$D$9,"&lt;&gt;"&amp;$P$21)+SUMIFS($E$4:$E$9,$B$4:$B$9,"&lt;&gt;"&amp;$P$21,$D$4:$D$9,$P18)</f>
        <v>0</v>
      </c>
      <c r="U18" s="25"/>
      <c r="V18" s="217">
        <f ca="1">Q18*FactorPts+(GDzero+R18)*FactorGD+S18*FactorFor</f>
        <v>30053030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0</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0</v>
      </c>
      <c r="I19" s="69"/>
      <c r="J19" s="25">
        <f ca="1">SUMIFS($E$4:$E$9,$B$4:$B$9,$P$5,$D$4:$D$9,$P$6)+SUMIFS($G$4:$G$9,$B$4:$B$9,$P$6,$D$4:$D$9,$P$5)</f>
        <v>0</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-5</v>
      </c>
      <c r="S19" s="25">
        <f ca="1">SUMIFS($E$4:$E$9,$B$4:$B$9,$P19,$D$4:$D$9,"&lt;&gt;"&amp;$P$21)+SUMIFS($G$4:$G$9,$B$4:$B$9,"&lt;&gt;"&amp;$P$21,$D$4:$D$9,$P19)</f>
        <v>0</v>
      </c>
      <c r="T19" s="25">
        <f ca="1">SUMIFS($G$4:$G$9,$B$4:$B$9,$P19,$D$4:$D$9,"&lt;&gt;"&amp;$P$21)+SUMIFS($E$4:$E$9,$B$4:$B$9,"&lt;&gt;"&amp;$P$21,$D$4:$D$9,$P19)</f>
        <v>5</v>
      </c>
      <c r="U19" s="25"/>
      <c r="V19" s="217">
        <f ca="1">Q19*FactorPts+(GDzero+R19)*FactorGD+S19*FactorFor</f>
        <v>45000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Italy</v>
      </c>
      <c r="F20" s="905"/>
      <c r="G20" s="905"/>
      <c r="H20" s="32">
        <f ca="1">SUMIFS($E$4:$E$9,$B$4:$B$9,$P$6,$D$4:$D$9,$P$4)+SUMIFS($G$4:$G$9,$B$4:$B$9,$P$4,$D$4:$D$9,$P$6)</f>
        <v>0</v>
      </c>
      <c r="I20" s="25">
        <f ca="1">SUMIFS($E$4:$E$9,$B$4:$B$9,$P$6,$D$4:$D$9,$P$5)+SUMIFS($G$4:$G$9,$B$4:$B$9,$P$5,$D$4:$D$9,$P$6)</f>
        <v>2</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3</v>
      </c>
      <c r="R20" s="25">
        <f ca="1">S20-T20</f>
        <v>2</v>
      </c>
      <c r="S20" s="25">
        <f ca="1">SUMIFS($E$4:$E$9,$B$4:$B$9,$P20,$D$4:$D$9,"&lt;&gt;"&amp;$P$21)+SUMIFS($G$4:$G$9,$B$4:$B$9,"&lt;&gt;"&amp;$P$21,$D$4:$D$9,$P20)</f>
        <v>2</v>
      </c>
      <c r="T20" s="25">
        <f ca="1">SUMIFS($G$4:$G$9,$B$4:$B$9,$P20,$D$4:$D$9,"&lt;&gt;"&amp;$P$21)+SUMIFS($E$4:$E$9,$B$4:$B$9,"&lt;&gt;"&amp;$P$21,$D$4:$D$9,$P20)</f>
        <v>0</v>
      </c>
      <c r="U20" s="25"/>
      <c r="V20" s="217">
        <f ca="1">Q20*FactorPts+(GDzero+R20)*FactorGD+S20*FactorFor</f>
        <v>30052020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2</v>
      </c>
      <c r="AD20" s="25">
        <f ca="1">IF(AND($AF$16,$AD$4=$AD$5,$AD$4=$AD$6,$AD$4&lt;&gt;$AD$7),W20,0)</f>
        <v>0</v>
      </c>
      <c r="AE20" s="25" t="str">
        <f t="shared" ca="1" si="13"/>
        <v/>
      </c>
    </row>
    <row r="21" spans="2:31" ht="15.75" thickBot="1">
      <c r="B21" s="36"/>
      <c r="C21" s="25"/>
      <c r="E21" s="899" t="str">
        <f>$P$7</f>
        <v>Albania</v>
      </c>
      <c r="F21" s="900"/>
      <c r="G21" s="900"/>
      <c r="H21" s="31">
        <f ca="1">SUMIFS($E$4:$E$9,$B$4:$B$9,$P$7,$D$4:$D$9,$P$4)+SUMIFS($G$4:$G$9,$B$4:$B$9,$P$4,$D$4:$D$9,$P$7)</f>
        <v>1</v>
      </c>
      <c r="I21" s="29">
        <f ca="1">SUMIFS($E$4:$E$9,$B$4:$B$9,$P$7,$D$4:$D$9,$P$5)+SUMIFS($G$4:$G$9,$B$4:$B$9,$P$5,$D$4:$D$9,$P$7)</f>
        <v>1</v>
      </c>
      <c r="J21" s="29">
        <f ca="1">SUMIFS($E$4:$E$9,$B$4:$B$9,$P$7,$D$4:$D$9,$P$6)+SUMIFS($G$4:$G$9,$B$4:$B$9,$P$6,$D$4:$D$9,$P$7)</f>
        <v>0</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5</v>
      </c>
      <c r="S23" s="25">
        <f ca="1">SUMIFS($E$4:$E$9,$B$4:$B$9,$P23,$D$4:$D$9,"&lt;&gt;"&amp;$P$26)+SUMIFS($G$4:$G$9,$B$4:$B$9,"&lt;&gt;"&amp;$P$26,$D$4:$D$9,$P23)</f>
        <v>6</v>
      </c>
      <c r="T23" s="25">
        <f ca="1">SUMIFS($G$4:$G$9,$B$4:$B$9,$P23,$D$4:$D$9,"&lt;&gt;"&amp;$P$26)+SUMIFS($E$4:$E$9,$B$4:$B$9,"&lt;&gt;"&amp;$P$26,$D$4:$D$9,$P23)</f>
        <v>1</v>
      </c>
      <c r="U23" s="25"/>
      <c r="V23" s="217">
        <f ca="1">Q23*FactorPts+(GDzero+R23)*FactorGD+S23*FactorFor</f>
        <v>60055060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3</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1</v>
      </c>
      <c r="R24" s="25">
        <f ca="1">S24-T24</f>
        <v>-3</v>
      </c>
      <c r="S24" s="25">
        <f ca="1">SUMIFS($E$4:$E$9,$B$4:$B$9,$P24,$D$4:$D$9,"&lt;&gt;"&amp;$P$26)+SUMIFS($G$4:$G$9,$B$4:$B$9,"&lt;&gt;"&amp;$P$26,$D$4:$D$9,$P24)</f>
        <v>1</v>
      </c>
      <c r="T24" s="25">
        <f ca="1">SUMIFS($G$4:$G$9,$B$4:$B$9,$P24,$D$4:$D$9,"&lt;&gt;"&amp;$P$26)+SUMIFS($E$4:$E$9,$B$4:$B$9,"&lt;&gt;"&amp;$P$26,$D$4:$D$9,$P24)</f>
        <v>4</v>
      </c>
      <c r="U24" s="25"/>
      <c r="V24" s="217">
        <f ca="1">Q24*FactorPts+(GDzero+R24)*FactorGD+S24*FactorFor</f>
        <v>10047010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1</v>
      </c>
      <c r="R25" s="25">
        <f ca="1">S25-T25</f>
        <v>-2</v>
      </c>
      <c r="S25" s="25">
        <f ca="1">SUMIFS($E$4:$E$9,$B$4:$B$9,$P25,$D$4:$D$9,"&lt;&gt;"&amp;$P$26)+SUMIFS($G$4:$G$9,$B$4:$B$9,"&lt;&gt;"&amp;$P$26,$D$4:$D$9,$P25)</f>
        <v>2</v>
      </c>
      <c r="T25" s="25">
        <f ca="1">SUMIFS($G$4:$G$9,$B$4:$B$9,$P25,$D$4:$D$9,"&lt;&gt;"&amp;$P$26)+SUMIFS($E$4:$E$9,$B$4:$B$9,"&lt;&gt;"&amp;$P$26,$D$4:$D$9,$P25)</f>
        <v>4</v>
      </c>
      <c r="U25" s="25"/>
      <c r="V25" s="217">
        <f ca="1">Q25*FactorPts+(GDzero+R25)*FactorGD+S25*FactorFor</f>
        <v>10048020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3</v>
      </c>
      <c r="R28" s="25">
        <f ca="1">S28-T28</f>
        <v>2</v>
      </c>
      <c r="S28" s="25">
        <f ca="1">SUMIFS($E$4:$E$9,$B$4:$B$9,$P28,$D$4:$D$9,"&lt;&gt;"&amp;$P$31)+SUMIFS($G$4:$G$9,$B$4:$B$9,"&lt;&gt;"&amp;$P$31,$D$4:$D$9,$P28)</f>
        <v>3</v>
      </c>
      <c r="T28" s="25">
        <f ca="1">SUMIFS($G$4:$G$9,$B$4:$B$9,$P28,$D$4:$D$9,"&lt;&gt;"&amp;$P$31)+SUMIFS($E$4:$E$9,$B$4:$B$9,"&lt;&gt;"&amp;$P$31,$D$4:$D$9,$P28)</f>
        <v>1</v>
      </c>
      <c r="U28" s="25"/>
      <c r="V28" s="217">
        <f ca="1">Q28*FactorPts+(GDzero+R28)*FactorGD+S28*FactorFor</f>
        <v>30052030</v>
      </c>
      <c r="W28" s="25">
        <f ca="1">RANK(V28,V$28:V$30,1)</f>
        <v>3</v>
      </c>
      <c r="X28" s="25">
        <f ca="1">IF(AND($Q$4=$Q$6,$Q$4=$Q$7,$Q$4&lt;&gt;$Q$5),W28,0)</f>
        <v>0</v>
      </c>
      <c r="Y28" s="25" t="str">
        <f ca="1">IF(AND(V28=V29,V28&lt;&gt;V30),IF(AA28&gt;AA29,3,IF(AA28=AA29,1,0)),IF(AND(V28=V30,V28&lt;&gt;V29),IF(AB28&gt;AB30,3,IF(AB28=AB30,1,0)),""))</f>
        <v/>
      </c>
      <c r="Z28" s="25" t="str">
        <f ca="1">IF(X28&gt;0,Y28,"")</f>
        <v/>
      </c>
      <c r="AA28" s="206">
        <f ca="1">$J$18</f>
        <v>0</v>
      </c>
      <c r="AB28" s="25">
        <f ca="1">$K$18</f>
        <v>3</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2</v>
      </c>
      <c r="S29" s="25">
        <f ca="1">SUMIFS($E$4:$E$9,$B$4:$B$9,$P29,$D$4:$D$9,"&lt;&gt;"&amp;$P$31)+SUMIFS($G$4:$G$9,$B$4:$B$9,"&lt;&gt;"&amp;$P$31,$D$4:$D$9,$P29)</f>
        <v>2</v>
      </c>
      <c r="T29" s="25">
        <f ca="1">SUMIFS($G$4:$G$9,$B$4:$B$9,$P29,$D$4:$D$9,"&lt;&gt;"&amp;$P$31)+SUMIFS($E$4:$E$9,$B$4:$B$9,"&lt;&gt;"&amp;$P$31,$D$4:$D$9,$P29)</f>
        <v>0</v>
      </c>
      <c r="U29" s="25"/>
      <c r="V29" s="217">
        <f ca="1">Q29*FactorPts+(GDzero+R29)*FactorGD+S29*FactorFor</f>
        <v>30052020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-4</v>
      </c>
      <c r="S30" s="25">
        <f ca="1">SUMIFS($E$4:$E$9,$B$4:$B$9,$P30,$D$4:$D$9,"&lt;&gt;"&amp;$P$31)+SUMIFS($G$4:$G$9,$B$4:$B$9,"&lt;&gt;"&amp;$P$31,$D$4:$D$9,$P30)</f>
        <v>1</v>
      </c>
      <c r="T30" s="25">
        <f ca="1">SUMIFS($G$4:$G$9,$B$4:$B$9,$P30,$D$4:$D$9,"&lt;&gt;"&amp;$P$31)+SUMIFS($E$4:$E$9,$B$4:$B$9,"&lt;&gt;"&amp;$P$31,$D$4:$D$9,$P30)</f>
        <v>5</v>
      </c>
      <c r="U30" s="25"/>
      <c r="V30" s="217">
        <f ca="1">Q30*FactorPts+(GDzero+R30)*FactorGD+S30*FactorFor</f>
        <v>46010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1</v>
      </c>
      <c r="R33" s="25">
        <f ca="1">S33-T33</f>
        <v>-2</v>
      </c>
      <c r="S33" s="25">
        <f ca="1">SUMIFS($E$4:$E$9,$B$4:$B$9,$P33,$D$4:$D$9,"&lt;&gt;"&amp;$P$36)+SUMIFS($G$4:$G$9,$B$4:$B$9,"&lt;&gt;"&amp;$P$36,$D$4:$D$9,$P33)</f>
        <v>1</v>
      </c>
      <c r="T33" s="25">
        <f ca="1">SUMIFS($G$4:$G$9,$B$4:$B$9,$P33,$D$4:$D$9,"&lt;&gt;"&amp;$P$36)+SUMIFS($E$4:$E$9,$B$4:$B$9,"&lt;&gt;"&amp;$P$36,$D$4:$D$9,$P33)</f>
        <v>3</v>
      </c>
      <c r="U33" s="25"/>
      <c r="V33" s="217">
        <f ca="1">Q33*FactorPts+(GDzero+R33)*FactorGD+S33*FactorFor</f>
        <v>10048010</v>
      </c>
      <c r="W33" s="25">
        <f ca="1">RANK(V33,V$33:V$35,1)</f>
        <v>1</v>
      </c>
      <c r="X33" s="25">
        <f ca="1">IF(AND($Q$5=$Q$6,$Q$5=$Q$7,$Q$5&lt;&gt;$Q$4),W33,0)</f>
        <v>0</v>
      </c>
      <c r="Y33" s="25">
        <f ca="1">IF(AND(V33=V34,V33&lt;&gt;V35),IF(AA33&gt;AA34,3,IF(AA33=AA34,1,0)),IF(AND(V33=V35,V33&lt;&gt;V34),IF(AB33&gt;AB35,3,IF(AB33=AB35,1,0)),""))</f>
        <v>1</v>
      </c>
      <c r="Z33" s="25" t="str">
        <f ca="1">IF(X33&gt;0,Y33,"")</f>
        <v/>
      </c>
      <c r="AA33" s="206">
        <f ca="1">$J$19</f>
        <v>0</v>
      </c>
      <c r="AB33" s="25">
        <f ca="1">$K$19</f>
        <v>1</v>
      </c>
      <c r="AC33" s="219"/>
      <c r="AD33" s="25">
        <f ca="1">IF(AND($AF$16,$AD$5=$AD$6,$AD$5=$AD$7,$AD$5&lt;&gt;$AD$4),W33,0)</f>
        <v>0</v>
      </c>
      <c r="AE33" s="25" t="str">
        <f ca="1">IF(AD33&gt;0,Y33,"")</f>
        <v/>
      </c>
    </row>
    <row r="34" spans="15:31">
      <c r="O34" s="25" t="s">
        <v>33</v>
      </c>
      <c r="P34" t="str">
        <f>$P$6</f>
        <v>Italy</v>
      </c>
      <c r="Q34" s="25">
        <f ca="1">SUMIFS($H$4:$H$9,$B$4:$B$9,$P34,$D$4:$D$9,"&lt;&gt;"&amp;$P$36)+SUMIFS($I$4:$I$9,$B$4:$B$9,"&lt;&gt;"&amp;$P$36,$D$4:$D$9,$P34)</f>
        <v>6</v>
      </c>
      <c r="R34" s="25">
        <f ca="1">S34-T34</f>
        <v>4</v>
      </c>
      <c r="S34" s="25">
        <f ca="1">SUMIFS($E$4:$E$9,$B$4:$B$9,$P34,$D$4:$D$9,"&lt;&gt;"&amp;$P$36)+SUMIFS($G$4:$G$9,$B$4:$B$9,"&lt;&gt;"&amp;$P$36,$D$4:$D$9,$P34)</f>
        <v>4</v>
      </c>
      <c r="T34" s="25">
        <f ca="1">SUMIFS($G$4:$G$9,$B$4:$B$9,$P34,$D$4:$D$9,"&lt;&gt;"&amp;$P$36)+SUMIFS($E$4:$E$9,$B$4:$B$9,"&lt;&gt;"&amp;$P$36,$D$4:$D$9,$P34)</f>
        <v>0</v>
      </c>
      <c r="U34" s="25"/>
      <c r="V34" s="217">
        <f ca="1">Q34*FactorPts+(GDzero+R34)*FactorGD+S34*FactorFor</f>
        <v>60054040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5.75" thickBot="1">
      <c r="O35" s="25" t="s">
        <v>34</v>
      </c>
      <c r="P35" t="str">
        <f>$P$7</f>
        <v>Albania</v>
      </c>
      <c r="Q35" s="25">
        <f ca="1">SUMIFS($H$4:$H$9,$B$4:$B$9,$P35,$D$4:$D$9,"&lt;&gt;"&amp;$P$36)+SUMIFS($I$4:$I$9,$B$4:$B$9,"&lt;&gt;"&amp;$P$36,$D$4:$D$9,$P35)</f>
        <v>1</v>
      </c>
      <c r="R35" s="25">
        <f ca="1">S35-T35</f>
        <v>-2</v>
      </c>
      <c r="S35" s="25">
        <f ca="1">SUMIFS($E$4:$E$9,$B$4:$B$9,$P35,$D$4:$D$9,"&lt;&gt;"&amp;$P$36)+SUMIFS($G$4:$G$9,$B$4:$B$9,"&lt;&gt;"&amp;$P$36,$D$4:$D$9,$P35)</f>
        <v>1</v>
      </c>
      <c r="T35" s="25">
        <f ca="1">SUMIFS($G$4:$G$9,$B$4:$B$9,$P35,$D$4:$D$9,"&lt;&gt;"&amp;$P$36)+SUMIFS($E$4:$E$9,$B$4:$B$9,"&lt;&gt;"&amp;$P$36,$D$4:$D$9,$P35)</f>
        <v>3</v>
      </c>
      <c r="U35" s="25"/>
      <c r="V35" s="217">
        <f ca="1">Q35*FactorPts+(GDzero+R35)*FactorGD+S35*FactorFor</f>
        <v>10048010</v>
      </c>
      <c r="W35" s="25">
        <f ca="1">RANK(V35,V$33:V$35,1)</f>
        <v>1</v>
      </c>
      <c r="X35" s="25">
        <f ca="1">IF(AND($Q$5=$Q$6,$Q$5=$Q$7,$Q$5&lt;&gt;$Q$4),W35,0)</f>
        <v>0</v>
      </c>
      <c r="Y35" s="25">
        <f ca="1">IF(AND(V35=V33,V35&lt;&gt;V34),IF(AB35&gt;AB33,3,IF(AB35=AB33,1,0)),IF(AND(V35=V34,V35&lt;&gt;V33),IF(AC35&gt;AC34,3,IF(AC35=AC34,1,0)),""))</f>
        <v>1</v>
      </c>
      <c r="Z35" s="25" t="str">
        <f t="shared" ca="1" si="18"/>
        <v/>
      </c>
      <c r="AA35" s="207"/>
      <c r="AB35" s="208">
        <f ca="1">$I$21</f>
        <v>1</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2</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4</v>
      </c>
      <c r="R4" s="25">
        <f ca="1">S4-T4</f>
        <v>0</v>
      </c>
      <c r="S4" s="25">
        <f ca="1">SUMIF($B$4:$B$9,$P4,$E$4:$E$9)+SUMIF($D$4:$D$9,$P4,$G$4:$G$9)</f>
        <v>4</v>
      </c>
      <c r="T4" s="25">
        <f ca="1">SUMIF($B$4:$B$9,$P4,$G$4:$G$9)+SUMIF($D$4:$D$9,$P4,$E$4:$E$9)</f>
        <v>4</v>
      </c>
      <c r="U4" s="25">
        <f ca="1">COUNTIFS($B$4:$B$9,$P4,$H$4:$H$9,"=3")+COUNTIFS($D$4:$D$9,$P4,$I$4:$I$9,"=3")</f>
        <v>1</v>
      </c>
      <c r="V4" s="421">
        <f ca="1">$Q4*FactorPts+(GDzero+$R4)*FactorGD+$S4*FactorFor+$U4*FactorWins+$W4*FactorDirC3+$X4*FactorDirC2+$Y4*FactorDirC43+$Z4*FactorDirC42+$AA4*FactorDirC42+$AB4*FactorFairPlay+$AE4*FactorPenalty+(100-$AF4)*($M$10&gt;0)*FactorRank+(8-ROW())*FactorRow</f>
        <v>40050040.001085408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40050040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4</v>
      </c>
      <c r="H5" s="25">
        <f t="shared" ca="1" si="0"/>
        <v>0</v>
      </c>
      <c r="I5" s="25">
        <f t="shared" ca="1" si="1"/>
        <v>3</v>
      </c>
      <c r="L5" s="5"/>
      <c r="M5" s="25">
        <f t="shared" ca="1" si="2"/>
        <v>1</v>
      </c>
      <c r="N5" s="25"/>
      <c r="O5" s="25" t="s">
        <v>33</v>
      </c>
      <c r="P5" s="37" t="str">
        <f>VLOOKUP($Q$1&amp;ROW($A2),Groups!$B$7:$D$35,3,0)</f>
        <v>Denmark</v>
      </c>
      <c r="Q5" s="25">
        <f t="shared" ref="Q5:Q7" ca="1" si="3">SUMIF($B$4:$B$9,P5,$H$4:$H$9)+SUMIF($D$4:$D$9,P5,$I$4:$I$9)</f>
        <v>2</v>
      </c>
      <c r="R5" s="25">
        <f ca="1">S5-T5</f>
        <v>-2</v>
      </c>
      <c r="S5" s="25">
        <f ca="1">SUMIF($B$4:$B$9,$P5,$E$4:$E$9)+SUMIF($D$4:$D$9,$P5,$G$4:$G$9)</f>
        <v>3</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20048030.000091303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20048030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Serbia</v>
      </c>
      <c r="Q6" s="25">
        <f t="shared" ca="1" si="3"/>
        <v>4</v>
      </c>
      <c r="R6" s="25">
        <f ca="1">S6-T6</f>
        <v>-2</v>
      </c>
      <c r="S6" s="25">
        <f ca="1">SUMIF($B$4:$B$9,$P6,$E$4:$E$9)+SUMIF($D$4:$D$9,$P6,$G$4:$G$9)</f>
        <v>3</v>
      </c>
      <c r="T6" s="25">
        <f ca="1">SUMIF($B$4:$B$9,$P6,$G$4:$G$9)+SUMIF($D$4:$D$9,$P6,$E$4:$E$9)</f>
        <v>5</v>
      </c>
      <c r="U6" s="25">
        <f t="shared" ca="1" si="4"/>
        <v>1</v>
      </c>
      <c r="V6" s="421">
        <f ca="1">$Q6*FactorPts+(GDzero+$R6)*FactorGD+$S6*FactorFor+$U6*FactorWins+$W6*FactorDirC3+$X6*FactorDirC2+$Y6*FactorDirC43+$Z6*FactorDirC42+$AA6*FactorDirC42+$AB6*FactorFairPlay+$AE6*FactorPenalty+(100-$AF6)*($M$10&gt;0)*FactorRank+(8-ROW())*FactorRow</f>
        <v>40348030.001081206</v>
      </c>
      <c r="W6" s="25">
        <f t="shared" ca="1" si="5"/>
        <v>0</v>
      </c>
      <c r="X6" s="25">
        <f ca="1">IF($L20="",0,$L20)+SUMIFS($Z$18:$Z$35,$P$18:$P$35,$P6)</f>
        <v>3</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40048030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6</v>
      </c>
      <c r="R7" s="25">
        <f ca="1">S7-T7</f>
        <v>4</v>
      </c>
      <c r="S7" s="25">
        <f ca="1">SUMIF($B$4:$B$9,$P7,$E$4:$E$9)+SUMIF($D$4:$D$9,$P7,$G$4:$G$9)</f>
        <v>7</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60054070.002095096</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60054070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England</v>
      </c>
      <c r="Q11" s="192">
        <f t="shared" ca="1" si="8"/>
        <v>6</v>
      </c>
      <c r="R11" s="33">
        <f t="shared" ca="1" si="8"/>
        <v>4</v>
      </c>
      <c r="S11" s="33">
        <f t="shared" ca="1" si="8"/>
        <v>7</v>
      </c>
      <c r="T11" s="33">
        <f t="shared" ca="1" si="8"/>
        <v>3</v>
      </c>
      <c r="U11" s="33">
        <f t="shared" ca="1" si="8"/>
        <v>2</v>
      </c>
      <c r="V11" s="422">
        <f ca="1">LARGE($V$4:$V$7,ROW(A1))</f>
        <v>60054070.002095096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Serbia</v>
      </c>
      <c r="Q12" s="99">
        <f t="shared" ca="1" si="8"/>
        <v>4</v>
      </c>
      <c r="R12" s="25">
        <f t="shared" ca="1" si="8"/>
        <v>-2</v>
      </c>
      <c r="S12" s="25">
        <f t="shared" ca="1" si="8"/>
        <v>3</v>
      </c>
      <c r="T12" s="25">
        <f t="shared" ca="1" si="8"/>
        <v>5</v>
      </c>
      <c r="U12" s="25">
        <f t="shared" ca="1" si="8"/>
        <v>1</v>
      </c>
      <c r="V12" s="423">
        <f ca="1">LARGE($V$4:$V$7,ROW(A2))</f>
        <v>40348030.001081206</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3</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4</v>
      </c>
      <c r="R13" s="25">
        <f t="shared" ca="1" si="11"/>
        <v>0</v>
      </c>
      <c r="S13" s="25">
        <f t="shared" ca="1" si="8"/>
        <v>4</v>
      </c>
      <c r="T13" s="25">
        <f t="shared" ca="1" si="8"/>
        <v>4</v>
      </c>
      <c r="U13" s="25">
        <f t="shared" ca="1" si="11"/>
        <v>1</v>
      </c>
      <c r="V13" s="423">
        <f ca="1">LARGE($V$4:$V$7,ROW(A3))</f>
        <v>40050040.001085408</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0</v>
      </c>
      <c r="AE13" s="401" t="str">
        <f ca="1">IF(OR(AND($Y$11&gt;0,OR($B$8=$P13,$D$8=$P13)),AND($Y$12&gt;0,OR($B$9=$P13,$D$9=$P13))),SUMIF($B$8:$B$9,$P13,$J$8:$J$9)+SUMIF($D$8:$D$9,$P13,$L$8:$L$9),"")</f>
        <v/>
      </c>
    </row>
    <row r="14" spans="1:33" ht="15.75" thickBot="1">
      <c r="B14" s="25"/>
      <c r="C14" s="25"/>
      <c r="D14" s="50"/>
      <c r="F14" s="25"/>
      <c r="G14" s="5"/>
      <c r="O14" s="31" t="s">
        <v>35</v>
      </c>
      <c r="P14" s="30" t="str">
        <f t="shared" ca="1" si="11"/>
        <v>Denmark</v>
      </c>
      <c r="Q14" s="193">
        <f t="shared" ca="1" si="11"/>
        <v>2</v>
      </c>
      <c r="R14" s="29">
        <f t="shared" ca="1" si="11"/>
        <v>-2</v>
      </c>
      <c r="S14" s="29">
        <f t="shared" ca="1" si="8"/>
        <v>3</v>
      </c>
      <c r="T14" s="29">
        <f t="shared" ca="1" si="8"/>
        <v>5</v>
      </c>
      <c r="U14" s="29">
        <f t="shared" ca="1" si="11"/>
        <v>0</v>
      </c>
      <c r="V14" s="424">
        <f ca="1">LARGE($V$4:$V$7,ROW(A4))</f>
        <v>20048030.000091303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Slovenia</v>
      </c>
      <c r="F18" s="903"/>
      <c r="G18" s="903"/>
      <c r="H18" s="104"/>
      <c r="I18" s="33">
        <f ca="1">SUMIFS($E$4:$E$9,$B$4:$B$9,$P$4,$D$4:$D$9,$P$5)+SUMIFS($G$4:$G$9,$B$4:$B$9,$P$5,$D$4:$D$9,$P$4)</f>
        <v>2</v>
      </c>
      <c r="J18" s="33">
        <f ca="1">SUMIFS($E$4:$E$9,$B$4:$B$9,$P$4,$D$4:$D$9,$P$6)+SUMIFS($G$4:$G$9,$B$4:$B$9,$P$6,$D$4:$D$9,$P$4)</f>
        <v>0</v>
      </c>
      <c r="K18" s="105">
        <f ca="1">SUMIFS($E$4:$E$9,$B$4:$B$9,$P$4,$D$4:$D$9,$P$7)+SUMIFS($G$4:$G$9,$B$4:$B$9,$P$7,$D$4:$D$9,$P$4)</f>
        <v>2</v>
      </c>
      <c r="L18" s="64">
        <f ca="1">IF(AND($Q$4=$Q$5,$Q$4&lt;&gt;$Q$6,$Q$4&lt;&gt;$Q$7),IF(I18&gt;H19,3,IF(I18=H19,1,0)),IF(AND($Q$4=$Q$6,$Q$4&lt;&gt;$Q$5,$Q$4&lt;&gt;$Q$7),IF(J18&gt;H20,3,IF(J18=H20,1,0)),IF(AND($Q$4=$Q$7,$Q$4&lt;&gt;$Q$5,$Q$4&lt;&gt;$Q$6),IF(K18&gt;H21,3,IF(K18=H21,1,0)),"")))</f>
        <v>0</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-1</v>
      </c>
      <c r="S18" s="25">
        <f ca="1">SUMIFS($E$4:$E$9,$B$4:$B$9,$P18,$D$4:$D$9,"&lt;&gt;"&amp;$P$21)+SUMIFS($G$4:$G$9,$B$4:$B$9,"&lt;&gt;"&amp;$P$21,$D$4:$D$9,$P18)</f>
        <v>2</v>
      </c>
      <c r="T18" s="25">
        <f ca="1">SUMIFS($G$4:$G$9,$B$4:$B$9,$P18,$D$4:$D$9,"&lt;&gt;"&amp;$P$21)+SUMIFS($E$4:$E$9,$B$4:$B$9,"&lt;&gt;"&amp;$P$21,$D$4:$D$9,$P18)</f>
        <v>3</v>
      </c>
      <c r="U18" s="25"/>
      <c r="V18" s="217">
        <f ca="1">Q18*FactorPts+(GDzero+R18)*FactorGD+S18*FactorFor</f>
        <v>10049020</v>
      </c>
      <c r="W18" s="25">
        <f ca="1">RANK(V18,V$18:V$20,1)</f>
        <v>1</v>
      </c>
      <c r="X18" s="25">
        <f ca="1">IF(AND($Q$4=$Q$5,$Q$4=$Q$6,$Q$4&lt;&gt;$Q$7),W18,0)</f>
        <v>0</v>
      </c>
      <c r="Y18" s="25" t="str">
        <f ca="1">IF(AND(V18=V19,V18&lt;&gt;V20),IF(AA18&gt;AA19,3,IF(AA18=AA19,1,0)),IF(AND(V18=V20,V18&lt;&gt;V19),IF(AB18&gt;AB20,3,IF(AB18=AB20,1,0)),""))</f>
        <v/>
      </c>
      <c r="Z18" s="25" t="str">
        <f ca="1">IF(X18&gt;0,Y18,"")</f>
        <v/>
      </c>
      <c r="AA18" s="203">
        <f ca="1">$I$18</f>
        <v>2</v>
      </c>
      <c r="AB18" s="204">
        <f ca="1">$J$18</f>
        <v>0</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2</v>
      </c>
      <c r="I19" s="69"/>
      <c r="J19" s="25">
        <f ca="1">SUMIFS($E$4:$E$9,$B$4:$B$9,$P$5,$D$4:$D$9,$P$6)+SUMIFS($G$4:$G$9,$B$4:$B$9,$P$6,$D$4:$D$9,$P$5)</f>
        <v>1</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2</v>
      </c>
      <c r="R19" s="25">
        <f ca="1">S19-T19</f>
        <v>0</v>
      </c>
      <c r="S19" s="25">
        <f ca="1">SUMIFS($E$4:$E$9,$B$4:$B$9,$P19,$D$4:$D$9,"&lt;&gt;"&amp;$P$21)+SUMIFS($G$4:$G$9,$B$4:$B$9,"&lt;&gt;"&amp;$P$21,$D$4:$D$9,$P19)</f>
        <v>3</v>
      </c>
      <c r="T19" s="25">
        <f ca="1">SUMIFS($G$4:$G$9,$B$4:$B$9,$P19,$D$4:$D$9,"&lt;&gt;"&amp;$P$21)+SUMIFS($E$4:$E$9,$B$4:$B$9,"&lt;&gt;"&amp;$P$21,$D$4:$D$9,$P19)</f>
        <v>3</v>
      </c>
      <c r="U19" s="25"/>
      <c r="V19" s="217">
        <f ca="1">Q19*FactorPts+(GDzero+R19)*FactorGD+S19*FactorFor</f>
        <v>20050030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1</v>
      </c>
      <c r="J20" s="69"/>
      <c r="K20" s="47">
        <f ca="1">SUMIFS($E$4:$E$9,$B$4:$B$9,$P$6,$D$4:$D$9,$P$7)+SUMIFS($G$4:$G$9,$B$4:$B$9,$P$7,$D$4:$D$9,$P$6)</f>
        <v>1</v>
      </c>
      <c r="L20" s="65">
        <f ca="1">IF(AND($Q$6=$Q$4,$Q$6&lt;&gt;$Q$5,$Q$6&lt;&gt;$Q$7),IF(H20&gt;J18,3,IF(H20=J18,1,0)),IF(AND($Q$6=$Q$5,$Q$6&lt;&gt;$Q$4,$Q$6&lt;&gt;$Q$7),IF(I20&gt;J19,3,IF(I20=J19,1,0)),IF(AND($Q$6=$Q$7,$Q$6&lt;&gt;$Q$4,$Q$6&lt;&gt;$Q$5),IF(K20&gt;J21,3,IF(K20=J21,1,0)),"")))</f>
        <v>3</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4</v>
      </c>
      <c r="R20" s="25">
        <f ca="1">S20-T20</f>
        <v>1</v>
      </c>
      <c r="S20" s="25">
        <f ca="1">SUMIFS($E$4:$E$9,$B$4:$B$9,$P20,$D$4:$D$9,"&lt;&gt;"&amp;$P$21)+SUMIFS($G$4:$G$9,$B$4:$B$9,"&lt;&gt;"&amp;$P$21,$D$4:$D$9,$P20)</f>
        <v>2</v>
      </c>
      <c r="T20" s="25">
        <f ca="1">SUMIFS($G$4:$G$9,$B$4:$B$9,$P20,$D$4:$D$9,"&lt;&gt;"&amp;$P$21)+SUMIFS($E$4:$E$9,$B$4:$B$9,"&lt;&gt;"&amp;$P$21,$D$4:$D$9,$P20)</f>
        <v>1</v>
      </c>
      <c r="U20" s="25"/>
      <c r="V20" s="217">
        <f ca="1">Q20*FactorPts+(GDzero+R20)*FactorGD+S20*FactorFor</f>
        <v>40051020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75" thickBot="1">
      <c r="B21" s="36"/>
      <c r="C21" s="25"/>
      <c r="E21" s="899" t="str">
        <f>$P$7</f>
        <v>England</v>
      </c>
      <c r="F21" s="900"/>
      <c r="G21" s="900"/>
      <c r="H21" s="31">
        <f ca="1">SUMIFS($E$4:$E$9,$B$4:$B$9,$P$7,$D$4:$D$9,$P$4)+SUMIFS($G$4:$G$9,$B$4:$B$9,$P$4,$D$4:$D$9,$P$7)</f>
        <v>1</v>
      </c>
      <c r="I21" s="29">
        <f ca="1">SUMIFS($E$4:$E$9,$B$4:$B$9,$P$7,$D$4:$D$9,$P$5)+SUMIFS($G$4:$G$9,$B$4:$B$9,$P$5,$D$4:$D$9,$P$7)</f>
        <v>2</v>
      </c>
      <c r="J21" s="29">
        <f ca="1">SUMIFS($E$4:$E$9,$B$4:$B$9,$P$7,$D$4:$D$9,$P$6)+SUMIFS($G$4:$G$9,$B$4:$B$9,$P$6,$D$4:$D$9,$P$7)</f>
        <v>4</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4</v>
      </c>
      <c r="R23" s="25">
        <f ca="1">S23-T23</f>
        <v>1</v>
      </c>
      <c r="S23" s="25">
        <f ca="1">SUMIFS($E$4:$E$9,$B$4:$B$9,$P23,$D$4:$D$9,"&lt;&gt;"&amp;$P$26)+SUMIFS($G$4:$G$9,$B$4:$B$9,"&lt;&gt;"&amp;$P$26,$D$4:$D$9,$P23)</f>
        <v>4</v>
      </c>
      <c r="T23" s="25">
        <f ca="1">SUMIFS($G$4:$G$9,$B$4:$B$9,$P23,$D$4:$D$9,"&lt;&gt;"&amp;$P$26)+SUMIFS($E$4:$E$9,$B$4:$B$9,"&lt;&gt;"&amp;$P$26,$D$4:$D$9,$P23)</f>
        <v>3</v>
      </c>
      <c r="U23" s="25"/>
      <c r="V23" s="217">
        <f ca="1">Q23*FactorPts+(GDzero+R23)*FactorGD+S23*FactorFor</f>
        <v>40051040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1</v>
      </c>
      <c r="R24" s="25">
        <f ca="1">S24-T24</f>
        <v>-2</v>
      </c>
      <c r="S24" s="25">
        <f ca="1">SUMIFS($E$4:$E$9,$B$4:$B$9,$P24,$D$4:$D$9,"&lt;&gt;"&amp;$P$26)+SUMIFS($G$4:$G$9,$B$4:$B$9,"&lt;&gt;"&amp;$P$26,$D$4:$D$9,$P24)</f>
        <v>2</v>
      </c>
      <c r="T24" s="25">
        <f ca="1">SUMIFS($G$4:$G$9,$B$4:$B$9,$P24,$D$4:$D$9,"&lt;&gt;"&amp;$P$26)+SUMIFS($E$4:$E$9,$B$4:$B$9,"&lt;&gt;"&amp;$P$26,$D$4:$D$9,$P24)</f>
        <v>4</v>
      </c>
      <c r="U24" s="25"/>
      <c r="V24" s="217">
        <f ca="1">Q24*FactorPts+(GDzero+R24)*FactorGD+S24*FactorFor</f>
        <v>10048020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3</v>
      </c>
      <c r="R25" s="25">
        <f ca="1">S25-T25</f>
        <v>1</v>
      </c>
      <c r="S25" s="25">
        <f ca="1">SUMIFS($E$4:$E$9,$B$4:$B$9,$P25,$D$4:$D$9,"&lt;&gt;"&amp;$P$26)+SUMIFS($G$4:$G$9,$B$4:$B$9,"&lt;&gt;"&amp;$P$26,$D$4:$D$9,$P25)</f>
        <v>3</v>
      </c>
      <c r="T25" s="25">
        <f ca="1">SUMIFS($G$4:$G$9,$B$4:$B$9,$P25,$D$4:$D$9,"&lt;&gt;"&amp;$P$26)+SUMIFS($E$4:$E$9,$B$4:$B$9,"&lt;&gt;"&amp;$P$26,$D$4:$D$9,$P25)</f>
        <v>2</v>
      </c>
      <c r="U25" s="25"/>
      <c r="V25" s="217">
        <f ca="1">Q25*FactorPts+(GDzero+R25)*FactorGD+S25*FactorFor</f>
        <v>30051030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3</v>
      </c>
      <c r="R28" s="25">
        <f ca="1">S28-T28</f>
        <v>0</v>
      </c>
      <c r="S28" s="25">
        <f ca="1">SUMIFS($E$4:$E$9,$B$4:$B$9,$P28,$D$4:$D$9,"&lt;&gt;"&amp;$P$31)+SUMIFS($G$4:$G$9,$B$4:$B$9,"&lt;&gt;"&amp;$P$31,$D$4:$D$9,$P28)</f>
        <v>2</v>
      </c>
      <c r="T28" s="25">
        <f ca="1">SUMIFS($G$4:$G$9,$B$4:$B$9,$P28,$D$4:$D$9,"&lt;&gt;"&amp;$P$31)+SUMIFS($E$4:$E$9,$B$4:$B$9,"&lt;&gt;"&amp;$P$31,$D$4:$D$9,$P28)</f>
        <v>2</v>
      </c>
      <c r="U28" s="25"/>
      <c r="V28" s="217">
        <f ca="1">Q28*FactorPts+(GDzero+R28)*FactorGD+S28*FactorFor</f>
        <v>30050020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2</v>
      </c>
      <c r="AC28" s="219"/>
      <c r="AD28" s="25">
        <f ca="1">IF(AND($AF$16,$AD$4=$AD$6,$AD$4=$AD$7,$AD$4&lt;&gt;$AD$5),W28,0)</f>
        <v>0</v>
      </c>
      <c r="AE28" s="25" t="str">
        <f ca="1">IF(AD28&gt;0,Y28,"")</f>
        <v/>
      </c>
    </row>
    <row r="29" spans="2:31">
      <c r="O29" s="25" t="s">
        <v>33</v>
      </c>
      <c r="P29" t="str">
        <f>$P$6</f>
        <v>Serbia</v>
      </c>
      <c r="Q29" s="25">
        <f ca="1">SUMIFS($H$4:$H$9,$B$4:$B$9,$P29,$D$4:$D$9,"&lt;&gt;"&amp;$P$31)+SUMIFS($I$4:$I$9,$B$4:$B$9,"&lt;&gt;"&amp;$P$31,$D$4:$D$9,$P29)</f>
        <v>3</v>
      </c>
      <c r="R29" s="25">
        <f ca="1">S29-T29</f>
        <v>-2</v>
      </c>
      <c r="S29" s="25">
        <f ca="1">SUMIFS($E$4:$E$9,$B$4:$B$9,$P29,$D$4:$D$9,"&lt;&gt;"&amp;$P$31)+SUMIFS($G$4:$G$9,$B$4:$B$9,"&lt;&gt;"&amp;$P$31,$D$4:$D$9,$P29)</f>
        <v>2</v>
      </c>
      <c r="T29" s="25">
        <f ca="1">SUMIFS($G$4:$G$9,$B$4:$B$9,$P29,$D$4:$D$9,"&lt;&gt;"&amp;$P$31)+SUMIFS($E$4:$E$9,$B$4:$B$9,"&lt;&gt;"&amp;$P$31,$D$4:$D$9,$P29)</f>
        <v>4</v>
      </c>
      <c r="U29" s="25"/>
      <c r="V29" s="217">
        <f ca="1">Q29*FactorPts+(GDzero+R29)*FactorGD+S29*FactorFor</f>
        <v>30048020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3</v>
      </c>
      <c r="R30" s="25">
        <f ca="1">S30-T30</f>
        <v>2</v>
      </c>
      <c r="S30" s="25">
        <f ca="1">SUMIFS($E$4:$E$9,$B$4:$B$9,$P30,$D$4:$D$9,"&lt;&gt;"&amp;$P$31)+SUMIFS($G$4:$G$9,$B$4:$B$9,"&lt;&gt;"&amp;$P$31,$D$4:$D$9,$P30)</f>
        <v>5</v>
      </c>
      <c r="T30" s="25">
        <f ca="1">SUMIFS($G$4:$G$9,$B$4:$B$9,$P30,$D$4:$D$9,"&lt;&gt;"&amp;$P$31)+SUMIFS($E$4:$E$9,$B$4:$B$9,"&lt;&gt;"&amp;$P$31,$D$4:$D$9,$P30)</f>
        <v>3</v>
      </c>
      <c r="U30" s="25"/>
      <c r="V30" s="217">
        <f ca="1">Q30*FactorPts+(GDzero+R30)*FactorGD+S30*FactorFor</f>
        <v>30052050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1</v>
      </c>
      <c r="AC30" s="219">
        <f ca="1">$J$21</f>
        <v>4</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1</v>
      </c>
      <c r="R33" s="25">
        <f ca="1">S33-T33</f>
        <v>-2</v>
      </c>
      <c r="S33" s="25">
        <f ca="1">SUMIFS($E$4:$E$9,$B$4:$B$9,$P33,$D$4:$D$9,"&lt;&gt;"&amp;$P$36)+SUMIFS($G$4:$G$9,$B$4:$B$9,"&lt;&gt;"&amp;$P$36,$D$4:$D$9,$P33)</f>
        <v>1</v>
      </c>
      <c r="T33" s="25">
        <f ca="1">SUMIFS($G$4:$G$9,$B$4:$B$9,$P33,$D$4:$D$9,"&lt;&gt;"&amp;$P$36)+SUMIFS($E$4:$E$9,$B$4:$B$9,"&lt;&gt;"&amp;$P$36,$D$4:$D$9,$P33)</f>
        <v>3</v>
      </c>
      <c r="U33" s="25"/>
      <c r="V33" s="217">
        <f ca="1">Q33*FactorPts+(GDzero+R33)*FactorGD+S33*FactorFor</f>
        <v>10048010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Serbia</v>
      </c>
      <c r="Q34" s="25">
        <f ca="1">SUMIFS($H$4:$H$9,$B$4:$B$9,$P34,$D$4:$D$9,"&lt;&gt;"&amp;$P$36)+SUMIFS($I$4:$I$9,$B$4:$B$9,"&lt;&gt;"&amp;$P$36,$D$4:$D$9,$P34)</f>
        <v>1</v>
      </c>
      <c r="R34" s="25">
        <f ca="1">S34-T34</f>
        <v>-3</v>
      </c>
      <c r="S34" s="25">
        <f ca="1">SUMIFS($E$4:$E$9,$B$4:$B$9,$P34,$D$4:$D$9,"&lt;&gt;"&amp;$P$36)+SUMIFS($G$4:$G$9,$B$4:$B$9,"&lt;&gt;"&amp;$P$36,$D$4:$D$9,$P34)</f>
        <v>2</v>
      </c>
      <c r="T34" s="25">
        <f ca="1">SUMIFS($G$4:$G$9,$B$4:$B$9,$P34,$D$4:$D$9,"&lt;&gt;"&amp;$P$36)+SUMIFS($E$4:$E$9,$B$4:$B$9,"&lt;&gt;"&amp;$P$36,$D$4:$D$9,$P34)</f>
        <v>5</v>
      </c>
      <c r="U34" s="25"/>
      <c r="V34" s="217">
        <f ca="1">Q34*FactorPts+(GDzero+R34)*FactorGD+S34*FactorFor</f>
        <v>10047020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75" thickBot="1">
      <c r="O35" s="25" t="s">
        <v>34</v>
      </c>
      <c r="P35" t="str">
        <f>$P$7</f>
        <v>England</v>
      </c>
      <c r="Q35" s="25">
        <f ca="1">SUMIFS($H$4:$H$9,$B$4:$B$9,$P35,$D$4:$D$9,"&lt;&gt;"&amp;$P$36)+SUMIFS($I$4:$I$9,$B$4:$B$9,"&lt;&gt;"&amp;$P$36,$D$4:$D$9,$P35)</f>
        <v>6</v>
      </c>
      <c r="R35" s="25">
        <f ca="1">S35-T35</f>
        <v>5</v>
      </c>
      <c r="S35" s="25">
        <f ca="1">SUMIFS($E$4:$E$9,$B$4:$B$9,$P35,$D$4:$D$9,"&lt;&gt;"&amp;$P$36)+SUMIFS($G$4:$G$9,$B$4:$B$9,"&lt;&gt;"&amp;$P$36,$D$4:$D$9,$P35)</f>
        <v>6</v>
      </c>
      <c r="T35" s="25">
        <f ca="1">SUMIFS($G$4:$G$9,$B$4:$B$9,$P35,$D$4:$D$9,"&lt;&gt;"&amp;$P$36)+SUMIFS($E$4:$E$9,$B$4:$B$9,"&lt;&gt;"&amp;$P$36,$D$4:$D$9,$P35)</f>
        <v>1</v>
      </c>
      <c r="U35" s="25"/>
      <c r="V35" s="217">
        <f ca="1">Q35*FactorPts+(GDzero+R35)*FactorGD+S35*FactorFor</f>
        <v>60055060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4</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3</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1</v>
      </c>
      <c r="R4" s="25">
        <f ca="1">S4-T4</f>
        <v>-5</v>
      </c>
      <c r="S4" s="25">
        <f ca="1">SUMIF($B$4:$B$9,$P4,$E$4:$E$9)+SUMIF($D$4:$D$9,$P4,$G$4:$G$9)</f>
        <v>3</v>
      </c>
      <c r="T4" s="25">
        <f ca="1">SUMIF($B$4:$B$9,$P4,$G$4:$G$9)+SUMIF($D$4:$D$9,$P4,$E$4:$E$9)</f>
        <v>8</v>
      </c>
      <c r="U4" s="25">
        <f ca="1">COUNTIFS($B$4:$B$9,$P4,$H$4:$H$9,"=3")+COUNTIFS($D$4:$D$9,$P4,$I$4:$I$9,"=3")</f>
        <v>0</v>
      </c>
      <c r="V4" s="421">
        <f ca="1">$Q4*FactorPts+(GDzero+$R4)*FactorGD+$S4*FactorFor+$U4*FactorWins+$W4*FactorDirC3+$X4*FactorDirC2+$Y4*FactorDirC43+$Z4*FactorDirC42+$AA4*FactorDirC42+$AB4*FactorFairPlay+$AE4*FactorPenalty+(100-$AF4)*($M$10&gt;0)*FactorRank+(8-ROW())*FactorRow</f>
        <v>10145030.0000744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10045030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1</v>
      </c>
      <c r="S5" s="25">
        <f ca="1">SUMIF($B$4:$B$9,$P5,$E$4:$E$9)+SUMIF($D$4:$D$9,$P5,$G$4:$G$9)</f>
        <v>6</v>
      </c>
      <c r="T5" s="25">
        <f ca="1">SUMIF($B$4:$B$9,$P5,$G$4:$G$9)+SUMIF($D$4:$D$9,$P5,$E$4:$E$9)</f>
        <v>5</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60051060.002088293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60051060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2</v>
      </c>
      <c r="H6" s="25">
        <f t="shared" ca="1" si="0"/>
        <v>1</v>
      </c>
      <c r="I6" s="25">
        <f t="shared" ca="1" si="1"/>
        <v>1</v>
      </c>
      <c r="L6" s="5"/>
      <c r="M6" s="25">
        <f t="shared" ca="1" si="2"/>
        <v>1</v>
      </c>
      <c r="N6" s="25"/>
      <c r="O6" s="25" t="s">
        <v>34</v>
      </c>
      <c r="P6" s="37" t="str">
        <f>VLOOKUP($Q$1&amp;ROW($A3),Groups!$B$7:$D$35,3,0)</f>
        <v>Austria</v>
      </c>
      <c r="Q6" s="25">
        <f t="shared" ca="1" si="3"/>
        <v>1</v>
      </c>
      <c r="R6" s="25">
        <f ca="1">S6-T6</f>
        <v>-3</v>
      </c>
      <c r="S6" s="25">
        <f ca="1">SUMIF($B$4:$B$9,$P6,$E$4:$E$9)+SUMIF($D$4:$D$9,$P6,$G$4:$G$9)</f>
        <v>3</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10147030.0000892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10047030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France</v>
      </c>
      <c r="Q7" s="25">
        <f t="shared" ca="1" si="3"/>
        <v>9</v>
      </c>
      <c r="R7" s="25">
        <f ca="1">S7-T7</f>
        <v>7</v>
      </c>
      <c r="S7" s="25">
        <f ca="1">SUMIF($B$4:$B$9,$P7,$E$4:$E$9)+SUMIF($D$4:$D$9,$P7,$G$4:$G$9)</f>
        <v>8</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90057080.003098115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90057080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France</v>
      </c>
      <c r="Q11" s="192">
        <f t="shared" ca="1" si="8"/>
        <v>9</v>
      </c>
      <c r="R11" s="33">
        <f t="shared" ca="1" si="8"/>
        <v>7</v>
      </c>
      <c r="S11" s="33">
        <f t="shared" ca="1" si="8"/>
        <v>8</v>
      </c>
      <c r="T11" s="33">
        <f t="shared" ca="1" si="8"/>
        <v>1</v>
      </c>
      <c r="U11" s="33">
        <f t="shared" ca="1" si="8"/>
        <v>3</v>
      </c>
      <c r="V11" s="422">
        <f ca="1">LARGE($V$4:$V$7,ROW(A1))</f>
        <v>90057080.003098115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Netherlands</v>
      </c>
      <c r="Q12" s="99">
        <f t="shared" ca="1" si="8"/>
        <v>6</v>
      </c>
      <c r="R12" s="25">
        <f t="shared" ca="1" si="8"/>
        <v>1</v>
      </c>
      <c r="S12" s="25">
        <f t="shared" ca="1" si="8"/>
        <v>6</v>
      </c>
      <c r="T12" s="25">
        <f t="shared" ca="1" si="8"/>
        <v>5</v>
      </c>
      <c r="U12" s="25">
        <f t="shared" ca="1" si="8"/>
        <v>2</v>
      </c>
      <c r="V12" s="423">
        <f ca="1">LARGE($V$4:$V$7,ROW(A2))</f>
        <v>60051060.002088293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1</v>
      </c>
      <c r="R13" s="25">
        <f t="shared" ca="1" si="11"/>
        <v>-3</v>
      </c>
      <c r="S13" s="25">
        <f t="shared" ca="1" si="8"/>
        <v>3</v>
      </c>
      <c r="T13" s="25">
        <f t="shared" ca="1" si="8"/>
        <v>6</v>
      </c>
      <c r="U13" s="25">
        <f t="shared" ca="1" si="11"/>
        <v>0</v>
      </c>
      <c r="V13" s="423">
        <f ca="1">LARGE($V$4:$V$7,ROW(A3))</f>
        <v>10147030.0000892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Poland</v>
      </c>
      <c r="Q14" s="193">
        <f t="shared" ca="1" si="11"/>
        <v>1</v>
      </c>
      <c r="R14" s="29">
        <f t="shared" ca="1" si="11"/>
        <v>-5</v>
      </c>
      <c r="S14" s="29">
        <f t="shared" ca="1" si="8"/>
        <v>3</v>
      </c>
      <c r="T14" s="29">
        <f t="shared" ca="1" si="8"/>
        <v>8</v>
      </c>
      <c r="U14" s="29">
        <f t="shared" ca="1" si="11"/>
        <v>0</v>
      </c>
      <c r="V14" s="424">
        <f ca="1">LARGE($V$4:$V$7,ROW(A4))</f>
        <v>10145030.0000744</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Poland</v>
      </c>
      <c r="F18" s="903"/>
      <c r="G18" s="903"/>
      <c r="H18" s="104"/>
      <c r="I18" s="33">
        <f ca="1">SUMIFS($E$4:$E$9,$B$4:$B$9,$P$4,$D$4:$D$9,$P$5)+SUMIFS($G$4:$G$9,$B$4:$B$9,$P$5,$D$4:$D$9,$P$4)</f>
        <v>1</v>
      </c>
      <c r="J18" s="33">
        <f ca="1">SUMIFS($E$4:$E$9,$B$4:$B$9,$P$4,$D$4:$D$9,$P$6)+SUMIFS($G$4:$G$9,$B$4:$B$9,$P$6,$D$4:$D$9,$P$4)</f>
        <v>2</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1</v>
      </c>
      <c r="R18" s="25">
        <f ca="1">S18-T18</f>
        <v>-2</v>
      </c>
      <c r="S18" s="25">
        <f ca="1">SUMIFS($E$4:$E$9,$B$4:$B$9,$P18,$D$4:$D$9,"&lt;&gt;"&amp;$P$21)+SUMIFS($G$4:$G$9,$B$4:$B$9,"&lt;&gt;"&amp;$P$21,$D$4:$D$9,$P18)</f>
        <v>3</v>
      </c>
      <c r="T18" s="25">
        <f ca="1">SUMIFS($G$4:$G$9,$B$4:$B$9,$P18,$D$4:$D$9,"&lt;&gt;"&amp;$P$21)+SUMIFS($E$4:$E$9,$B$4:$B$9,"&lt;&gt;"&amp;$P$21,$D$4:$D$9,$P18)</f>
        <v>5</v>
      </c>
      <c r="U18" s="25"/>
      <c r="V18" s="217">
        <f ca="1">Q18*FactorPts+(GDzero+R18)*FactorGD+S18*FactorFor</f>
        <v>10048030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2</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3</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3</v>
      </c>
      <c r="S19" s="25">
        <f ca="1">SUMIFS($E$4:$E$9,$B$4:$B$9,$P19,$D$4:$D$9,"&lt;&gt;"&amp;$P$21)+SUMIFS($G$4:$G$9,$B$4:$B$9,"&lt;&gt;"&amp;$P$21,$D$4:$D$9,$P19)</f>
        <v>5</v>
      </c>
      <c r="T19" s="25">
        <f ca="1">SUMIFS($G$4:$G$9,$B$4:$B$9,$P19,$D$4:$D$9,"&lt;&gt;"&amp;$P$21)+SUMIFS($E$4:$E$9,$B$4:$B$9,"&lt;&gt;"&amp;$P$21,$D$4:$D$9,$P19)</f>
        <v>2</v>
      </c>
      <c r="U19" s="25"/>
      <c r="V19" s="217">
        <f ca="1">Q19*FactorPts+(GDzero+R19)*FactorGD+S19*FactorFor</f>
        <v>60053050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3</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2</v>
      </c>
      <c r="I20" s="25">
        <f ca="1">SUMIFS($E$4:$E$9,$B$4:$B$9,$P$6,$D$4:$D$9,$P$5)+SUMIFS($G$4:$G$9,$B$4:$B$9,$P$5,$D$4:$D$9,$P$6)</f>
        <v>1</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1</v>
      </c>
      <c r="R20" s="25">
        <f ca="1">S20-T20</f>
        <v>-1</v>
      </c>
      <c r="S20" s="25">
        <f ca="1">SUMIFS($E$4:$E$9,$B$4:$B$9,$P20,$D$4:$D$9,"&lt;&gt;"&amp;$P$21)+SUMIFS($G$4:$G$9,$B$4:$B$9,"&lt;&gt;"&amp;$P$21,$D$4:$D$9,$P20)</f>
        <v>3</v>
      </c>
      <c r="T20" s="25">
        <f ca="1">SUMIFS($G$4:$G$9,$B$4:$B$9,$P20,$D$4:$D$9,"&lt;&gt;"&amp;$P$21)+SUMIFS($E$4:$E$9,$B$4:$B$9,"&lt;&gt;"&amp;$P$21,$D$4:$D$9,$P20)</f>
        <v>4</v>
      </c>
      <c r="U20" s="25"/>
      <c r="V20" s="217">
        <f ca="1">Q20*FactorPts+(GDzero+R20)*FactorGD+S20*FactorFor</f>
        <v>10049030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2</v>
      </c>
      <c r="AC20" s="219">
        <f ca="1">$I$20</f>
        <v>1</v>
      </c>
      <c r="AD20" s="25">
        <f ca="1">IF(AND($AF$16,$AD$4=$AD$5,$AD$4=$AD$6,$AD$4&lt;&gt;$AD$7),W20,0)</f>
        <v>0</v>
      </c>
      <c r="AE20" s="25" t="str">
        <f t="shared" ca="1" si="13"/>
        <v/>
      </c>
    </row>
    <row r="21" spans="2:31" ht="15.75" thickBot="1">
      <c r="B21" s="36"/>
      <c r="C21" s="25"/>
      <c r="E21" s="899" t="str">
        <f>$P$7</f>
        <v>France</v>
      </c>
      <c r="F21" s="900"/>
      <c r="G21" s="900"/>
      <c r="H21" s="31">
        <f ca="1">SUMIFS($E$4:$E$9,$B$4:$B$9,$P$7,$D$4:$D$9,$P$4)+SUMIFS($G$4:$G$9,$B$4:$B$9,$P$4,$D$4:$D$9,$P$7)</f>
        <v>3</v>
      </c>
      <c r="I21" s="29">
        <f ca="1">SUMIFS($E$4:$E$9,$B$4:$B$9,$P$7,$D$4:$D$9,$P$5)+SUMIFS($G$4:$G$9,$B$4:$B$9,$P$5,$D$4:$D$9,$P$7)</f>
        <v>3</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-5</v>
      </c>
      <c r="S23" s="25">
        <f ca="1">SUMIFS($E$4:$E$9,$B$4:$B$9,$P23,$D$4:$D$9,"&lt;&gt;"&amp;$P$26)+SUMIFS($G$4:$G$9,$B$4:$B$9,"&lt;&gt;"&amp;$P$26,$D$4:$D$9,$P23)</f>
        <v>1</v>
      </c>
      <c r="T23" s="25">
        <f ca="1">SUMIFS($G$4:$G$9,$B$4:$B$9,$P23,$D$4:$D$9,"&lt;&gt;"&amp;$P$26)+SUMIFS($E$4:$E$9,$B$4:$B$9,"&lt;&gt;"&amp;$P$26,$D$4:$D$9,$P23)</f>
        <v>6</v>
      </c>
      <c r="U23" s="25"/>
      <c r="V23" s="217">
        <f ca="1">Q23*FactorPts+(GDzero+R23)*FactorGD+S23*FactorFor</f>
        <v>45010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0</v>
      </c>
      <c r="S24" s="25">
        <f ca="1">SUMIFS($E$4:$E$9,$B$4:$B$9,$P24,$D$4:$D$9,"&lt;&gt;"&amp;$P$26)+SUMIFS($G$4:$G$9,$B$4:$B$9,"&lt;&gt;"&amp;$P$26,$D$4:$D$9,$P24)</f>
        <v>4</v>
      </c>
      <c r="T24" s="25">
        <f ca="1">SUMIFS($G$4:$G$9,$B$4:$B$9,$P24,$D$4:$D$9,"&lt;&gt;"&amp;$P$26)+SUMIFS($E$4:$E$9,$B$4:$B$9,"&lt;&gt;"&amp;$P$26,$D$4:$D$9,$P24)</f>
        <v>4</v>
      </c>
      <c r="U24" s="25"/>
      <c r="V24" s="217">
        <f ca="1">Q24*FactorPts+(GDzero+R24)*FactorGD+S24*FactorFor</f>
        <v>30050040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3</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5</v>
      </c>
      <c r="S25" s="25">
        <f ca="1">SUMIFS($E$4:$E$9,$B$4:$B$9,$P25,$D$4:$D$9,"&lt;&gt;"&amp;$P$26)+SUMIFS($G$4:$G$9,$B$4:$B$9,"&lt;&gt;"&amp;$P$26,$D$4:$D$9,$P25)</f>
        <v>6</v>
      </c>
      <c r="T25" s="25">
        <f ca="1">SUMIFS($G$4:$G$9,$B$4:$B$9,$P25,$D$4:$D$9,"&lt;&gt;"&amp;$P$26)+SUMIFS($E$4:$E$9,$B$4:$B$9,"&lt;&gt;"&amp;$P$26,$D$4:$D$9,$P25)</f>
        <v>1</v>
      </c>
      <c r="U25" s="25"/>
      <c r="V25" s="217">
        <f ca="1">Q25*FactorPts+(GDzero+R25)*FactorGD+S25*FactorFor</f>
        <v>60055060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3</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1</v>
      </c>
      <c r="R28" s="25">
        <f ca="1">S28-T28</f>
        <v>-3</v>
      </c>
      <c r="S28" s="25">
        <f ca="1">SUMIFS($E$4:$E$9,$B$4:$B$9,$P28,$D$4:$D$9,"&lt;&gt;"&amp;$P$31)+SUMIFS($G$4:$G$9,$B$4:$B$9,"&lt;&gt;"&amp;$P$31,$D$4:$D$9,$P28)</f>
        <v>2</v>
      </c>
      <c r="T28" s="25">
        <f ca="1">SUMIFS($G$4:$G$9,$B$4:$B$9,$P28,$D$4:$D$9,"&lt;&gt;"&amp;$P$31)+SUMIFS($E$4:$E$9,$B$4:$B$9,"&lt;&gt;"&amp;$P$31,$D$4:$D$9,$P28)</f>
        <v>5</v>
      </c>
      <c r="U28" s="25"/>
      <c r="V28" s="217">
        <f ca="1">Q28*FactorPts+(GDzero+R28)*FactorGD+S28*FactorFor</f>
        <v>10047020</v>
      </c>
      <c r="W28" s="25">
        <f ca="1">RANK(V28,V$28:V$30,1)</f>
        <v>1</v>
      </c>
      <c r="X28" s="25">
        <f ca="1">IF(AND($Q$4=$Q$6,$Q$4=$Q$7,$Q$4&lt;&gt;$Q$5),W28,0)</f>
        <v>0</v>
      </c>
      <c r="Y28" s="25" t="str">
        <f ca="1">IF(AND(V28=V29,V28&lt;&gt;V30),IF(AA28&gt;AA29,3,IF(AA28=AA29,1,0)),IF(AND(V28=V30,V28&lt;&gt;V29),IF(AB28&gt;AB30,3,IF(AB28=AB30,1,0)),""))</f>
        <v/>
      </c>
      <c r="Z28" s="25" t="str">
        <f ca="1">IF(X28&gt;0,Y28,"")</f>
        <v/>
      </c>
      <c r="AA28" s="206">
        <f ca="1">$J$18</f>
        <v>2</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1</v>
      </c>
      <c r="R29" s="25">
        <f ca="1">S29-T29</f>
        <v>-2</v>
      </c>
      <c r="S29" s="25">
        <f ca="1">SUMIFS($E$4:$E$9,$B$4:$B$9,$P29,$D$4:$D$9,"&lt;&gt;"&amp;$P$31)+SUMIFS($G$4:$G$9,$B$4:$B$9,"&lt;&gt;"&amp;$P$31,$D$4:$D$9,$P29)</f>
        <v>2</v>
      </c>
      <c r="T29" s="25">
        <f ca="1">SUMIFS($G$4:$G$9,$B$4:$B$9,$P29,$D$4:$D$9,"&lt;&gt;"&amp;$P$31)+SUMIFS($E$4:$E$9,$B$4:$B$9,"&lt;&gt;"&amp;$P$31,$D$4:$D$9,$P29)</f>
        <v>4</v>
      </c>
      <c r="U29" s="25"/>
      <c r="V29" s="217">
        <f ca="1">Q29*FactorPts+(GDzero+R29)*FactorGD+S29*FactorFor</f>
        <v>10048020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5</v>
      </c>
      <c r="S30" s="25">
        <f ca="1">SUMIFS($E$4:$E$9,$B$4:$B$9,$P30,$D$4:$D$9,"&lt;&gt;"&amp;$P$31)+SUMIFS($G$4:$G$9,$B$4:$B$9,"&lt;&gt;"&amp;$P$31,$D$4:$D$9,$P30)</f>
        <v>5</v>
      </c>
      <c r="T30" s="25">
        <f ca="1">SUMIFS($G$4:$G$9,$B$4:$B$9,$P30,$D$4:$D$9,"&lt;&gt;"&amp;$P$31)+SUMIFS($E$4:$E$9,$B$4:$B$9,"&lt;&gt;"&amp;$P$31,$D$4:$D$9,$P30)</f>
        <v>0</v>
      </c>
      <c r="U30" s="25"/>
      <c r="V30" s="217">
        <f ca="1">Q30*FactorPts+(GDzero+R30)*FactorGD+S30*FactorFor</f>
        <v>60055050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2</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4</v>
      </c>
      <c r="U33" s="25"/>
      <c r="V33" s="217">
        <f ca="1">Q33*FactorPts+(GDzero+R33)*FactorGD+S33*FactorFor</f>
        <v>30049030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75" thickBot="1">
      <c r="O35" s="25" t="s">
        <v>34</v>
      </c>
      <c r="P35" t="str">
        <f>$P$7</f>
        <v>France</v>
      </c>
      <c r="Q35" s="25">
        <f ca="1">SUMIFS($H$4:$H$9,$B$4:$B$9,$P35,$D$4:$D$9,"&lt;&gt;"&amp;$P$36)+SUMIFS($I$4:$I$9,$B$4:$B$9,"&lt;&gt;"&amp;$P$36,$D$4:$D$9,$P35)</f>
        <v>6</v>
      </c>
      <c r="R35" s="25">
        <f ca="1">S35-T35</f>
        <v>4</v>
      </c>
      <c r="S35" s="25">
        <f ca="1">SUMIFS($E$4:$E$9,$B$4:$B$9,$P35,$D$4:$D$9,"&lt;&gt;"&amp;$P$36)+SUMIFS($G$4:$G$9,$B$4:$B$9,"&lt;&gt;"&amp;$P$36,$D$4:$D$9,$P35)</f>
        <v>5</v>
      </c>
      <c r="T35" s="25">
        <f ca="1">SUMIFS($G$4:$G$9,$B$4:$B$9,$P35,$D$4:$D$9,"&lt;&gt;"&amp;$P$36)+SUMIFS($E$4:$E$9,$B$4:$B$9,"&lt;&gt;"&amp;$P$36,$D$4:$D$9,$P35)</f>
        <v>1</v>
      </c>
      <c r="U35" s="25"/>
      <c r="V35" s="217">
        <f ca="1">Q35*FactorPts+(GDzero+R35)*FactorGD+S35*FactorFor</f>
        <v>60054050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2</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Belgium</v>
      </c>
      <c r="Q4" s="25">
        <f ca="1">SUMIF($B$4:$B$9,P4,$H$4:$H$9)+SUMIF($D$4:$D$9,P4,$I$4:$I$9)</f>
        <v>1</v>
      </c>
      <c r="R4" s="25">
        <f ca="1">S4-T4</f>
        <v>-2</v>
      </c>
      <c r="S4" s="25">
        <f ca="1">SUMIF($B$4:$B$9,$P4,$E$4:$E$9)+SUMIF($D$4:$D$9,$P4,$G$4:$G$9)</f>
        <v>4</v>
      </c>
      <c r="T4" s="25">
        <f ca="1">SUMIF($B$4:$B$9,$P4,$G$4:$G$9)+SUMIF($D$4:$D$9,$P4,$E$4:$E$9)</f>
        <v>6</v>
      </c>
      <c r="U4" s="25">
        <f ca="1">COUNTIFS($B$4:$B$9,$P4,$H$4:$H$9,"=3")+COUNTIFS($D$4:$D$9,$P4,$I$4:$I$9,"=3")</f>
        <v>0</v>
      </c>
      <c r="V4" s="421">
        <f ca="1">$Q4*FactorPts+(GDzero+$R4)*FactorGD+$S4*FactorFor+$U4*FactorWins+$W4*FactorDirC3+$X4*FactorDirC2+$Y4*FactorDirC43+$Z4*FactorDirC42+$AA4*FactorDirC42+$AB4*FactorFairPlay+$AE4*FactorPenalty+(100-$AF4)*($M$10&gt;0)*FactorRank+(8-ROW())*FactorRow</f>
        <v>10048040.000096401</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10048040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Slovakia</v>
      </c>
      <c r="Q5" s="25">
        <f t="shared" ref="Q5:Q7" ca="1" si="3">SUMIF($B$4:$B$9,P5,$H$4:$H$9)+SUMIF($D$4:$D$9,P5,$I$4:$I$9)</f>
        <v>6</v>
      </c>
      <c r="R5" s="25">
        <f ca="1">S5-T5</f>
        <v>0</v>
      </c>
      <c r="S5" s="25">
        <f ca="1">SUMIF($B$4:$B$9,$P5,$E$4:$E$9)+SUMIF($D$4:$D$9,$P5,$G$4:$G$9)</f>
        <v>5</v>
      </c>
      <c r="T5" s="25">
        <f ca="1">SUMIF($B$4:$B$9,$P5,$G$4:$G$9)+SUMIF($D$4:$D$9,$P5,$E$4:$E$9)</f>
        <v>5</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60050050.002084292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60050050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Romania</v>
      </c>
      <c r="Q6" s="25">
        <f t="shared" ca="1" si="3"/>
        <v>5</v>
      </c>
      <c r="R6" s="25">
        <f ca="1">S6-T6</f>
        <v>2</v>
      </c>
      <c r="S6" s="25">
        <f ca="1">SUMIF($B$4:$B$9,$P6,$E$4:$E$9)+SUMIF($D$4:$D$9,$P6,$G$4:$G$9)</f>
        <v>6</v>
      </c>
      <c r="T6" s="25">
        <f ca="1">SUMIF($B$4:$B$9,$P6,$G$4:$G$9)+SUMIF($D$4:$D$9,$P6,$E$4:$E$9)</f>
        <v>4</v>
      </c>
      <c r="U6" s="25">
        <f t="shared" ca="1" si="4"/>
        <v>1</v>
      </c>
      <c r="V6" s="421">
        <f ca="1">$Q6*FactorPts+(GDzero+$R6)*FactorGD+$S6*FactorFor+$U6*FactorWins+$W6*FactorDirC3+$X6*FactorDirC2+$Y6*FactorDirC43+$Z6*FactorDirC42+$AA6*FactorDirC42+$AB6*FactorFairPlay+$AE6*FactorPenalty+(100-$AF6)*($M$10&gt;0)*FactorRank+(8-ROW())*FactorRow</f>
        <v>50052060.001092203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50052060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2</v>
      </c>
      <c r="H7" s="25">
        <f t="shared" ca="1" si="0"/>
        <v>1</v>
      </c>
      <c r="I7" s="25">
        <f t="shared" ca="1" si="1"/>
        <v>1</v>
      </c>
      <c r="L7" s="5"/>
      <c r="M7" s="25">
        <f t="shared" ca="1" si="2"/>
        <v>1</v>
      </c>
      <c r="N7" s="25"/>
      <c r="O7" s="25" t="s">
        <v>35</v>
      </c>
      <c r="P7" s="37" t="str">
        <f>VLOOKUP($Q$1&amp;ROW($A4),Groups!$B$7:$D$35,3,0)</f>
        <v>Ukraine</v>
      </c>
      <c r="Q7" s="25">
        <f t="shared" ca="1" si="3"/>
        <v>4</v>
      </c>
      <c r="R7" s="25">
        <f ca="1">S7-T7</f>
        <v>0</v>
      </c>
      <c r="S7" s="25">
        <f ca="1">SUMIF($B$4:$B$9,$P7,$E$4:$E$9)+SUMIF($D$4:$D$9,$P7,$G$4:$G$9)</f>
        <v>4</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40050040.001079097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40050040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Slovakia</v>
      </c>
      <c r="Q11" s="192">
        <f t="shared" ca="1" si="8"/>
        <v>6</v>
      </c>
      <c r="R11" s="33">
        <f t="shared" ca="1" si="8"/>
        <v>0</v>
      </c>
      <c r="S11" s="33">
        <f t="shared" ca="1" si="8"/>
        <v>5</v>
      </c>
      <c r="T11" s="33">
        <f t="shared" ca="1" si="8"/>
        <v>5</v>
      </c>
      <c r="U11" s="33">
        <f t="shared" ca="1" si="8"/>
        <v>2</v>
      </c>
      <c r="V11" s="422">
        <f ca="1">LARGE($V$4:$V$7,ROW(A1))</f>
        <v>60050050.002084292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Romania</v>
      </c>
      <c r="Q12" s="99">
        <f t="shared" ca="1" si="8"/>
        <v>5</v>
      </c>
      <c r="R12" s="25">
        <f t="shared" ca="1" si="8"/>
        <v>2</v>
      </c>
      <c r="S12" s="25">
        <f t="shared" ca="1" si="8"/>
        <v>6</v>
      </c>
      <c r="T12" s="25">
        <f t="shared" ca="1" si="8"/>
        <v>4</v>
      </c>
      <c r="U12" s="25">
        <f t="shared" ca="1" si="8"/>
        <v>1</v>
      </c>
      <c r="V12" s="423">
        <f ca="1">LARGE($V$4:$V$7,ROW(A2))</f>
        <v>50052060.001092203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Ukraine</v>
      </c>
      <c r="Q13" s="99">
        <f t="shared" ca="1" si="11"/>
        <v>4</v>
      </c>
      <c r="R13" s="25">
        <f t="shared" ca="1" si="11"/>
        <v>0</v>
      </c>
      <c r="S13" s="25">
        <f t="shared" ca="1" si="8"/>
        <v>4</v>
      </c>
      <c r="T13" s="25">
        <f t="shared" ca="1" si="8"/>
        <v>4</v>
      </c>
      <c r="U13" s="25">
        <f t="shared" ca="1" si="11"/>
        <v>1</v>
      </c>
      <c r="V13" s="423">
        <f ca="1">LARGE($V$4:$V$7,ROW(A3))</f>
        <v>40050040.001079097</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Belgium</v>
      </c>
      <c r="Q14" s="193">
        <f t="shared" ca="1" si="11"/>
        <v>1</v>
      </c>
      <c r="R14" s="29">
        <f t="shared" ca="1" si="11"/>
        <v>-2</v>
      </c>
      <c r="S14" s="29">
        <f t="shared" ca="1" si="8"/>
        <v>4</v>
      </c>
      <c r="T14" s="29">
        <f t="shared" ca="1" si="8"/>
        <v>6</v>
      </c>
      <c r="U14" s="29">
        <f t="shared" ca="1" si="11"/>
        <v>0</v>
      </c>
      <c r="V14" s="424">
        <f ca="1">LARGE($V$4:$V$7,ROW(A4))</f>
        <v>10048040.000096401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Belgium</v>
      </c>
      <c r="F18" s="903"/>
      <c r="G18" s="903"/>
      <c r="H18" s="104"/>
      <c r="I18" s="33">
        <f ca="1">SUMIFS($E$4:$E$9,$B$4:$B$9,$P$4,$D$4:$D$9,$P$5)+SUMIFS($G$4:$G$9,$B$4:$B$9,$P$5,$D$4:$D$9,$P$4)</f>
        <v>1</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1</v>
      </c>
      <c r="R18" s="25">
        <f ca="1">S18-T18</f>
        <v>-1</v>
      </c>
      <c r="S18" s="25">
        <f ca="1">SUMIFS($E$4:$E$9,$B$4:$B$9,$P18,$D$4:$D$9,"&lt;&gt;"&amp;$P$21)+SUMIFS($G$4:$G$9,$B$4:$B$9,"&lt;&gt;"&amp;$P$21,$D$4:$D$9,$P18)</f>
        <v>3</v>
      </c>
      <c r="T18" s="25">
        <f ca="1">SUMIFS($G$4:$G$9,$B$4:$B$9,$P18,$D$4:$D$9,"&lt;&gt;"&amp;$P$21)+SUMIFS($E$4:$E$9,$B$4:$B$9,"&lt;&gt;"&amp;$P$21,$D$4:$D$9,$P18)</f>
        <v>4</v>
      </c>
      <c r="U18" s="25"/>
      <c r="V18" s="217">
        <f ca="1">Q18*FactorPts+(GDzero+R18)*FactorGD+S18*FactorFor</f>
        <v>10049030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2</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2</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-1</v>
      </c>
      <c r="S19" s="25">
        <f ca="1">SUMIFS($E$4:$E$9,$B$4:$B$9,$P19,$D$4:$D$9,"&lt;&gt;"&amp;$P$21)+SUMIFS($G$4:$G$9,$B$4:$B$9,"&lt;&gt;"&amp;$P$21,$D$4:$D$9,$P19)</f>
        <v>3</v>
      </c>
      <c r="T19" s="25">
        <f ca="1">SUMIFS($G$4:$G$9,$B$4:$B$9,$P19,$D$4:$D$9,"&lt;&gt;"&amp;$P$21)+SUMIFS($E$4:$E$9,$B$4:$B$9,"&lt;&gt;"&amp;$P$21,$D$4:$D$9,$P19)</f>
        <v>4</v>
      </c>
      <c r="U19" s="25"/>
      <c r="V19" s="217">
        <f ca="1">Q19*FactorPts+(GDzero+R19)*FactorGD+S19*FactorFor</f>
        <v>30049030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2</v>
      </c>
      <c r="I20" s="25">
        <f ca="1">SUMIFS($E$4:$E$9,$B$4:$B$9,$P$6,$D$4:$D$9,$P$5)+SUMIFS($G$4:$G$9,$B$4:$B$9,$P$5,$D$4:$D$9,$P$6)</f>
        <v>3</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4</v>
      </c>
      <c r="R20" s="25">
        <f ca="1">S20-T20</f>
        <v>2</v>
      </c>
      <c r="S20" s="25">
        <f ca="1">SUMIFS($E$4:$E$9,$B$4:$B$9,$P20,$D$4:$D$9,"&lt;&gt;"&amp;$P$21)+SUMIFS($G$4:$G$9,$B$4:$B$9,"&lt;&gt;"&amp;$P$21,$D$4:$D$9,$P20)</f>
        <v>5</v>
      </c>
      <c r="T20" s="25">
        <f ca="1">SUMIFS($G$4:$G$9,$B$4:$B$9,$P20,$D$4:$D$9,"&lt;&gt;"&amp;$P$21)+SUMIFS($E$4:$E$9,$B$4:$B$9,"&lt;&gt;"&amp;$P$21,$D$4:$D$9,$P20)</f>
        <v>3</v>
      </c>
      <c r="U20" s="25"/>
      <c r="V20" s="217">
        <f ca="1">Q20*FactorPts+(GDzero+R20)*FactorGD+S20*FactorFor</f>
        <v>40052050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3</v>
      </c>
      <c r="AD20" s="25">
        <f ca="1">IF(AND($AF$16,$AD$4=$AD$5,$AD$4=$AD$6,$AD$4&lt;&gt;$AD$7),W20,0)</f>
        <v>0</v>
      </c>
      <c r="AE20" s="25" t="str">
        <f t="shared" ca="1" si="13"/>
        <v/>
      </c>
    </row>
    <row r="21" spans="2:31" ht="15.75" thickBot="1">
      <c r="B21" s="36"/>
      <c r="C21" s="25"/>
      <c r="E21" s="899" t="str">
        <f>$P$7</f>
        <v>Ukraine</v>
      </c>
      <c r="F21" s="900"/>
      <c r="G21" s="900"/>
      <c r="H21" s="31">
        <f ca="1">SUMIFS($E$4:$E$9,$B$4:$B$9,$P$7,$D$4:$D$9,$P$4)+SUMIFS($G$4:$G$9,$B$4:$B$9,$P$4,$D$4:$D$9,$P$7)</f>
        <v>2</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0</v>
      </c>
      <c r="R23" s="25">
        <f ca="1">S23-T23</f>
        <v>-2</v>
      </c>
      <c r="S23" s="25">
        <f ca="1">SUMIFS($E$4:$E$9,$B$4:$B$9,$P23,$D$4:$D$9,"&lt;&gt;"&amp;$P$26)+SUMIFS($G$4:$G$9,$B$4:$B$9,"&lt;&gt;"&amp;$P$26,$D$4:$D$9,$P23)</f>
        <v>2</v>
      </c>
      <c r="T23" s="25">
        <f ca="1">SUMIFS($G$4:$G$9,$B$4:$B$9,$P23,$D$4:$D$9,"&lt;&gt;"&amp;$P$26)+SUMIFS($E$4:$E$9,$B$4:$B$9,"&lt;&gt;"&amp;$P$26,$D$4:$D$9,$P23)</f>
        <v>4</v>
      </c>
      <c r="U23" s="25"/>
      <c r="V23" s="217">
        <f ca="1">Q23*FactorPts+(GDzero+R23)*FactorGD+S23*FactorFor</f>
        <v>48020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6</v>
      </c>
      <c r="R24" s="25">
        <f ca="1">S24-T24</f>
        <v>2</v>
      </c>
      <c r="S24" s="25">
        <f ca="1">SUMIFS($E$4:$E$9,$B$4:$B$9,$P24,$D$4:$D$9,"&lt;&gt;"&amp;$P$26)+SUMIFS($G$4:$G$9,$B$4:$B$9,"&lt;&gt;"&amp;$P$26,$D$4:$D$9,$P24)</f>
        <v>4</v>
      </c>
      <c r="T24" s="25">
        <f ca="1">SUMIFS($G$4:$G$9,$B$4:$B$9,$P24,$D$4:$D$9,"&lt;&gt;"&amp;$P$26)+SUMIFS($E$4:$E$9,$B$4:$B$9,"&lt;&gt;"&amp;$P$26,$D$4:$D$9,$P24)</f>
        <v>2</v>
      </c>
      <c r="U24" s="25"/>
      <c r="V24" s="217">
        <f ca="1">Q24*FactorPts+(GDzero+R24)*FactorGD+S24*FactorFor</f>
        <v>60052040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2</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3</v>
      </c>
      <c r="R25" s="25">
        <f ca="1">S25-T25</f>
        <v>0</v>
      </c>
      <c r="S25" s="25">
        <f ca="1">SUMIFS($E$4:$E$9,$B$4:$B$9,$P25,$D$4:$D$9,"&lt;&gt;"&amp;$P$26)+SUMIFS($G$4:$G$9,$B$4:$B$9,"&lt;&gt;"&amp;$P$26,$D$4:$D$9,$P25)</f>
        <v>3</v>
      </c>
      <c r="T25" s="25">
        <f ca="1">SUMIFS($G$4:$G$9,$B$4:$B$9,$P25,$D$4:$D$9,"&lt;&gt;"&amp;$P$26)+SUMIFS($E$4:$E$9,$B$4:$B$9,"&lt;&gt;"&amp;$P$26,$D$4:$D$9,$P25)</f>
        <v>3</v>
      </c>
      <c r="U25" s="25"/>
      <c r="V25" s="217">
        <f ca="1">Q25*FactorPts+(GDzero+R25)*FactorGD+S25*FactorFor</f>
        <v>30050030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2</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1</v>
      </c>
      <c r="R28" s="25">
        <f ca="1">S28-T28</f>
        <v>-1</v>
      </c>
      <c r="S28" s="25">
        <f ca="1">SUMIFS($E$4:$E$9,$B$4:$B$9,$P28,$D$4:$D$9,"&lt;&gt;"&amp;$P$31)+SUMIFS($G$4:$G$9,$B$4:$B$9,"&lt;&gt;"&amp;$P$31,$D$4:$D$9,$P28)</f>
        <v>3</v>
      </c>
      <c r="T28" s="25">
        <f ca="1">SUMIFS($G$4:$G$9,$B$4:$B$9,$P28,$D$4:$D$9,"&lt;&gt;"&amp;$P$31)+SUMIFS($E$4:$E$9,$B$4:$B$9,"&lt;&gt;"&amp;$P$31,$D$4:$D$9,$P28)</f>
        <v>4</v>
      </c>
      <c r="U28" s="25"/>
      <c r="V28" s="217">
        <f ca="1">Q28*FactorPts+(GDzero+R28)*FactorGD+S28*FactorFor</f>
        <v>10049030</v>
      </c>
      <c r="W28" s="25">
        <f ca="1">RANK(V28,V$28:V$30,1)</f>
        <v>1</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Romania</v>
      </c>
      <c r="Q29" s="25">
        <f ca="1">SUMIFS($H$4:$H$9,$B$4:$B$9,$P29,$D$4:$D$9,"&lt;&gt;"&amp;$P$31)+SUMIFS($I$4:$I$9,$B$4:$B$9,"&lt;&gt;"&amp;$P$31,$D$4:$D$9,$P29)</f>
        <v>2</v>
      </c>
      <c r="R29" s="25">
        <f ca="1">S29-T29</f>
        <v>0</v>
      </c>
      <c r="S29" s="25">
        <f ca="1">SUMIFS($E$4:$E$9,$B$4:$B$9,$P29,$D$4:$D$9,"&lt;&gt;"&amp;$P$31)+SUMIFS($G$4:$G$9,$B$4:$B$9,"&lt;&gt;"&amp;$P$31,$D$4:$D$9,$P29)</f>
        <v>3</v>
      </c>
      <c r="T29" s="25">
        <f ca="1">SUMIFS($G$4:$G$9,$B$4:$B$9,$P29,$D$4:$D$9,"&lt;&gt;"&amp;$P$31)+SUMIFS($E$4:$E$9,$B$4:$B$9,"&lt;&gt;"&amp;$P$31,$D$4:$D$9,$P29)</f>
        <v>3</v>
      </c>
      <c r="U29" s="25"/>
      <c r="V29" s="217">
        <f ca="1">Q29*FactorPts+(GDzero+R29)*FactorGD+S29*FactorFor</f>
        <v>20050030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1</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4</v>
      </c>
      <c r="R30" s="25">
        <f ca="1">S30-T30</f>
        <v>1</v>
      </c>
      <c r="S30" s="25">
        <f ca="1">SUMIFS($E$4:$E$9,$B$4:$B$9,$P30,$D$4:$D$9,"&lt;&gt;"&amp;$P$31)+SUMIFS($G$4:$G$9,$B$4:$B$9,"&lt;&gt;"&amp;$P$31,$D$4:$D$9,$P30)</f>
        <v>3</v>
      </c>
      <c r="T30" s="25">
        <f ca="1">SUMIFS($G$4:$G$9,$B$4:$B$9,$P30,$D$4:$D$9,"&lt;&gt;"&amp;$P$31)+SUMIFS($E$4:$E$9,$B$4:$B$9,"&lt;&gt;"&amp;$P$31,$D$4:$D$9,$P30)</f>
        <v>2</v>
      </c>
      <c r="U30" s="25"/>
      <c r="V30" s="217">
        <f ca="1">Q30*FactorPts+(GDzero+R30)*FactorGD+S30*FactorFor</f>
        <v>40051030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4</v>
      </c>
      <c r="U33" s="25"/>
      <c r="V33" s="217">
        <f ca="1">Q33*FactorPts+(GDzero+R33)*FactorGD+S33*FactorFor</f>
        <v>30049030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Romania</v>
      </c>
      <c r="Q34" s="25">
        <f ca="1">SUMIFS($H$4:$H$9,$B$4:$B$9,$P34,$D$4:$D$9,"&lt;&gt;"&amp;$P$36)+SUMIFS($I$4:$I$9,$B$4:$B$9,"&lt;&gt;"&amp;$P$36,$D$4:$D$9,$P34)</f>
        <v>4</v>
      </c>
      <c r="R34" s="25">
        <f ca="1">S34-T34</f>
        <v>2</v>
      </c>
      <c r="S34" s="25">
        <f ca="1">SUMIFS($E$4:$E$9,$B$4:$B$9,$P34,$D$4:$D$9,"&lt;&gt;"&amp;$P$36)+SUMIFS($G$4:$G$9,$B$4:$B$9,"&lt;&gt;"&amp;$P$36,$D$4:$D$9,$P34)</f>
        <v>4</v>
      </c>
      <c r="T34" s="25">
        <f ca="1">SUMIFS($G$4:$G$9,$B$4:$B$9,$P34,$D$4:$D$9,"&lt;&gt;"&amp;$P$36)+SUMIFS($E$4:$E$9,$B$4:$B$9,"&lt;&gt;"&amp;$P$36,$D$4:$D$9,$P34)</f>
        <v>2</v>
      </c>
      <c r="U34" s="25"/>
      <c r="V34" s="217">
        <f ca="1">Q34*FactorPts+(GDzero+R34)*FactorGD+S34*FactorFor</f>
        <v>40052040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1</v>
      </c>
      <c r="AD34" s="25">
        <f ca="1">IF(AND($AF$16,$AD$5=$AD$6,$AD$5=$AD$7,$AD$5&lt;&gt;$AD$4),W34,0)</f>
        <v>0</v>
      </c>
      <c r="AE34" s="25" t="str">
        <f t="shared" ref="AE34:AE35" ca="1" si="19">IF(AD34&gt;0,Y34,"")</f>
        <v/>
      </c>
    </row>
    <row r="35" spans="15:31" ht="15.75" thickBot="1">
      <c r="O35" s="25" t="s">
        <v>34</v>
      </c>
      <c r="P35" t="str">
        <f>$P$7</f>
        <v>Ukraine</v>
      </c>
      <c r="Q35" s="25">
        <f ca="1">SUMIFS($H$4:$H$9,$B$4:$B$9,$P35,$D$4:$D$9,"&lt;&gt;"&amp;$P$36)+SUMIFS($I$4:$I$9,$B$4:$B$9,"&lt;&gt;"&amp;$P$36,$D$4:$D$9,$P35)</f>
        <v>1</v>
      </c>
      <c r="R35" s="25">
        <f ca="1">S35-T35</f>
        <v>-1</v>
      </c>
      <c r="S35" s="25">
        <f ca="1">SUMIFS($E$4:$E$9,$B$4:$B$9,$P35,$D$4:$D$9,"&lt;&gt;"&amp;$P$36)+SUMIFS($G$4:$G$9,$B$4:$B$9,"&lt;&gt;"&amp;$P$36,$D$4:$D$9,$P35)</f>
        <v>2</v>
      </c>
      <c r="T35" s="25">
        <f ca="1">SUMIFS($G$4:$G$9,$B$4:$B$9,$P35,$D$4:$D$9,"&lt;&gt;"&amp;$P$36)+SUMIFS($E$4:$E$9,$B$4:$B$9,"&lt;&gt;"&amp;$P$36,$D$4:$D$9,$P35)</f>
        <v>3</v>
      </c>
      <c r="U35" s="25"/>
      <c r="V35" s="217">
        <f ca="1">Q35*FactorPts+(GDzero+R35)*FactorGD+S35*FactorFor</f>
        <v>10049020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5703125" customWidth="1"/>
  </cols>
  <sheetData>
    <row r="1" spans="1:33" ht="23.2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3</v>
      </c>
      <c r="R4" s="25">
        <f ca="1">S4-T4</f>
        <v>-2</v>
      </c>
      <c r="S4" s="25">
        <f ca="1">SUMIF($B$4:$B$9,$P4,$E$4:$E$9)+SUMIF($D$4:$D$9,$P4,$G$4:$G$9)</f>
        <v>3</v>
      </c>
      <c r="T4" s="25">
        <f ca="1">SUMIF($B$4:$B$9,$P4,$G$4:$G$9)+SUMIF($D$4:$D$9,$P4,$E$4:$E$9)</f>
        <v>5</v>
      </c>
      <c r="U4" s="25">
        <f ca="1">COUNTIFS($B$4:$B$9,$P4,$H$4:$H$9,"=3")+COUNTIFS($D$4:$D$9,$P4,$I$4:$I$9,"=3")</f>
        <v>1</v>
      </c>
      <c r="V4" s="421">
        <f ca="1">$Q4*FactorPts+(GDzero+$R4)*FactorGD+$S4*FactorFor+$U4*FactorWins+$W4*FactorDirC3+$X4*FactorDirC2+$Y4*FactorDirC43+$Z4*FactorDirC42+$AA4*FactorDirC42+$AB4*FactorFairPlay+$AE4*FactorPenalty+(100-$AF4)*($M$10&gt;0)*FactorRank+(8-ROW())*FactorRow</f>
        <v>30048030.001093395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30048030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1</v>
      </c>
      <c r="R5" s="25">
        <f ca="1">S5-T5</f>
        <v>-2</v>
      </c>
      <c r="S5" s="25">
        <f ca="1">SUMIF($B$4:$B$9,$P5,$E$4:$E$9)+SUMIF($D$4:$D$9,$P5,$G$4:$G$9)</f>
        <v>3</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10048030.000066299</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10048030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Portugal</v>
      </c>
      <c r="Q6" s="25">
        <f t="shared" ca="1" si="3"/>
        <v>9</v>
      </c>
      <c r="R6" s="25">
        <f ca="1">S6-T6</f>
        <v>5</v>
      </c>
      <c r="S6" s="25">
        <f ca="1">SUMIF($B$4:$B$9,$P6,$E$4:$E$9)+SUMIF($D$4:$D$9,$P6,$G$4:$G$9)</f>
        <v>7</v>
      </c>
      <c r="T6" s="25">
        <f ca="1">SUMIF($B$4:$B$9,$P6,$G$4:$G$9)+SUMIF($D$4:$D$9,$P6,$E$4:$E$9)</f>
        <v>2</v>
      </c>
      <c r="U6" s="25">
        <f t="shared" ca="1" si="4"/>
        <v>3</v>
      </c>
      <c r="V6" s="421">
        <f ca="1">$Q6*FactorPts+(GDzero+$R6)*FactorGD+$S6*FactorFor+$U6*FactorWins+$W6*FactorDirC3+$X6*FactorDirC2+$Y6*FactorDirC43+$Z6*FactorDirC42+$AA6*FactorDirC42+$AB6*FactorFairPlay+$AE6*FactorPenalty+(100-$AF6)*($M$10&gt;0)*FactorRank+(8-ROW())*FactorRow</f>
        <v>90055070.003099203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90055070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4</v>
      </c>
      <c r="R7" s="25">
        <f ca="1">S7-T7</f>
        <v>-1</v>
      </c>
      <c r="S7" s="25">
        <f ca="1">SUMIF($B$4:$B$9,$P7,$E$4:$E$9)+SUMIF($D$4:$D$9,$P7,$G$4:$G$9)</f>
        <v>4</v>
      </c>
      <c r="T7" s="25">
        <f ca="1">SUMIF($B$4:$B$9,$P7,$G$4:$G$9)+SUMIF($D$4:$D$9,$P7,$E$4:$E$9)</f>
        <v>5</v>
      </c>
      <c r="U7" s="25">
        <f t="shared" ca="1" si="4"/>
        <v>1</v>
      </c>
      <c r="V7" s="421">
        <f ca="1">$Q7*FactorPts+(GDzero+$R7)*FactorGD+$S7*FactorFor+$U7*FactorWins+$W7*FactorDirC3+$X7*FactorDirC2+$Y7*FactorDirC43+$Z7*FactorDirC42+$AA7*FactorDirC42+$AB7*FactorFairPlay+$AE7*FactorPenalty+(100-$AF7)*($M$10&gt;0)*FactorRank+(8-ROW())*FactorRow</f>
        <v>40049040.001083098</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40049040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Portugal</v>
      </c>
      <c r="Q11" s="192">
        <f t="shared" ca="1" si="8"/>
        <v>9</v>
      </c>
      <c r="R11" s="33">
        <f t="shared" ca="1" si="8"/>
        <v>5</v>
      </c>
      <c r="S11" s="33">
        <f t="shared" ca="1" si="8"/>
        <v>7</v>
      </c>
      <c r="T11" s="33">
        <f t="shared" ca="1" si="8"/>
        <v>2</v>
      </c>
      <c r="U11" s="33">
        <f t="shared" ca="1" si="8"/>
        <v>3</v>
      </c>
      <c r="V11" s="422">
        <f ca="1">LARGE($V$4:$V$7,ROW(A1))</f>
        <v>90055070.003099203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Czechia</v>
      </c>
      <c r="Q12" s="99">
        <f t="shared" ca="1" si="8"/>
        <v>4</v>
      </c>
      <c r="R12" s="25">
        <f t="shared" ca="1" si="8"/>
        <v>-1</v>
      </c>
      <c r="S12" s="25">
        <f t="shared" ca="1" si="8"/>
        <v>4</v>
      </c>
      <c r="T12" s="25">
        <f t="shared" ca="1" si="8"/>
        <v>5</v>
      </c>
      <c r="U12" s="25">
        <f t="shared" ca="1" si="8"/>
        <v>1</v>
      </c>
      <c r="V12" s="423">
        <f ca="1">LARGE($V$4:$V$7,ROW(A2))</f>
        <v>40049040.001083098</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Türkiye</v>
      </c>
      <c r="Q13" s="99">
        <f t="shared" ca="1" si="11"/>
        <v>3</v>
      </c>
      <c r="R13" s="25">
        <f t="shared" ca="1" si="11"/>
        <v>-2</v>
      </c>
      <c r="S13" s="25">
        <f t="shared" ca="1" si="8"/>
        <v>3</v>
      </c>
      <c r="T13" s="25">
        <f t="shared" ca="1" si="8"/>
        <v>5</v>
      </c>
      <c r="U13" s="25">
        <f t="shared" ca="1" si="11"/>
        <v>1</v>
      </c>
      <c r="V13" s="423">
        <f ca="1">LARGE($V$4:$V$7,ROW(A3))</f>
        <v>30048030.001093395</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Georgia</v>
      </c>
      <c r="Q14" s="193">
        <f t="shared" ca="1" si="11"/>
        <v>1</v>
      </c>
      <c r="R14" s="29">
        <f t="shared" ca="1" si="11"/>
        <v>-2</v>
      </c>
      <c r="S14" s="29">
        <f t="shared" ca="1" si="8"/>
        <v>3</v>
      </c>
      <c r="T14" s="29">
        <f t="shared" ca="1" si="8"/>
        <v>5</v>
      </c>
      <c r="U14" s="29">
        <f t="shared" ca="1" si="11"/>
        <v>0</v>
      </c>
      <c r="V14" s="424">
        <f ca="1">LARGE($V$4:$V$7,ROW(A4))</f>
        <v>10048030.000066299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Türkiye</v>
      </c>
      <c r="F18" s="903"/>
      <c r="G18" s="903"/>
      <c r="H18" s="104"/>
      <c r="I18" s="33">
        <f ca="1">SUMIFS($E$4:$E$9,$B$4:$B$9,$P$4,$D$4:$D$9,$P$5)+SUMIFS($G$4:$G$9,$B$4:$B$9,$P$5,$D$4:$D$9,$P$4)</f>
        <v>2</v>
      </c>
      <c r="J18" s="33">
        <f ca="1">SUMIFS($E$4:$E$9,$B$4:$B$9,$P$4,$D$4:$D$9,$P$6)+SUMIFS($G$4:$G$9,$B$4:$B$9,$P$6,$D$4:$D$9,$P$4)</f>
        <v>0</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2</v>
      </c>
      <c r="T18" s="25">
        <f ca="1">SUMIFS($G$4:$G$9,$B$4:$B$9,$P18,$D$4:$D$9,"&lt;&gt;"&amp;$P$21)+SUMIFS($E$4:$E$9,$B$4:$B$9,"&lt;&gt;"&amp;$P$21,$D$4:$D$9,$P18)</f>
        <v>3</v>
      </c>
      <c r="U18" s="25"/>
      <c r="V18" s="217">
        <f ca="1">Q18*FactorPts+(GDzero+R18)*FactorGD+S18*FactorFor</f>
        <v>30049020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0</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-2</v>
      </c>
      <c r="S19" s="25">
        <f ca="1">SUMIFS($E$4:$E$9,$B$4:$B$9,$P19,$D$4:$D$9,"&lt;&gt;"&amp;$P$21)+SUMIFS($G$4:$G$9,$B$4:$B$9,"&lt;&gt;"&amp;$P$21,$D$4:$D$9,$P19)</f>
        <v>2</v>
      </c>
      <c r="T19" s="25">
        <f ca="1">SUMIFS($G$4:$G$9,$B$4:$B$9,$P19,$D$4:$D$9,"&lt;&gt;"&amp;$P$21)+SUMIFS($E$4:$E$9,$B$4:$B$9,"&lt;&gt;"&amp;$P$21,$D$4:$D$9,$P19)</f>
        <v>4</v>
      </c>
      <c r="U19" s="25"/>
      <c r="V19" s="217">
        <f ca="1">Q19*FactorPts+(GDzero+R19)*FactorGD+S19*FactorFor</f>
        <v>48020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2</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3</v>
      </c>
      <c r="S20" s="25">
        <f ca="1">SUMIFS($E$4:$E$9,$B$4:$B$9,$P20,$D$4:$D$9,"&lt;&gt;"&amp;$P$21)+SUMIFS($G$4:$G$9,$B$4:$B$9,"&lt;&gt;"&amp;$P$21,$D$4:$D$9,$P20)</f>
        <v>4</v>
      </c>
      <c r="T20" s="25">
        <f ca="1">SUMIFS($G$4:$G$9,$B$4:$B$9,$P20,$D$4:$D$9,"&lt;&gt;"&amp;$P$21)+SUMIFS($E$4:$E$9,$B$4:$B$9,"&lt;&gt;"&amp;$P$21,$D$4:$D$9,$P20)</f>
        <v>1</v>
      </c>
      <c r="U20" s="25"/>
      <c r="V20" s="217">
        <f ca="1">Q20*FactorPts+(GDzero+R20)*FactorGD+S20*FactorFor</f>
        <v>60053040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2</v>
      </c>
      <c r="AD20" s="25">
        <f ca="1">IF(AND($AF$16,$AD$4=$AD$5,$AD$4=$AD$6,$AD$4&lt;&gt;$AD$7),W20,0)</f>
        <v>0</v>
      </c>
      <c r="AE20" s="25" t="str">
        <f t="shared" ca="1" si="13"/>
        <v/>
      </c>
    </row>
    <row r="21" spans="2:31" ht="15.75" thickBot="1">
      <c r="B21" s="36"/>
      <c r="C21" s="25"/>
      <c r="E21" s="899" t="str">
        <f>$P$7</f>
        <v>Czechia</v>
      </c>
      <c r="F21" s="900"/>
      <c r="G21" s="900"/>
      <c r="H21" s="31">
        <f ca="1">SUMIFS($E$4:$E$9,$B$4:$B$9,$P$7,$D$4:$D$9,$P$4)+SUMIFS($G$4:$G$9,$B$4:$B$9,$P$4,$D$4:$D$9,$P$7)</f>
        <v>2</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3</v>
      </c>
      <c r="R23" s="25">
        <f ca="1">S23-T23</f>
        <v>0</v>
      </c>
      <c r="S23" s="25">
        <f ca="1">SUMIFS($E$4:$E$9,$B$4:$B$9,$P23,$D$4:$D$9,"&lt;&gt;"&amp;$P$26)+SUMIFS($G$4:$G$9,$B$4:$B$9,"&lt;&gt;"&amp;$P$26,$D$4:$D$9,$P23)</f>
        <v>3</v>
      </c>
      <c r="T23" s="25">
        <f ca="1">SUMIFS($G$4:$G$9,$B$4:$B$9,$P23,$D$4:$D$9,"&lt;&gt;"&amp;$P$26)+SUMIFS($E$4:$E$9,$B$4:$B$9,"&lt;&gt;"&amp;$P$26,$D$4:$D$9,$P23)</f>
        <v>3</v>
      </c>
      <c r="U23" s="25"/>
      <c r="V23" s="217">
        <f ca="1">Q23*FactorPts+(GDzero+R23)*FactorGD+S23*FactorFor</f>
        <v>30050030</v>
      </c>
      <c r="W23" s="25">
        <f ca="1">RANK(V23,V$23:V$25,1)</f>
        <v>2</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1</v>
      </c>
      <c r="R24" s="25">
        <f ca="1">S24-T24</f>
        <v>-1</v>
      </c>
      <c r="S24" s="25">
        <f ca="1">SUMIFS($E$4:$E$9,$B$4:$B$9,$P24,$D$4:$D$9,"&lt;&gt;"&amp;$P$26)+SUMIFS($G$4:$G$9,$B$4:$B$9,"&lt;&gt;"&amp;$P$26,$D$4:$D$9,$P24)</f>
        <v>2</v>
      </c>
      <c r="T24" s="25">
        <f ca="1">SUMIFS($G$4:$G$9,$B$4:$B$9,$P24,$D$4:$D$9,"&lt;&gt;"&amp;$P$26)+SUMIFS($E$4:$E$9,$B$4:$B$9,"&lt;&gt;"&amp;$P$26,$D$4:$D$9,$P24)</f>
        <v>3</v>
      </c>
      <c r="U24" s="25"/>
      <c r="V24" s="217">
        <f ca="1">Q24*FactorPts+(GDzero+R24)*FactorGD+S24*FactorFor</f>
        <v>10049020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4</v>
      </c>
      <c r="R25" s="25">
        <f ca="1">S25-T25</f>
        <v>1</v>
      </c>
      <c r="S25" s="25">
        <f ca="1">SUMIFS($E$4:$E$9,$B$4:$B$9,$P25,$D$4:$D$9,"&lt;&gt;"&amp;$P$26)+SUMIFS($G$4:$G$9,$B$4:$B$9,"&lt;&gt;"&amp;$P$26,$D$4:$D$9,$P25)</f>
        <v>3</v>
      </c>
      <c r="T25" s="25">
        <f ca="1">SUMIFS($G$4:$G$9,$B$4:$B$9,$P25,$D$4:$D$9,"&lt;&gt;"&amp;$P$26)+SUMIFS($E$4:$E$9,$B$4:$B$9,"&lt;&gt;"&amp;$P$26,$D$4:$D$9,$P25)</f>
        <v>2</v>
      </c>
      <c r="U25" s="25"/>
      <c r="V25" s="217">
        <f ca="1">Q25*FactorPts+(GDzero+R25)*FactorGD+S25*FactorFor</f>
        <v>40051030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-3</v>
      </c>
      <c r="S28" s="25">
        <f ca="1">SUMIFS($E$4:$E$9,$B$4:$B$9,$P28,$D$4:$D$9,"&lt;&gt;"&amp;$P$31)+SUMIFS($G$4:$G$9,$B$4:$B$9,"&lt;&gt;"&amp;$P$31,$D$4:$D$9,$P28)</f>
        <v>1</v>
      </c>
      <c r="T28" s="25">
        <f ca="1">SUMIFS($G$4:$G$9,$B$4:$B$9,$P28,$D$4:$D$9,"&lt;&gt;"&amp;$P$31)+SUMIFS($E$4:$E$9,$B$4:$B$9,"&lt;&gt;"&amp;$P$31,$D$4:$D$9,$P28)</f>
        <v>4</v>
      </c>
      <c r="U28" s="25"/>
      <c r="V28" s="217">
        <f ca="1">Q28*FactorPts+(GDzero+R28)*FactorGD+S28*FactorFor</f>
        <v>47010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4</v>
      </c>
      <c r="S29" s="25">
        <f ca="1">SUMIFS($E$4:$E$9,$B$4:$B$9,$P29,$D$4:$D$9,"&lt;&gt;"&amp;$P$31)+SUMIFS($G$4:$G$9,$B$4:$B$9,"&lt;&gt;"&amp;$P$31,$D$4:$D$9,$P29)</f>
        <v>5</v>
      </c>
      <c r="T29" s="25">
        <f ca="1">SUMIFS($G$4:$G$9,$B$4:$B$9,$P29,$D$4:$D$9,"&lt;&gt;"&amp;$P$31)+SUMIFS($E$4:$E$9,$B$4:$B$9,"&lt;&gt;"&amp;$P$31,$D$4:$D$9,$P29)</f>
        <v>1</v>
      </c>
      <c r="U29" s="25"/>
      <c r="V29" s="217">
        <f ca="1">Q29*FactorPts+(GDzero+R29)*FactorGD+S29*FactorFor</f>
        <v>60054050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3</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3</v>
      </c>
      <c r="R30" s="25">
        <f ca="1">S30-T30</f>
        <v>-1</v>
      </c>
      <c r="S30" s="25">
        <f ca="1">SUMIFS($E$4:$E$9,$B$4:$B$9,$P30,$D$4:$D$9,"&lt;&gt;"&amp;$P$31)+SUMIFS($G$4:$G$9,$B$4:$B$9,"&lt;&gt;"&amp;$P$31,$D$4:$D$9,$P30)</f>
        <v>3</v>
      </c>
      <c r="T30" s="25">
        <f ca="1">SUMIFS($G$4:$G$9,$B$4:$B$9,$P30,$D$4:$D$9,"&lt;&gt;"&amp;$P$31)+SUMIFS($E$4:$E$9,$B$4:$B$9,"&lt;&gt;"&amp;$P$31,$D$4:$D$9,$P30)</f>
        <v>4</v>
      </c>
      <c r="U30" s="25"/>
      <c r="V30" s="217">
        <f ca="1">Q30*FactorPts+(GDzero+R30)*FactorGD+S30*FactorFor</f>
        <v>30049030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1</v>
      </c>
      <c r="R33" s="25">
        <f ca="1">S33-T33</f>
        <v>-1</v>
      </c>
      <c r="S33" s="25">
        <f ca="1">SUMIFS($E$4:$E$9,$B$4:$B$9,$P33,$D$4:$D$9,"&lt;&gt;"&amp;$P$36)+SUMIFS($G$4:$G$9,$B$4:$B$9,"&lt;&gt;"&amp;$P$36,$D$4:$D$9,$P33)</f>
        <v>2</v>
      </c>
      <c r="T33" s="25">
        <f ca="1">SUMIFS($G$4:$G$9,$B$4:$B$9,$P33,$D$4:$D$9,"&lt;&gt;"&amp;$P$36)+SUMIFS($E$4:$E$9,$B$4:$B$9,"&lt;&gt;"&amp;$P$36,$D$4:$D$9,$P33)</f>
        <v>3</v>
      </c>
      <c r="U33" s="25"/>
      <c r="V33" s="217">
        <f ca="1">Q33*FactorPts+(GDzero+R33)*FactorGD+S33*FactorFor</f>
        <v>10049020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3</v>
      </c>
      <c r="S34" s="25">
        <f ca="1">SUMIFS($E$4:$E$9,$B$4:$B$9,$P34,$D$4:$D$9,"&lt;&gt;"&amp;$P$36)+SUMIFS($G$4:$G$9,$B$4:$B$9,"&lt;&gt;"&amp;$P$36,$D$4:$D$9,$P34)</f>
        <v>5</v>
      </c>
      <c r="T34" s="25">
        <f ca="1">SUMIFS($G$4:$G$9,$B$4:$B$9,$P34,$D$4:$D$9,"&lt;&gt;"&amp;$P$36)+SUMIFS($E$4:$E$9,$B$4:$B$9,"&lt;&gt;"&amp;$P$36,$D$4:$D$9,$P34)</f>
        <v>2</v>
      </c>
      <c r="U34" s="25"/>
      <c r="V34" s="217">
        <f ca="1">Q34*FactorPts+(GDzero+R34)*FactorGD+S34*FactorFor</f>
        <v>60053050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3</v>
      </c>
      <c r="AD34" s="25">
        <f ca="1">IF(AND($AF$16,$AD$5=$AD$6,$AD$5=$AD$7,$AD$5&lt;&gt;$AD$4),W34,0)</f>
        <v>0</v>
      </c>
      <c r="AE34" s="25" t="str">
        <f t="shared" ref="AE34:AE35" ca="1" si="19">IF(AD34&gt;0,Y34,"")</f>
        <v/>
      </c>
    </row>
    <row r="35" spans="15:31" ht="15.75" thickBot="1">
      <c r="O35" s="25" t="s">
        <v>34</v>
      </c>
      <c r="P35" t="str">
        <f>$P$7</f>
        <v>Czechia</v>
      </c>
      <c r="Q35" s="25">
        <f ca="1">SUMIFS($H$4:$H$9,$B$4:$B$9,$P35,$D$4:$D$9,"&lt;&gt;"&amp;$P$36)+SUMIFS($I$4:$I$9,$B$4:$B$9,"&lt;&gt;"&amp;$P$36,$D$4:$D$9,$P35)</f>
        <v>1</v>
      </c>
      <c r="R35" s="25">
        <f ca="1">S35-T35</f>
        <v>-2</v>
      </c>
      <c r="S35" s="25">
        <f ca="1">SUMIFS($E$4:$E$9,$B$4:$B$9,$P35,$D$4:$D$9,"&lt;&gt;"&amp;$P$36)+SUMIFS($G$4:$G$9,$B$4:$B$9,"&lt;&gt;"&amp;$P$36,$D$4:$D$9,$P35)</f>
        <v>2</v>
      </c>
      <c r="T35" s="25">
        <f ca="1">SUMIFS($G$4:$G$9,$B$4:$B$9,$P35,$D$4:$D$9,"&lt;&gt;"&amp;$P$36)+SUMIFS($E$4:$E$9,$B$4:$B$9,"&lt;&gt;"&amp;$P$36,$D$4:$D$9,$P35)</f>
        <v>4</v>
      </c>
      <c r="U35" s="25"/>
      <c r="V35" s="217">
        <f ca="1">Q35*FactorPts+(GDzero+R35)*FactorGD+S35*FactorFor</f>
        <v>10048020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rando</cp:lastModifiedBy>
  <cp:lastPrinted>2024-03-09T13:20:23Z</cp:lastPrinted>
  <dcterms:created xsi:type="dcterms:W3CDTF">2018-06-13T10:24:55Z</dcterms:created>
  <dcterms:modified xsi:type="dcterms:W3CDTF">2024-06-13T18:17:02Z</dcterms:modified>
</cp:coreProperties>
</file>