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media/image1.png" ContentType="image/png"/>
  <Override PartName="/xl/media/image2.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localSheetId="3" name="_xlnm.Print_Area" vbProcedure="false">'Daily schedule'!$B$1:$H$78</definedName>
    <definedName function="false" hidden="false" localSheetId="2" name="_xlnm.Print_Area" vbProcedure="false">Print!$A$1:$Y$109</definedName>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<sst xmlns="http://schemas.openxmlformats.org/spreadsheetml/2006/main" count="2989" uniqueCount="1800">
  <si>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</si>
  <si>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</si>
  <si>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</si>
  <si>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</si>
  <si>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</si>
  <si>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</si>
  <si>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</si>
  <si>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</si>
  <si>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</si>
  <si>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</si>
  <si>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</si>
  <si>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</si>
  <si>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</si>
  <si>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</si>
  <si>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</si>
  <si>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</si>
  <si>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</si>
  <si>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</si>
  <si>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</si>
  <si>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</si>
  <si>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</si>
  <si>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</si>
  <si>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</si>
  <si>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</si>
  <si>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</si>
  <si>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Hermann Baum</t>
  </si>
  <si>
    <t xml:space="preserve">https://hermann-baum.de/excel/UEFA_EURO/en/</t>
  </si>
  <si>
    <t xml:space="preserve">Lisaküsimused</t>
  </si>
  <si>
    <t xml:space="preserve">Vastused</t>
  </si>
  <si>
    <t xml:space="preserve">1. Turniiri suurim väravakütt?</t>
  </si>
  <si>
    <t xml:space="preserve">Kane</t>
  </si>
  <si>
    <t xml:space="preserve">2. Mis riigi mängija saab turniiril esimese punase kaardi?</t>
  </si>
  <si>
    <t xml:space="preserve">Albaania</t>
  </si>
  <si>
    <t xml:space="preserve">3. Mis riigi mängija lööb turniiril esimese värava otse karistuslöögist (penalt ei lähe arvesse)?</t>
  </si>
  <si>
    <t xml:space="preserve">Taani</t>
  </si>
  <si>
    <t xml:space="preserve">4. Mis võistkond lööb alagrupiturniiril kõige rohkem väravaid?</t>
  </si>
  <si>
    <t xml:space="preserve">Inglismaa</t>
  </si>
  <si>
    <t xml:space="preserve">5. Mis võistkond laseb endale lüüa alagrupiturniiril kõige rohkem väravaid?</t>
  </si>
  <si>
    <t xml:space="preserve">6. Mis riigi väravavaht tõrjub turniiri esimese penalti?</t>
  </si>
  <si>
    <t xml:space="preserve">Horvaatia</t>
  </si>
  <si>
    <t xml:space="preserve">7. Kes annab turniiril kõige rohkem väravasööte?</t>
  </si>
  <si>
    <t xml:space="preserve">Foden</t>
  </si>
  <si>
    <t xml:space="preserve">8. Kas turniiril lüüakse hat-trick?</t>
  </si>
  <si>
    <t xml:space="preserve">Ei</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</si>
  <si>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</si>
  <si>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</si>
  <si>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</si>
  <si>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</si>
  <si>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</si>
  <si>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</si>
  <si>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</si>
  <si>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</si>
  <si>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</si>
  <si>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</si>
  <si>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</si>
  <si>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</si>
  <si>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</si>
  <si>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</si>
  <si>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</si>
  <si>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</si>
  <si>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</si>
  <si>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</si>
  <si>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</si>
  <si>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</si>
  <si>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</si>
  <si>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</si>
  <si>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</si>
  <si>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</si>
  <si>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</si>
  <si>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</si>
  <si>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</si>
  <si>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</si>
  <si>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</si>
  <si>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</si>
  <si>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</si>
  <si>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</si>
  <si>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</si>
  <si>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</si>
  <si>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</si>
  <si>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</si>
  <si>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</si>
  <si>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</si>
  <si>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</si>
  <si>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</si>
  <si>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</si>
  <si>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</si>
  <si>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</si>
  <si>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</si>
  <si>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</si>
  <si>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</si>
  <si>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</si>
  <si>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</si>
  <si>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</si>
  <si>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</si>
  <si>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</si>
  <si>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</si>
  <si>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</si>
  <si>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</si>
  <si>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</si>
  <si>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</si>
  <si>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</si>
  <si>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</si>
  <si>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</si>
  <si>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</si>
  <si>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</si>
  <si>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</si>
  <si>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Portugal</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</si>
  <si>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</si>
  <si>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</si>
  <si>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</si>
  <si>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</si>
  <si>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</si>
  <si>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</si>
  <si>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</si>
  <si>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</si>
  <si>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</si>
  <si>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</si>
  <si>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</si>
  <si>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</si>
  <si>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</si>
  <si>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</si>
  <si>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</si>
  <si>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</si>
  <si>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</si>
  <si>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</si>
  <si>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</si>
  <si>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</si>
  <si>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</si>
  <si>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</si>
  <si>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</si>
  <si>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</si>
  <si>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</si>
  <si>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</si>
  <si>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</si>
  <si>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</si>
  <si>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</si>
  <si>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</si>
  <si>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</si>
  <si>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</si>
  <si>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</si>
  <si>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</si>
  <si>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</si>
  <si>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</si>
  <si>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</si>
  <si>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</si>
  <si>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</si>
  <si>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</si>
  <si>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</si>
  <si>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</si>
  <si>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</si>
  <si>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</si>
  <si>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</si>
  <si>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</si>
  <si>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</si>
  <si>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</si>
  <si>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</si>
  <si>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</si>
  <si>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</si>
  <si>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</si>
  <si>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</si>
  <si>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</si>
  <si>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</si>
  <si>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</si>
  <si>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</si>
  <si>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</si>
  <si>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</si>
  <si>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</si>
  <si>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</si>
  <si>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</si>
  <si>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</si>
  <si>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</si>
  <si>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</si>
  <si>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</si>
  <si>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</si>
  <si>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</si>
  <si>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</si>
  <si>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</si>
  <si>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</si>
  <si>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</si>
  <si>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</si>
  <si>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</si>
  <si>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</si>
  <si>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</si>
  <si>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</si>
  <si>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</si>
  <si>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</si>
  <si>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</si>
  <si>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</si>
  <si>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</si>
  <si>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</si>
  <si>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</si>
  <si>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</si>
  <si>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</si>
  <si>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</si>
  <si>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</si>
  <si>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</si>
  <si>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</si>
  <si>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</si>
  <si>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</si>
  <si>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</si>
  <si>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</si>
  <si>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</si>
  <si>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</si>
  <si>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</si>
  <si>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</si>
  <si>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</si>
  <si>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</si>
  <si>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</si>
  <si>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</si>
  <si>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</si>
  <si>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</si>
  <si>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</si>
  <si>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</si>
  <si>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</si>
  <si>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</si>
  <si>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</si>
  <si>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</si>
  <si>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</si>
  <si>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</si>
  <si>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</si>
  <si>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</si>
  <si>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</si>
  <si>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</si>
  <si>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</si>
  <si>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</si>
  <si>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</si>
  <si>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</si>
  <si>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</si>
  <si>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</si>
  <si>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</si>
  <si>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</si>
  <si>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</si>
  <si>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</si>
  <si>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</si>
  <si>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</si>
  <si>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</si>
  <si>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</si>
  <si>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</si>
  <si>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</si>
  <si>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</si>
  <si>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</si>
  <si>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</si>
  <si>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</si>
  <si>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</si>
  <si>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</si>
  <si>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</si>
  <si>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</si>
  <si>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</si>
  <si>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</si>
  <si>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</si>
  <si>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</si>
  <si>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</si>
  <si>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</si>
  <si>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</si>
  <si>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</si>
  <si>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</si>
  <si>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</si>
  <si>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</si>
  <si>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</si>
  <si>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</si>
  <si>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</si>
  <si>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</si>
  <si>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</si>
  <si>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</si>
  <si>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</si>
  <si>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</si>
  <si>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</si>
  <si>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</si>
  <si>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</si>
  <si>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</si>
  <si>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</si>
  <si>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</si>
  <si>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</si>
  <si>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</si>
  <si>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</si>
  <si>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</si>
  <si>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</si>
  <si>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</si>
  <si>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</si>
  <si>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</si>
  <si>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</si>
  <si>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</si>
  <si>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</si>
  <si>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</si>
  <si>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</si>
  <si>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</si>
  <si>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</si>
  <si>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</si>
  <si>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</si>
  <si>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</si>
  <si>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</si>
  <si>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</si>
  <si>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</si>
  <si>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</si>
  <si>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</si>
  <si>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</si>
  <si>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</si>
  <si>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</si>
  <si>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</si>
  <si>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</si>
  <si>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</si>
  <si>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</si>
  <si>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</si>
  <si>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</si>
  <si>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</si>
  <si>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</si>
  <si>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</si>
  <si>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</si>
  <si>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</si>
  <si>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</si>
  <si>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</si>
  <si>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</si>
  <si>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</si>
  <si>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</si>
  <si>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</si>
  <si>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</si>
  <si>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</si>
  <si>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</si>
  <si>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</si>
  <si>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</si>
  <si>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</si>
  <si>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</si>
  <si>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</si>
  <si>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</si>
  <si>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</si>
  <si>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</si>
  <si>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</si>
  <si>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</si>
  <si>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</si>
  <si>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</si>
  <si>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</si>
  <si>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</si>
  <si>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</si>
  <si>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</si>
  <si>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</si>
  <si>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</si>
  <si>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</si>
  <si>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</si>
  <si>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</si>
  <si>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</si>
  <si>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</si>
  <si>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</si>
  <si>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</si>
  <si>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</si>
  <si>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</si>
  <si>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</si>
  <si>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</si>
  <si>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</si>
  <si>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</si>
  <si>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</si>
  <si>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</si>
  <si>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</si>
  <si>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</si>
  <si>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</si>
  <si>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</si>
  <si>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</si>
  <si>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</si>
  <si>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</si>
  <si>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</si>
  <si>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</si>
  <si>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</si>
  <si>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</si>
  <si>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</si>
  <si>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</si>
  <si>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</si>
  <si>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</si>
  <si>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</si>
  <si>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</si>
  <si>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</si>
  <si>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</si>
  <si>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</si>
  <si>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</si>
  <si>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</si>
  <si>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</si>
  <si>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</si>
  <si>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</si>
  <si>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</si>
  <si>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</si>
  <si>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</si>
  <si>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</si>
  <si>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</si>
  <si>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</si>
  <si>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</si>
  <si>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</si>
  <si>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</si>
  <si>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</si>
  <si>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</si>
  <si>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</si>
  <si>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</si>
  <si>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</si>
  <si>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</si>
  <si>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</si>
  <si>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</si>
  <si>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</si>
  <si>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</si>
  <si>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</si>
  <si>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</si>
  <si>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</si>
  <si>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</si>
  <si>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</si>
  <si>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</si>
  <si>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</si>
  <si>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</si>
  <si>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</si>
  <si>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</si>
  <si>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</si>
  <si>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</si>
  <si>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</si>
  <si>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</si>
  <si>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</si>
  <si>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</si>
  <si>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</si>
  <si>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</si>
  <si>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</si>
  <si>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</si>
  <si>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</si>
  <si>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</si>
  <si>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</si>
  <si>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</si>
  <si>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</si>
  <si>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</si>
  <si>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</si>
  <si>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</si>
  <si>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</si>
  <si>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</si>
  <si>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</si>
  <si>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</si>
  <si>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</si>
  <si>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</si>
  <si>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</si>
  <si>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</si>
  <si>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</si>
  <si>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</si>
  <si>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</si>
  <si>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</si>
  <si>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</si>
  <si>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</si>
  <si>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</si>
  <si>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</si>
  <si>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</si>
  <si>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</si>
  <si>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</si>
  <si>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</si>
  <si>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</si>
  <si>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</si>
  <si>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</si>
  <si>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</si>
  <si>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</si>
  <si>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</si>
  <si>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</si>
  <si>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</si>
  <si>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</si>
  <si>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</si>
  <si>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</si>
  <si>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</si>
  <si>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</si>
  <si>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</si>
  <si>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</si>
  <si>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Germany</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</si>
  <si>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</si>
  <si>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</si>
  <si>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</si>
  <si>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</si>
  <si>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</si>
  <si>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</si>
  <si>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</si>
  <si>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</si>
  <si>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</si>
  <si>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</si>
  <si>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</si>
  <si>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</si>
  <si>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</si>
  <si>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</si>
  <si>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</si>
  <si>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</si>
  <si>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</si>
  <si>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</si>
  <si>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</si>
  <si>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</si>
  <si>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</si>
  <si>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</si>
  <si>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</si>
  <si>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</si>
  <si>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</si>
  <si>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</si>
  <si>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</si>
  <si>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</si>
  <si>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</si>
  <si>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</si>
  <si>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</si>
  <si>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</si>
  <si>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</si>
  <si>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</si>
  <si>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</si>
  <si>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</si>
  <si>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</si>
  <si>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</si>
  <si>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</si>
  <si>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</si>
  <si>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</si>
  <si>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</si>
  <si>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</si>
  <si>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</si>
  <si>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</si>
  <si>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</si>
  <si>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</si>
  <si>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</si>
  <si>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</si>
  <si>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</si>
  <si>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</si>
  <si>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</si>
  <si>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</si>
  <si>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</si>
  <si>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</si>
  <si>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</si>
  <si>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</si>
  <si>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</si>
  <si>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</si>
  <si>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</si>
  <si>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</si>
  <si>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</si>
  <si>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</si>
  <si>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</si>
  <si>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</si>
  <si>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</si>
  <si>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</si>
  <si>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</si>
  <si>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</si>
  <si>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</si>
  <si>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</si>
  <si>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</si>
  <si>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</si>
  <si>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</si>
  <si>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</si>
  <si>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</si>
  <si>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</si>
  <si>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</si>
  <si>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</si>
  <si>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</si>
  <si>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</si>
  <si>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</si>
  <si>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</si>
  <si>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</si>
  <si>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</si>
  <si>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</si>
  <si>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</si>
  <si>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</si>
  <si>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</si>
  <si>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</si>
  <si>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</si>
  <si>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</si>
  <si>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</si>
  <si>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</si>
  <si>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</si>
  <si>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</si>
  <si>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</si>
  <si>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</si>
  <si>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</si>
  <si>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</si>
  <si>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</si>
  <si>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</si>
  <si>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</si>
  <si>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</si>
  <si>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</si>
  <si>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</si>
  <si>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</si>
  <si>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</si>
  <si>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</si>
  <si>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</si>
  <si>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</si>
  <si>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</si>
  <si>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</si>
  <si>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</si>
  <si>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</si>
  <si>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</si>
  <si>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</si>
  <si>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</si>
  <si>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</si>
  <si>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</si>
  <si>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</si>
  <si>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</si>
  <si>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</si>
  <si>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</si>
  <si>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</si>
  <si>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</si>
  <si>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</si>
  <si>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</si>
  <si>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</si>
  <si>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</si>
  <si>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</si>
  <si>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</si>
  <si>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</si>
  <si>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</si>
  <si>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</si>
  <si>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</si>
  <si>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</si>
  <si>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</si>
  <si>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</si>
  <si>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</si>
  <si>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</si>
  <si>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</si>
  <si>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</si>
  <si>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</si>
  <si>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</si>
  <si>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</si>
  <si>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</si>
  <si>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</si>
  <si>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</si>
  <si>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</si>
  <si>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</si>
  <si>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</si>
  <si>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</si>
  <si>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</si>
  <si>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</si>
  <si>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</si>
  <si>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</si>
  <si>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</si>
  <si>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</si>
  <si>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</si>
  <si>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</si>
  <si>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</si>
  <si>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</si>
  <si>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</si>
  <si>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</si>
  <si>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</si>
  <si>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</si>
  <si>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</si>
  <si>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</si>
  <si>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</si>
  <si>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</si>
  <si>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</si>
  <si>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</si>
  <si>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</si>
  <si>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</si>
  <si>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</si>
  <si>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</si>
  <si>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</si>
  <si>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</si>
  <si>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</si>
  <si>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</si>
  <si>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</si>
  <si>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</si>
  <si>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</si>
  <si>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</si>
  <si>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</si>
  <si>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</si>
  <si>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2"/>
        <charset val="1"/>
      </rPr>
      <t xml:space="preserve">  </t>
    </r>
    <r>
      <rPr>
        <b val="true"/>
        <sz val="11"/>
        <color rgb="FF000000"/>
        <rFont val="Calibri"/>
        <family val="2"/>
        <charset val="1"/>
      </rPr>
      <t xml:space="preserve">Pts </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</si>
  <si>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</si>
  <si>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</si>
  <si>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</si>
  <si>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 </t>
    </r>
    <r>
      <rPr>
        <sz val="11"/>
        <color rgb="FF000000"/>
        <rFont val="Calibri"/>
        <family val="2"/>
        <charset val="1"/>
      </rPr>
      <t xml:space="preserve">     Tore</t>
    </r>
  </si>
  <si>
    <r>
      <rPr>
        <sz val="11"/>
        <color rgb="FF000000"/>
        <rFont val="Calibri"/>
        <family val="2"/>
        <charset val="1"/>
      </rPr>
      <t xml:space="preserve">  </t>
    </r>
    <r>
      <rPr>
        <b val="true"/>
        <sz val="11"/>
        <color rgb="FF000000"/>
        <rFont val="Calibri"/>
        <family val="2"/>
        <charset val="1"/>
      </rPr>
      <t xml:space="preserve">Ptn. </t>
    </r>
    <r>
      <rPr>
        <sz val="11"/>
        <color rgb="FF000000"/>
        <rFont val="Calibri"/>
        <family val="2"/>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</si>
  <si>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</si>
  <si>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</si>
  <si>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</si>
  <si>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</si>
  <si>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</si>
  <si>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</si>
  <si>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</si>
  <si>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</si>
  <si>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</si>
  <si>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</si>
  <si>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</si>
  <si>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</si>
  <si>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</si>
  <si>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</si>
  <si>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</si>
  <si>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</si>
  <si>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</si>
  <si>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</si>
  <si>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</si>
  <si>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</si>
  <si>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</si>
  <si>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</si>
  <si>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</si>
  <si>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</si>
  <si>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</si>
  <si>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</si>
  <si>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</si>
  <si>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</si>
  <si>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</si>
  <si>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</si>
  <si>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</si>
  <si>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</si>
  <si>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</si>
  <si>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</si>
  <si>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</si>
  <si>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</si>
  <si>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</si>
  <si>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</si>
  <si>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</si>
  <si>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</si>
  <si>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</si>
  <si>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</si>
  <si>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</si>
  <si>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</si>
  <si>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</si>
  <si>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</si>
  <si>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</si>
  <si>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</si>
  <si>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</si>
  <si>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</si>
  <si>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</si>
  <si>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</si>
  <si>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</si>
  <si>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</si>
  <si>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</si>
  <si>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</si>
  <si>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</si>
  <si>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</si>
  <si>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</si>
  <si>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</si>
  <si>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</si>
  <si>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</si>
  <si>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</si>
  <si>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</si>
  <si>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</si>
  <si>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</si>
  <si>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</si>
  <si>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</si>
  <si>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</si>
  <si>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</si>
  <si>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</si>
  <si>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</si>
  <si>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</si>
  <si>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</si>
  <si>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</si>
  <si>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</si>
  <si>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</si>
  <si>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</si>
  <si>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</si>
  <si>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</si>
  <si>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</si>
  <si>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</si>
  <si>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</si>
  <si>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</si>
  <si>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</si>
  <si>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</si>
  <si>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</si>
  <si>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</si>
  <si>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</si>
  <si>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</si>
  <si>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</si>
  <si>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</si>
  <si>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</si>
  <si>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</si>
  <si>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</si>
  <si>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</si>
  <si>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</si>
  <si>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</si>
  <si>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</si>
  <si>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</si>
  <si>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</si>
  <si>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</si>
  <si>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</si>
  <si>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</si>
  <si>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</si>
  <si>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</si>
  <si>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</si>
  <si>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</si>
  <si>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</si>
  <si>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</si>
  <si>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</si>
  <si>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</si>
  <si>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</si>
  <si>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</si>
  <si>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</si>
  <si>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</si>
  <si>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</si>
  <si>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</si>
  <si>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</si>
  <si>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</si>
  <si>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</si>
  <si>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</si>
  <si>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</si>
  <si>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</si>
  <si>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</si>
  <si>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</si>
  <si>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</si>
  <si>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</si>
  <si>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</si>
  <si>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</si>
  <si>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</si>
  <si>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</si>
  <si>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</si>
  <si>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</si>
  <si>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</si>
  <si>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</si>
  <si>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</si>
  <si>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</si>
  <si>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</si>
  <si>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</si>
  <si>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</si>
  <si>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</si>
  <si>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</si>
  <si>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</si>
  <si>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</si>
  <si>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</si>
  <si>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</si>
  <si>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</si>
  <si>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</si>
  <si>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</si>
  <si>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</si>
  <si>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</si>
  <si>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</si>
  <si>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</si>
  <si>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</si>
  <si>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</si>
  <si>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</si>
  <si>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</si>
  <si>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</si>
  <si>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</si>
  <si>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</si>
  <si>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</si>
  <si>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</si>
  <si>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</si>
  <si>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</si>
  <si>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</si>
  <si>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</si>
  <si>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</si>
  <si>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</si>
  <si>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</si>
  <si>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</si>
  <si>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</si>
  <si>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</si>
  <si>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</si>
  <si>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</si>
  <si>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</si>
  <si>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</si>
  <si>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</si>
  <si>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</si>
  <si>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</si>
  <si>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</si>
  <si>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</si>
  <si>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</si>
  <si>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</si>
  <si>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</si>
  <si>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</si>
  <si>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</si>
  <si>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</si>
  <si>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</si>
  <si>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</si>
  <si>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</si>
  <si>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</si>
  <si>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</si>
  <si>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</si>
  <si>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</si>
  <si>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</si>
  <si>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</si>
  <si>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</si>
  <si>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</si>
  <si>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</si>
  <si>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</si>
  <si>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</si>
  <si>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</si>
  <si>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</si>
  <si>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</si>
  <si>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</si>
  <si>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</si>
  <si>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</si>
  <si>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</si>
  <si>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</si>
  <si>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</si>
  <si>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</si>
  <si>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</si>
  <si>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</si>
  <si>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</si>
  <si>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</si>
  <si>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</si>
  <si>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</si>
  <si>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</si>
  <si>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</si>
  <si>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</si>
  <si>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</si>
  <si>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</si>
  <si>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</si>
  <si>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</si>
  <si>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</si>
  <si>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</si>
  <si>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</si>
  <si>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</si>
  <si>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</si>
  <si>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</si>
  <si>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</si>
  <si>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</si>
  <si>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</si>
  <si>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</si>
  <si>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</si>
  <si>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</si>
  <si>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</si>
  <si>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</si>
  <si>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</si>
  <si>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</si>
  <si>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</si>
  <si>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</si>
  <si>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</si>
  <si>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</si>
  <si>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</si>
  <si>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</si>
  <si>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</si>
  <si>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</si>
  <si>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</si>
  <si>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</si>
  <si>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</si>
  <si>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</si>
  <si>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</si>
  <si>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</si>
  <si>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</si>
  <si>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</si>
  <si>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</si>
  <si>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</si>
  <si>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</si>
  <si>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</si>
  <si>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</si>
  <si>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</si>
  <si>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</si>
  <si>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</si>
  <si>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</si>
  <si>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</si>
  <si>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</si>
  <si>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</si>
  <si>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</si>
  <si>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</si>
  <si>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</si>
  <si>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</si>
  <si>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</si>
  <si>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</si>
  <si>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</si>
  <si>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</si>
  <si>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</si>
  <si>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</si>
  <si>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</si>
  <si>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</si>
  <si>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</si>
  <si>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</si>
  <si>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</si>
  <si>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</si>
  <si>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</si>
  <si>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</si>
  <si>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</si>
  <si>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</si>
  <si>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</si>
  <si>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</si>
  <si>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</si>
  <si>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</si>
  <si>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</si>
  <si>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</si>
  <si>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</si>
  <si>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</si>
  <si>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</si>
  <si>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</si>
  <si>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</si>
  <si>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</si>
  <si>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</si>
  <si>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</si>
  <si>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</si>
  <si>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</si>
  <si>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</si>
  <si>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</si>
  <si>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</si>
  <si>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</si>
  <si>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</si>
  <si>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</si>
  <si>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</si>
  <si>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</si>
  <si>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</si>
  <si>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</si>
  <si>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</si>
  <si>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</si>
  <si>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</si>
  <si>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</si>
  <si>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</si>
  <si>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</si>
  <si>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</si>
  <si>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</si>
  <si>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</si>
  <si>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</si>
  <si>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</si>
  <si>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</si>
  <si>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</si>
  <si>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</si>
  <si>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</si>
  <si>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</si>
  <si>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</si>
  <si>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</si>
  <si>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</si>
  <si>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</si>
  <si>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</si>
  <si>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</si>
  <si>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</si>
  <si>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</si>
  <si>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</si>
  <si>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</si>
  <si>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</si>
  <si>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</si>
  <si>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</si>
  <si>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</si>
  <si>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</si>
  <si>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</si>
  <si>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</si>
  <si>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</si>
  <si>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</si>
  <si>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</si>
  <si>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</si>
  <si>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</si>
  <si>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</si>
  <si>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</si>
  <si>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</si>
  <si>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</si>
  <si>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</si>
  <si>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</si>
  <si>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</si>
  <si>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</si>
  <si>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</si>
  <si>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</si>
  <si>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</si>
  <si>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</si>
  <si>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</si>
  <si>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</si>
  <si>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</si>
  <si>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</si>
  <si>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</si>
  <si>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</si>
  <si>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</si>
  <si>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</si>
  <si>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</si>
  <si>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</si>
  <si>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</si>
  <si>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</si>
  <si>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</si>
  <si>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</si>
  <si>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</si>
  <si>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</si>
  <si>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</si>
  <si>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</si>
  <si>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</si>
  <si>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</si>
  <si>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</si>
  <si>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</si>
  <si>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</si>
  <si>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</si>
  <si>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</si>
  <si>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</si>
  <si>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</si>
  <si>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</si>
  <si>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</si>
  <si>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</si>
  <si>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</si>
  <si>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</si>
  <si>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</si>
  <si>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</si>
  <si>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</si>
  <si>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</si>
  <si>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</si>
  <si>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</si>
  <si>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</si>
  <si>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</si>
  <si>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</si>
  <si>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</si>
  <si>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</si>
  <si>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</si>
  <si>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</si>
  <si>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</si>
  <si>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</si>
  <si>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</si>
  <si>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</si>
  <si>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</si>
  <si>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</si>
  <si>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</si>
  <si>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</si>
  <si>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</si>
  <si>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</si>
  <si>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</si>
  <si>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</si>
  <si>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</si>
  <si>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</si>
  <si>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</si>
  <si>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</si>
  <si>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</si>
  <si>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</si>
  <si>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</si>
  <si>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</si>
  <si>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</si>
  <si>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</si>
  <si>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</si>
  <si>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</si>
  <si>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</si>
  <si>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</si>
  <si>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</si>
  <si>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</si>
  <si>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</si>
  <si>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</si>
  <si>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</si>
  <si>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</si>
  <si>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</si>
  <si>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</si>
  <si>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</si>
  <si>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</si>
  <si>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</si>
  <si>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</si>
  <si>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</si>
  <si>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</si>
  <si>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</si>
  <si>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</si>
  <si>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</si>
  <si>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</si>
  <si>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</si>
  <si>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</si>
  <si>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</si>
  <si>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</si>
  <si>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</si>
  <si>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</si>
  <si>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</si>
  <si>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</si>
  <si>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</si>
  <si>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</si>
  <si>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</si>
  <si>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</si>
  <si>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</si>
  <si>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</si>
  <si>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</si>
  <si>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</si>
  <si>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</si>
  <si>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</si>
  <si>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</si>
  <si>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</si>
  <si>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</si>
  <si>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</si>
  <si>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</si>
  <si>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</si>
  <si>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</si>
  <si>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</si>
  <si>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</si>
  <si>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</si>
  <si>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</si>
  <si>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</si>
  <si>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</si>
  <si>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</si>
  <si>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</si>
  <si>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</si>
  <si>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</si>
  <si>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</si>
  <si>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</si>
  <si>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</si>
  <si>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</si>
  <si>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</si>
  <si>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</si>
  <si>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</si>
  <si>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</si>
  <si>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</si>
  <si>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</si>
  <si>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</si>
  <si>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</si>
  <si>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</si>
  <si>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</si>
  <si>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</si>
  <si>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</si>
  <si>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</si>
  <si>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</si>
  <si>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</si>
  <si>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</si>
  <si>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</si>
  <si>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</si>
  <si>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</si>
  <si>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</si>
  <si>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</si>
  <si>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</si>
  <si>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</si>
  <si>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</si>
  <si>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</si>
  <si>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</si>
  <si>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</si>
  <si>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</si>
  <si>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</si>
  <si>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</si>
  <si>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</si>
  <si>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</si>
  <si>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</si>
  <si>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</si>
  <si>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</si>
  <si>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</si>
  <si>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</si>
  <si>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</si>
  <si>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</si>
  <si>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</si>
  <si>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</si>
  <si>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</si>
  <si>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</si>
  <si>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</si>
  <si>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</si>
  <si>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</si>
  <si>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</si>
  <si>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</si>
  <si>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</si>
  <si>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</si>
  <si>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</si>
  <si>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</si>
  <si>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</si>
  <si>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</si>
  <si>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</si>
  <si>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</si>
  <si>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</si>
  <si>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</si>
  <si>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</si>
  <si>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</si>
  <si>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</si>
  <si>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</si>
  <si>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</si>
  <si>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</si>
  <si>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</si>
  <si>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</si>
  <si>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</si>
  <si>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</si>
  <si>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</si>
  <si>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</si>
  <si>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</si>
  <si>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</si>
  <si>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</si>
  <si>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</si>
  <si>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</si>
  <si>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</si>
  <si>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</si>
  <si>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</si>
  <si>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</si>
  <si>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</si>
  <si>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</si>
  <si>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</si>
  <si>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</si>
  <si>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</si>
  <si>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</si>
  <si>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</si>
  <si>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</si>
  <si>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</si>
  <si>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</si>
  <si>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</si>
  <si>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</si>
  <si>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</si>
  <si>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</si>
  <si>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</si>
  <si>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</si>
  <si>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</si>
  <si>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</si>
  <si>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</si>
  <si>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</si>
  <si>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</si>
  <si>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</si>
  <si>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</si>
  <si>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</si>
  <si>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</si>
  <si>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</si>
  <si>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</si>
  <si>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</si>
  <si>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</si>
  <si>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</si>
  <si>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</si>
  <si>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</si>
  <si>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</si>
  <si>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</si>
  <si>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</si>
  <si>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</si>
  <si>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</si>
  <si>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</si>
  <si>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</si>
  <si>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</si>
  <si>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</si>
  <si>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</si>
  <si>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</si>
  <si>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</si>
  <si>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</si>
  <si>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</si>
  <si>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</si>
  <si>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</si>
  <si>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</si>
  <si>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</si>
  <si>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</si>
  <si>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</si>
  <si>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</si>
  <si>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</si>
  <si>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</si>
  <si>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</si>
  <si>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</si>
  <si>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</si>
  <si>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</si>
  <si>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</si>
  <si>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</si>
  <si>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</si>
  <si>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</si>
  <si>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</si>
  <si>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</si>
  <si>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</si>
  <si>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</si>
  <si>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</si>
  <si>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</si>
  <si>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</si>
  <si>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</si>
  <si>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</si>
  <si>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</si>
  <si>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</si>
  <si>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</si>
  <si>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</si>
  <si>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</si>
  <si>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</si>
  <si>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</si>
  <si>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</si>
  <si>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</si>
  <si>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</si>
  <si>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</si>
  <si>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</si>
  <si>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</si>
  <si>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</si>
  <si>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</si>
  <si>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</si>
  <si>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</si>
  <si>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</si>
  <si>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</si>
  <si>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</si>
  <si>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</si>
  <si>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</si>
  <si>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</si>
  <si>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</si>
  <si>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</si>
  <si>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</si>
  <si>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</si>
  <si>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</si>
  <si>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</si>
  <si>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</si>
  <si>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</si>
  <si>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</si>
  <si>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</si>
  <si>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</si>
  <si>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</si>
  <si>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</si>
  <si>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</si>
  <si>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</si>
  <si>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</si>
  <si>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</si>
  <si>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</si>
  <si>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</si>
  <si>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</si>
  <si>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</si>
  <si>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</si>
  <si>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</si>
  <si>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</si>
  <si>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</si>
  <si>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</si>
  <si>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</si>
  <si>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</si>
  <si>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</si>
  <si>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</si>
  <si>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</si>
  <si>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</si>
  <si>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</si>
  <si>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</si>
  <si>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</si>
  <si>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</si>
  <si>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</si>
  <si>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</si>
  <si>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</si>
  <si>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</si>
  <si>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</si>
  <si>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</si>
  <si>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</si>
  <si>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</si>
  <si>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</si>
  <si>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</si>
  <si>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</si>
  <si>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</si>
  <si>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</si>
  <si>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</si>
  <si>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</si>
  <si>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</si>
  <si>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</si>
  <si>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</si>
  <si>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</si>
  <si>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</si>
  <si>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</si>
  <si>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</si>
  <si>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</si>
  <si>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</si>
  <si>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</si>
  <si>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</si>
  <si>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</si>
  <si>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</si>
  <si>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</si>
  <si>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</si>
  <si>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</si>
  <si>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</si>
  <si>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</si>
  <si>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</si>
  <si>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</si>
  <si>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</si>
  <si>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</si>
  <si>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</si>
  <si>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</si>
  <si>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</si>
  <si>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</si>
  <si>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</si>
  <si>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</si>
  <si>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</si>
  <si>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</si>
  <si>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</si>
  <si>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</si>
  <si>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</si>
  <si>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</si>
  <si>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</si>
  <si>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</si>
  <si>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</si>
  <si>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</si>
  <si>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</si>
  <si>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</si>
  <si>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</si>
  <si>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</si>
  <si>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</si>
  <si>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</si>
  <si>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</si>
  <si>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</si>
  <si>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</si>
  <si>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</si>
  <si>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</si>
  <si>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</si>
  <si>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</si>
  <si>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</si>
  <si>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</si>
  <si>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</si>
  <si>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</si>
  <si>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</si>
  <si>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</si>
  <si>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</si>
  <si>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</si>
  <si>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</si>
  <si>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</si>
  <si>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</si>
  <si>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</si>
  <si>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</si>
  <si>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</si>
  <si>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</si>
  <si>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</si>
  <si>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</si>
  <si>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</si>
  <si>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</si>
  <si>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</si>
  <si>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</si>
  <si>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</si>
  <si>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</si>
  <si>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</si>
  <si>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</si>
  <si>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</si>
  <si>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</si>
  <si>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</si>
  <si>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</si>
  <si>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</si>
  <si>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</si>
  <si>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</si>
  <si>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</si>
  <si>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</si>
  <si>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</si>
  <si>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</si>
  <si>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</si>
  <si>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</si>
  <si>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</si>
  <si>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</si>
  <si>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</si>
  <si>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</si>
  <si>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</si>
  <si>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</si>
  <si>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</si>
  <si>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</si>
  <si>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</si>
  <si>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</si>
  <si>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</si>
  <si>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</si>
  <si>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</si>
  <si>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</si>
  <si>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</si>
  <si>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</si>
  <si>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</si>
  <si>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</si>
  <si>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</si>
  <si>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</si>
  <si>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</si>
  <si>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</si>
  <si>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</si>
  <si>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</si>
  <si>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</si>
  <si>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</si>
  <si>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</si>
  <si>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</si>
  <si>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</si>
  <si>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</si>
  <si>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</si>
  <si>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</si>
  <si>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</si>
  <si>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</si>
  <si>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</si>
  <si>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</si>
  <si>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</si>
  <si>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</si>
  <si>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</si>
  <si>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</si>
  <si>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</si>
  <si>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</si>
  <si>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</si>
  <si>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</si>
  <si>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</si>
  <si>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</si>
  <si>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</si>
  <si>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</si>
  <si>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</si>
  <si>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</si>
  <si>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</si>
  <si>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</si>
  <si>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</si>
  <si>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</si>
  <si>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</si>
  <si>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</si>
  <si>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</si>
  <si>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</si>
  <si>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</si>
  <si>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</si>
  <si>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</si>
  <si>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</si>
  <si>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</si>
  <si>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</si>
  <si>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</si>
  <si>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</si>
  <si>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</si>
  <si>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</si>
  <si>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</si>
  <si>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</si>
  <si>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</si>
  <si>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</si>
  <si>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</si>
  <si>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</si>
  <si>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</si>
  <si>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</si>
  <si>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</si>
  <si>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</si>
  <si>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</si>
  <si>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</si>
  <si>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</si>
  <si>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</si>
  <si>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</si>
  <si>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</si>
  <si>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</si>
  <si>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</si>
  <si>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</si>
  <si>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</si>
  <si>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</si>
  <si>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</si>
  <si>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</si>
  <si>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</si>
  <si>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</si>
  <si>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</si>
  <si>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</si>
  <si>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</si>
  <si>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</si>
  <si>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</si>
  <si>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</si>
  <si>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</si>
  <si>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</si>
  <si>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</si>
  <si>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</si>
  <si>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</si>
  <si>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</si>
  <si>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</si>
  <si>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</si>
  <si>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</si>
  <si>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</si>
  <si>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</si>
  <si>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</si>
  <si>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</si>
  <si>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</si>
  <si>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</si>
  <si>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</si>
  <si>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</si>
  <si>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</si>
  <si>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</si>
  <si>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</si>
  <si>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</si>
  <si>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</si>
  <si>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</si>
  <si>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</si>
  <si>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</si>
  <si>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</si>
  <si>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</si>
  <si>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</si>
  <si>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</si>
  <si>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</si>
  <si>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</si>
  <si>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</si>
  <si>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</si>
  <si>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</si>
  <si>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</si>
  <si>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</si>
  <si>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</si>
  <si>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</si>
  <si>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</si>
  <si>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</si>
  <si>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</si>
  <si>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</si>
  <si>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</si>
  <si>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</si>
  <si>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</si>
  <si>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</si>
  <si>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</si>
  <si>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</si>
  <si>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</si>
  <si>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</si>
  <si>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</si>
  <si>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</si>
  <si>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</si>
  <si>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</si>
  <si>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</si>
  <si>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</si>
  <si>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</si>
  <si>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</si>
  <si>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</si>
  <si>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</si>
  <si>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</si>
  <si>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</si>
  <si>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</si>
  <si>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</si>
  <si>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</si>
  <si>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</si>
  <si>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</si>
  <si>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</si>
  <si>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</si>
  <si>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</si>
  <si>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</si>
  <si>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</si>
  <si>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</si>
  <si>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</si>
  <si>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</si>
  <si>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</si>
  <si>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</si>
  <si>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</si>
  <si>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</si>
  <si>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</si>
  <si>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</si>
  <si>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</si>
  <si>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</si>
  <si>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</si>
  <si>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</si>
  <si>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</si>
  <si>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</si>
  <si>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</si>
  <si>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</si>
  <si>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</si>
  <si>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</si>
  <si>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</si>
  <si>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</si>
  <si>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</si>
  <si>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</si>
  <si>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2"/>
        <charset val="1"/>
      </rPr>
      <t xml:space="preserve">Click on the sheet "</t>
    </r>
    <r>
      <rPr>
        <b val="true"/>
        <sz val="11"/>
        <color rgb="FF000000"/>
        <rFont val="Calibri"/>
        <family val="2"/>
        <charset val="1"/>
      </rPr>
      <t xml:space="preserve">Language</t>
    </r>
    <r>
      <rPr>
        <sz val="11"/>
        <color rgb="FF000000"/>
        <rFont val="Calibri"/>
        <family val="2"/>
        <charset val="1"/>
      </rPr>
      <t xml:space="preserve">" and select a language.</t>
    </r>
  </si>
  <si>
    <r>
      <rPr>
        <sz val="11"/>
        <color rgb="FF000000"/>
        <rFont val="Calibri"/>
        <family val="2"/>
        <charset val="1"/>
      </rPr>
      <t xml:space="preserve">Klicke auf das Tabellenblatt "</t>
    </r>
    <r>
      <rPr>
        <b val="true"/>
        <sz val="11"/>
        <color rgb="FF000000"/>
        <rFont val="Calibri"/>
        <family val="2"/>
        <charset val="1"/>
      </rPr>
      <t xml:space="preserve">Language</t>
    </r>
    <r>
      <rPr>
        <sz val="11"/>
        <color rgb="FF000000"/>
        <rFont val="Calibri"/>
        <family val="2"/>
        <charset val="1"/>
      </rPr>
      <t xml:space="preserve">" und wähle eine Sprache aus.</t>
    </r>
  </si>
  <si>
    <r>
      <rPr>
        <sz val="11"/>
        <color rgb="FF000000"/>
        <rFont val="Calibri"/>
        <family val="2"/>
        <charset val="1"/>
      </rPr>
      <t xml:space="preserve">Click on the sheet "</t>
    </r>
    <r>
      <rPr>
        <b val="true"/>
        <sz val="11"/>
        <color rgb="FF000000"/>
        <rFont val="Calibri"/>
        <family val="2"/>
        <charset val="1"/>
      </rPr>
      <t xml:space="preserve">TimeZone</t>
    </r>
    <r>
      <rPr>
        <sz val="11"/>
        <color rgb="FF000000"/>
        <rFont val="Calibri"/>
        <family val="2"/>
        <charset val="1"/>
      </rPr>
      <t xml:space="preserve">" and select your time zone.</t>
    </r>
  </si>
  <si>
    <r>
      <rPr>
        <sz val="11"/>
        <color rgb="FF000000"/>
        <rFont val="Calibri"/>
        <family val="2"/>
        <charset val="1"/>
      </rPr>
      <t xml:space="preserve">Klicke auf das Tabellenblatt "</t>
    </r>
    <r>
      <rPr>
        <b val="true"/>
        <sz val="11"/>
        <color rgb="FF000000"/>
        <rFont val="Calibri"/>
        <family val="2"/>
        <charset val="1"/>
      </rPr>
      <t xml:space="preserve">TimeZone</t>
    </r>
    <r>
      <rPr>
        <sz val="11"/>
        <color rgb="FF000000"/>
        <rFont val="Calibri"/>
        <family val="2"/>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</si>
  <si>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</si>
  <si>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</si>
  <si>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2"/>
        <charset val="1"/>
      </rPr>
      <t xml:space="preserve">click on the sheet "</t>
    </r>
    <r>
      <rPr>
        <b val="true"/>
        <sz val="11"/>
        <color rgb="FF000000"/>
        <rFont val="Calibri"/>
        <family val="2"/>
        <charset val="1"/>
      </rPr>
      <t xml:space="preserve">FairPlay</t>
    </r>
    <r>
      <rPr>
        <sz val="11"/>
        <color rgb="FF000000"/>
        <rFont val="Calibri"/>
        <family val="2"/>
        <charset val="1"/>
      </rPr>
      <t xml:space="preserve">" and enter a "1" for the better team.</t>
    </r>
  </si>
  <si>
    <r>
      <rPr>
        <sz val="11"/>
        <color rgb="FF000000"/>
        <rFont val="Calibri"/>
        <family val="2"/>
        <charset val="1"/>
      </rPr>
      <t xml:space="preserve">klicke auf das Tabellenblatt "</t>
    </r>
    <r>
      <rPr>
        <b val="true"/>
        <sz val="11"/>
        <color rgb="FF000000"/>
        <rFont val="Calibri"/>
        <family val="2"/>
        <charset val="1"/>
      </rPr>
      <t xml:space="preserve">FairPlay</t>
    </r>
    <r>
      <rPr>
        <sz val="11"/>
        <color rgb="FF000000"/>
        <rFont val="Calibri"/>
        <family val="2"/>
        <charset val="1"/>
      </rPr>
      <t xml:space="preserve">" und trage eine "1" für das bessere Team ein.</t>
    </r>
  </si>
  <si>
    <r>
      <rPr>
        <sz val="11"/>
        <color rgb="FF000000"/>
        <rFont val="Calibri"/>
        <family val="2"/>
        <charset val="1"/>
      </rPr>
      <t xml:space="preserve">In case of a </t>
    </r>
    <r>
      <rPr>
        <b val="true"/>
        <sz val="11"/>
        <color rgb="FF000000"/>
        <rFont val="Calibri"/>
        <family val="2"/>
        <charset val="1"/>
      </rPr>
      <t xml:space="preserve">penalty shoot-out</t>
    </r>
    <r>
      <rPr>
        <sz val="11"/>
        <color rgb="FF000000"/>
        <rFont val="Calibri"/>
        <family val="2"/>
        <charset val="1"/>
      </rPr>
      <t xml:space="preserve">, enter the result after 120 minutes and the result of the</t>
    </r>
  </si>
  <si>
    <r>
      <rPr>
        <sz val="11"/>
        <color rgb="FF000000"/>
        <rFont val="Calibri"/>
        <family val="2"/>
        <charset val="1"/>
      </rPr>
      <t xml:space="preserve">Trage im Fall eines </t>
    </r>
    <r>
      <rPr>
        <b val="true"/>
        <sz val="11"/>
        <color rgb="FF000000"/>
        <rFont val="Calibri"/>
        <family val="2"/>
        <charset val="1"/>
      </rPr>
      <t xml:space="preserve">Elfmeterschießens</t>
    </r>
    <r>
      <rPr>
        <sz val="11"/>
        <color rgb="FF000000"/>
        <rFont val="Calibri"/>
        <family val="2"/>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</si>
  <si>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</si>
  <si>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</si>
  <si>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</si>
  <si>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</si>
  <si>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</si>
  <si>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</si>
  <si>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</si>
  <si>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</si>
  <si>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</si>
  <si>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</si>
  <si>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2"/>
        <charset val="1"/>
      </rPr>
      <t xml:space="preserve">It is possible to enter the translations into one's own language in the column "</t>
    </r>
    <r>
      <rPr>
        <b val="true"/>
        <sz val="11"/>
        <color rgb="FF000000"/>
        <rFont val="Calibri"/>
        <family val="2"/>
        <charset val="1"/>
      </rPr>
      <t xml:space="preserve">my language</t>
    </r>
    <r>
      <rPr>
        <sz val="11"/>
        <color rgb="FF000000"/>
        <rFont val="Calibri"/>
        <family val="2"/>
        <charset val="1"/>
      </rPr>
      <t xml:space="preserve">"</t>
    </r>
  </si>
  <si>
    <r>
      <rPr>
        <sz val="11"/>
        <color rgb="FF000000"/>
        <rFont val="Calibri"/>
        <family val="2"/>
        <charset val="1"/>
      </rPr>
      <t xml:space="preserve">Es ist möglich, auf dem Tabellenblatt "Language" in der Spalte "</t>
    </r>
    <r>
      <rPr>
        <b val="true"/>
        <sz val="11"/>
        <color rgb="FF000000"/>
        <rFont val="Calibri"/>
        <family val="2"/>
        <charset val="1"/>
      </rPr>
      <t xml:space="preserve">my language</t>
    </r>
    <r>
      <rPr>
        <sz val="11"/>
        <color rgb="FF000000"/>
        <rFont val="Calibri"/>
        <family val="2"/>
        <charset val="1"/>
      </rPr>
      <t xml:space="preserve">" die Übersetzungen in die</t>
    </r>
  </si>
  <si>
    <r>
      <rPr>
        <sz val="11"/>
        <color rgb="FF000000"/>
        <rFont val="Calibri"/>
        <family val="2"/>
        <charset val="1"/>
      </rPr>
      <t xml:space="preserve">on the spreadsheet "</t>
    </r>
    <r>
      <rPr>
        <b val="true"/>
        <sz val="11"/>
        <color rgb="FF000000"/>
        <rFont val="Calibri"/>
        <family val="2"/>
        <charset val="1"/>
      </rPr>
      <t xml:space="preserve">Language</t>
    </r>
    <r>
      <rPr>
        <sz val="11"/>
        <color rgb="FF000000"/>
        <rFont val="Calibri"/>
        <family val="2"/>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</si>
  <si>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</si>
  <si>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</si>
  <si>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</si>
  <si>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</si>
  <si>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</si>
  <si>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</si>
  <si>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</si>
  <si>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</si>
  <si>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</si>
  <si>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</si>
  <si>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</si>
  <si>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</si>
  <si>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</si>
  <si>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</si>
  <si>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</si>
  <si>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</si>
  <si>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</si>
  <si>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</si>
  <si>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</si>
  <si>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</si>
  <si>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</si>
  <si>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</si>
  <si>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</si>
  <si>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</si>
  <si>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</si>
  <si>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</si>
  <si>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</si>
  <si>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</si>
  <si>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</si>
  <si>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</si>
  <si>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</si>
  <si>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</si>
  <si>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</si>
  <si>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</si>
  <si>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</si>
  <si>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</si>
  <si>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</si>
  <si>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</si>
  <si>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</si>
  <si>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</si>
  <si>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</si>
  <si>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</si>
  <si>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</si>
  <si>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</si>
  <si>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</si>
  <si>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</si>
  <si>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</si>
  <si>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</si>
  <si>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</si>
  <si>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</si>
  <si>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</si>
  <si>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</si>
  <si>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</si>
  <si>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</si>
  <si>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</si>
  <si>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</si>
  <si>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</si>
  <si>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</si>
  <si>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</si>
  <si>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</si>
  <si>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</si>
  <si>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</si>
  <si>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</si>
  <si>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</si>
  <si>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</si>
  <si>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</si>
  <si>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</si>
  <si>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</si>
  <si>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</si>
  <si>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</si>
  <si>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</si>
  <si>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</si>
  <si>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</si>
  <si>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</si>
  <si>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</si>
  <si>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</si>
  <si>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</si>
  <si>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</si>
  <si>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</si>
  <si>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</si>
  <si>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</si>
  <si>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</si>
  <si>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</si>
  <si>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</si>
  <si>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</si>
  <si>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</si>
  <si>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</si>
  <si>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K</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</si>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</sst>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5">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mm;@"/>
    <numFmt numFmtId="171" formatCode=";;;"/>
    <numFmt numFmtId="172" formatCode="dd/mm/yyyy"/>
    <numFmt numFmtId="173" formatCode="0.00"/>
    <numFmt numFmtId="174" formatCode="dd/mm/yyyy\ hh:mm"/>
    <numFmt numFmtId="175" formatCode="ddd&quot;, &quot;dd/mm/yyyy&quot;      &quot;hh:mm"/>
    <numFmt numFmtId="176" formatCode="#,##0.000000"/>
    <numFmt numFmtId="177" formatCode="#,##0.0000000"/>
    <numFmt numFmtId="178" formatCode="#,##0"/>
  </numFmts>
  <fonts count="9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44"/>
      <color rgb="FFC00000"/>
      <name val="AR CENA"/>
      <family val="0"/>
      <charset val="1"/>
    </font>
    <font>
      <b val="true"/>
      <sz val="44"/>
      <color rgb="FFDE500A"/>
      <name val="AR CENA"/>
      <family val="0"/>
      <charset val="1"/>
    </font>
    <font>
      <sz val="11"/>
      <color rgb="FFDE500A"/>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1"/>
      <color rgb="FF5786B1"/>
      <name val="Calibri"/>
      <family val="2"/>
      <charset val="1"/>
    </font>
    <font>
      <sz val="10"/>
      <name val="Calibri"/>
      <family val="2"/>
      <charset val="1"/>
    </font>
    <font>
      <b val="true"/>
      <sz val="10"/>
      <name val="Calibri"/>
      <family val="2"/>
      <charset val="1"/>
    </font>
    <font>
      <sz val="10"/>
      <color rgb="FF087094"/>
      <name val="Calibri"/>
      <family val="2"/>
      <charset val="1"/>
    </font>
    <font>
      <sz val="10"/>
      <color rgb="FF27776C"/>
      <name val="Calibri"/>
      <family val="2"/>
      <charset val="1"/>
    </font>
    <font>
      <b val="true"/>
      <sz val="12"/>
      <color rgb="FFDE500A"/>
      <name val="Calibri"/>
      <family val="2"/>
      <charset val="1"/>
    </font>
    <font>
      <sz val="8"/>
      <color rgb="FF000000"/>
      <name val="Calibri"/>
      <family val="2"/>
      <charset val="1"/>
    </font>
    <font>
      <b val="true"/>
      <sz val="12"/>
      <color rgb="FFC00000"/>
      <name val="Calibri"/>
      <family val="2"/>
      <charset val="1"/>
    </font>
    <font>
      <b val="true"/>
      <sz val="14"/>
      <color rgb="FFFFFFFF"/>
      <name val="Calibri"/>
      <family val="2"/>
      <charset val="1"/>
    </font>
    <font>
      <b val="true"/>
      <sz val="16"/>
      <color rgb="FFC00000"/>
      <name val="Calibri"/>
      <family val="2"/>
      <charset val="1"/>
    </font>
    <font>
      <b val="true"/>
      <sz val="14"/>
      <color rgb="FF000000"/>
      <name val="Calibri"/>
      <family val="2"/>
      <charset val="1"/>
    </font>
    <font>
      <sz val="9"/>
      <color rgb="FF8C1737"/>
      <name val="Calibri"/>
      <family val="2"/>
      <charset val="1"/>
    </font>
    <font>
      <b val="true"/>
      <sz val="18"/>
      <color rgb="FFED7D31"/>
      <name val="Calibri"/>
      <family val="2"/>
      <charset val="1"/>
    </font>
    <font>
      <sz val="10"/>
      <color rgb="FF000000"/>
      <name val="Calibri"/>
      <family val="2"/>
      <charset val="1"/>
    </font>
    <font>
      <b val="true"/>
      <sz val="10"/>
      <color rgb="FF000000"/>
      <name val="Calibri"/>
      <family val="2"/>
      <charset val="1"/>
    </font>
    <font>
      <b val="true"/>
      <sz val="11"/>
      <color rgb="FF595959"/>
      <name val="Calibri"/>
      <family val="2"/>
      <charset val="1"/>
    </font>
    <font>
      <sz val="10"/>
      <color rgb="FF767171"/>
      <name val="Calibri"/>
      <family val="2"/>
      <charset val="1"/>
    </font>
    <font>
      <b val="true"/>
      <sz val="17"/>
      <color rgb="FFED7D31"/>
      <name val="Calibri"/>
      <family val="2"/>
      <charset val="1"/>
    </font>
    <font>
      <sz val="8"/>
      <color rgb="FF928E8E"/>
      <name val="Calibri"/>
      <family val="2"/>
      <charset val="1"/>
    </font>
    <font>
      <sz val="11"/>
      <color rgb="FFA6A6A6"/>
      <name val="Calibri"/>
      <family val="2"/>
      <charset val="1"/>
    </font>
    <font>
      <sz val="8"/>
      <color rgb="FFC02000"/>
      <name val="Calibri"/>
      <family val="2"/>
      <charset val="1"/>
    </font>
    <font>
      <sz val="11"/>
      <color rgb="FF767171"/>
      <name val="Calibri"/>
      <family val="2"/>
      <charset val="1"/>
    </font>
    <font>
      <b val="true"/>
      <sz val="11"/>
      <color rgb="FFFFFFFF"/>
      <name val="Calibri"/>
      <family val="2"/>
      <charset val="1"/>
    </font>
    <font>
      <b val="true"/>
      <sz val="11"/>
      <color rgb="FF329A8B"/>
      <name val="Calibri"/>
      <family val="2"/>
      <charset val="1"/>
    </font>
    <font>
      <sz val="10"/>
      <color rgb="FF3B3838"/>
      <name val="Calibri"/>
      <family val="2"/>
      <charset val="1"/>
    </font>
    <font>
      <b val="true"/>
      <sz val="10"/>
      <color rgb="FF3B3838"/>
      <name val="Calibri"/>
      <family val="2"/>
      <charset val="1"/>
    </font>
    <font>
      <b val="true"/>
      <sz val="12"/>
      <color rgb="FFFFFFFF"/>
      <name val="Calibri"/>
      <family val="2"/>
      <charset val="1"/>
    </font>
    <font>
      <sz val="9"/>
      <color rgb="FF000000"/>
      <name val="Calibri"/>
      <family val="2"/>
      <charset val="1"/>
    </font>
    <font>
      <sz val="8"/>
      <color rgb="FF595959"/>
      <name val="Calibri"/>
      <family val="2"/>
      <charset val="1"/>
    </font>
    <font>
      <b val="true"/>
      <sz val="24"/>
      <color rgb="FFFFFFFF"/>
      <name val="Calibri"/>
      <family val="2"/>
      <charset val="1"/>
    </font>
    <font>
      <b val="true"/>
      <sz val="16"/>
      <color rgb="FFDE500A"/>
      <name val="Arial"/>
      <family val="2"/>
      <charset val="1"/>
    </font>
    <font>
      <sz val="24"/>
      <color rgb="FFDE500A"/>
      <name val="Arial Black"/>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color rgb="FF000000"/>
      <name val="Calibri"/>
      <family val="2"/>
      <charset val="1"/>
    </font>
    <font>
      <b val="true"/>
      <sz val="22"/>
      <color rgb="FF007CFF"/>
      <name val="Calibri"/>
      <family val="2"/>
      <charset val="1"/>
    </font>
    <font>
      <sz val="9"/>
      <color rgb="FFC55A11"/>
      <name val="Calibri"/>
      <family val="2"/>
      <charset val="1"/>
    </font>
    <font>
      <b val="true"/>
      <sz val="22"/>
      <color rgb="FF000000"/>
      <name val="Calibri"/>
      <family val="2"/>
      <charset val="1"/>
    </font>
    <font>
      <b val="true"/>
      <sz val="9"/>
      <color rgb="FF000000"/>
      <name val="Calibri"/>
      <family val="2"/>
      <charset val="1"/>
    </font>
    <font>
      <sz val="12"/>
      <color rgb="FF000000"/>
      <name val="Wingdings 3"/>
      <family val="1"/>
      <charset val="2"/>
    </font>
    <font>
      <b val="true"/>
      <sz val="11"/>
      <color rgb="FF2E75B6"/>
      <name val="Calibri"/>
      <family val="2"/>
      <charset val="1"/>
    </font>
    <font>
      <sz val="12"/>
      <name val="Calibri"/>
      <family val="2"/>
      <charset val="1"/>
    </font>
    <font>
      <b val="true"/>
      <sz val="22"/>
      <color rgb="FF4472C4"/>
      <name val="Calibri"/>
      <family val="2"/>
      <charset val="1"/>
    </font>
    <font>
      <sz val="14"/>
      <color rgb="FFDE500A"/>
      <name val="Calibri"/>
      <family val="2"/>
      <charset val="1"/>
    </font>
    <font>
      <b val="true"/>
      <sz val="14"/>
      <color rgb="FFDE500A"/>
      <name val="Calibri"/>
      <family val="2"/>
      <charset val="1"/>
    </font>
    <font>
      <b val="true"/>
      <sz val="11"/>
      <color rgb="FF0070C0"/>
      <name val="Calibri"/>
      <family val="2"/>
      <charset val="1"/>
    </font>
    <font>
      <sz val="11"/>
      <name val="Calibri"/>
      <family val="2"/>
      <charset val="1"/>
    </font>
    <font>
      <b val="true"/>
      <sz val="14"/>
      <color rgb="FF0070C0"/>
      <name val="Calibri"/>
      <family val="2"/>
      <charset val="1"/>
    </font>
    <font>
      <sz val="11"/>
      <color rgb="FF0070C0"/>
      <name val="Calibri"/>
      <family val="2"/>
      <charset val="1"/>
    </font>
    <font>
      <b val="true"/>
      <sz val="11"/>
      <name val="Calibri"/>
      <family val="2"/>
      <charset val="1"/>
    </font>
    <font>
      <b val="true"/>
      <sz val="18"/>
      <color rgb="FF0070C0"/>
      <name val="Calibri"/>
      <family val="2"/>
      <charset val="1"/>
    </font>
    <font>
      <b val="true"/>
      <sz val="12"/>
      <name val="Calibri"/>
      <family val="2"/>
      <charset val="1"/>
    </font>
    <font>
      <sz val="18"/>
      <color rgb="FF000000"/>
      <name val="Calibri"/>
      <family val="2"/>
      <charset val="1"/>
    </font>
    <font>
      <b val="true"/>
      <sz val="20"/>
      <color rgb="FFDE500A"/>
      <name val="Calibri"/>
      <family val="2"/>
      <charset val="1"/>
    </font>
    <font>
      <sz val="11"/>
      <color rgb="FF087094"/>
      <name val="Calibri"/>
      <family val="2"/>
      <charset val="1"/>
    </font>
    <font>
      <sz val="11"/>
      <color rgb="FFBFBFBF"/>
      <name val="Calibri"/>
      <family val="2"/>
      <charset val="1"/>
    </font>
    <font>
      <b val="true"/>
      <sz val="22"/>
      <color rgb="FF0D98C9"/>
      <name val="Calibri"/>
      <family val="2"/>
      <charset val="1"/>
    </font>
    <font>
      <sz val="11"/>
      <color rgb="FF000000"/>
      <name val="Wingdings 2"/>
      <family val="1"/>
      <charset val="2"/>
    </font>
    <font>
      <sz val="14"/>
      <color rgb="FF0D98C9"/>
      <name val="Wingdings 2"/>
      <family val="1"/>
      <charset val="2"/>
    </font>
    <font>
      <sz val="10"/>
      <color rgb="FFC55A11"/>
      <name val="Calibri"/>
      <family val="2"/>
      <charset val="1"/>
    </font>
    <font>
      <b val="true"/>
      <sz val="12"/>
      <color rgb="FF0A749A"/>
      <name val="Calibri"/>
      <family val="2"/>
      <charset val="1"/>
    </font>
    <font>
      <b val="true"/>
      <sz val="11"/>
      <color rgb="FF0A749A"/>
      <name val="Calibri"/>
      <family val="2"/>
      <charset val="1"/>
    </font>
    <font>
      <b val="true"/>
      <sz val="22"/>
      <color rgb="FFDE500A"/>
      <name val="Calibri"/>
      <family val="2"/>
      <charset val="1"/>
    </font>
    <font>
      <b val="true"/>
      <sz val="12"/>
      <color rgb="FF595959"/>
      <name val="Times New Roman"/>
      <family val="1"/>
      <charset val="1"/>
    </font>
    <font>
      <sz val="11"/>
      <color rgb="FF595959"/>
      <name val="Calibri"/>
      <family val="2"/>
      <charset val="1"/>
    </font>
    <font>
      <b val="true"/>
      <sz val="12"/>
      <color rgb="FF595959"/>
      <name val="Calibri"/>
      <family val="2"/>
      <charset val="1"/>
    </font>
    <font>
      <sz val="14"/>
      <color rgb="FF000000"/>
      <name val="Calibri"/>
      <family val="2"/>
      <charset val="1"/>
    </font>
    <font>
      <b val="true"/>
      <sz val="16"/>
      <color rgb="FFED7D31"/>
      <name val="Calibri"/>
      <family val="2"/>
      <charset val="1"/>
    </font>
    <font>
      <sz val="7"/>
      <color rgb="FF000000"/>
      <name val="Calibri"/>
      <family val="2"/>
      <charset val="1"/>
    </font>
    <font>
      <sz val="11"/>
      <color rgb="FFC00000"/>
      <name val="Calibri"/>
      <family val="2"/>
      <charset val="1"/>
    </font>
    <font>
      <sz val="22"/>
      <color rgb="FF000000"/>
      <name val="Calibri"/>
      <family val="2"/>
      <charset val="1"/>
    </font>
    <font>
      <sz val="11"/>
      <color rgb="FFFF0000"/>
      <name val="Calibri"/>
      <family val="2"/>
      <charset val="1"/>
    </font>
    <font>
      <b val="true"/>
      <sz val="18"/>
      <color rgb="FF4472C4"/>
      <name val="Calibri"/>
      <family val="2"/>
      <charset val="1"/>
    </font>
    <font>
      <b val="true"/>
      <sz val="11"/>
      <color rgb="FF800000"/>
      <name val="Calibri"/>
      <family val="2"/>
      <charset val="1"/>
    </font>
    <font>
      <b val="true"/>
      <sz val="12"/>
      <color rgb="FF000000"/>
      <name val="Calibri"/>
      <family val="2"/>
      <charset val="1"/>
    </font>
    <font>
      <b val="true"/>
      <sz val="22"/>
      <color rgb="FFED7D31"/>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2E75B6"/>
      <name val="Calibri"/>
      <family val="2"/>
      <charset val="1"/>
    </font>
    <font>
      <b val="true"/>
      <sz val="10"/>
      <color rgb="FFC55A11"/>
      <name val="Calibri"/>
      <family val="2"/>
      <charset val="1"/>
    </font>
    <font>
      <sz val="11"/>
      <color rgb="FFBF9000"/>
      <name val="Calibri"/>
      <family val="2"/>
      <charset val="1"/>
    </font>
  </fonts>
  <fills count="33">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329A8B"/>
      </patternFill>
    </fill>
    <fill>
      <patternFill patternType="solid">
        <fgColor rgb="FFFBF7C9"/>
        <bgColor rgb="FFFFF2CC"/>
      </patternFill>
    </fill>
    <fill>
      <patternFill patternType="solid">
        <fgColor rgb="FFF2F2F2"/>
        <bgColor rgb="FFF8F8F8"/>
      </patternFill>
    </fill>
    <fill>
      <patternFill patternType="solid">
        <fgColor rgb="FFF8F8F8"/>
        <bgColor rgb="FFF9F9F9"/>
      </patternFill>
    </fill>
    <fill>
      <patternFill patternType="solid">
        <fgColor rgb="FFD9D9D9"/>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F7F7F"/>
      </patternFill>
    </fill>
    <fill>
      <patternFill patternType="solid">
        <fgColor rgb="FFFF0000"/>
        <bgColor rgb="FFE00000"/>
      </patternFill>
    </fill>
    <fill>
      <patternFill patternType="solid">
        <fgColor rgb="FF000000"/>
        <bgColor rgb="FF4D4C4C"/>
      </patternFill>
    </fill>
    <fill>
      <patternFill patternType="solid">
        <fgColor rgb="FFE2F0D9"/>
        <bgColor rgb="FFECECEC"/>
      </patternFill>
    </fill>
    <fill>
      <patternFill patternType="solid">
        <fgColor rgb="FFD1F2FB"/>
        <bgColor rgb="FFDEEBF7"/>
      </patternFill>
    </fill>
    <fill>
      <patternFill patternType="solid">
        <fgColor rgb="FFFFF2CC"/>
        <bgColor rgb="FFFBF7C9"/>
      </patternFill>
    </fill>
    <fill>
      <patternFill patternType="solid">
        <fgColor rgb="FFB2DB7C"/>
        <bgColor rgb="FFBFBFBF"/>
      </patternFill>
    </fill>
    <fill>
      <patternFill patternType="solid">
        <fgColor rgb="FFFFAF23"/>
        <bgColor rgb="FFFFC000"/>
      </patternFill>
    </fill>
    <fill>
      <patternFill patternType="solid">
        <fgColor rgb="FF3CD2FF"/>
        <bgColor rgb="FF5B9BD5"/>
      </patternFill>
    </fill>
    <fill>
      <patternFill patternType="solid">
        <fgColor rgb="FFD9AADA"/>
        <bgColor rgb="FFBFBFBF"/>
      </patternFill>
    </fill>
    <fill>
      <patternFill patternType="solid">
        <fgColor rgb="FFDEEBF7"/>
        <bgColor rgb="FFDAE3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5D6"/>
        <bgColor rgb="FFFEE9D6"/>
      </patternFill>
    </fill>
    <fill>
      <patternFill patternType="solid">
        <fgColor rgb="FFFDEFE7"/>
        <bgColor rgb="FFFFEEDB"/>
      </patternFill>
    </fill>
    <fill>
      <patternFill patternType="solid">
        <fgColor rgb="FFBDD7EE"/>
        <bgColor rgb="FFD0CECE"/>
      </patternFill>
    </fill>
    <fill>
      <patternFill patternType="solid">
        <fgColor rgb="FFFEF6E8"/>
        <bgColor rgb="FFFDEFE7"/>
      </patternFill>
    </fill>
    <fill>
      <patternFill patternType="solid">
        <fgColor rgb="FFFFFFFF"/>
        <bgColor rgb="FFF9F9F9"/>
      </patternFill>
    </fill>
    <fill>
      <patternFill patternType="solid">
        <fgColor rgb="FFFFFF99"/>
        <bgColor rgb="FFEDFBC1"/>
      </patternFill>
    </fill>
    <fill>
      <patternFill patternType="solid">
        <fgColor rgb="FFFEE9D6"/>
        <bgColor rgb="FFFBE5D6"/>
      </patternFill>
    </fill>
    <fill>
      <patternFill patternType="solid">
        <fgColor rgb="FFDAE3F3"/>
        <bgColor rgb="FFDEEBF7"/>
      </patternFill>
    </fill>
  </fills>
  <borders count="335">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FABAB"/>
      </left>
      <right style="thin">
        <color rgb="FFAFABAB"/>
      </right>
      <top style="thin">
        <color rgb="FFAF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FABAB"/>
      </left>
      <right/>
      <top/>
      <bottom/>
      <diagonal/>
    </border>
    <border diagonalUp="false" diagonalDown="false">
      <left/>
      <right style="thin">
        <color rgb="FFAFABAB"/>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AFABAB"/>
      </left>
      <right style="thin">
        <color rgb="FFAFABAB"/>
      </right>
      <top/>
      <bottom/>
      <diagonal/>
    </border>
    <border diagonalUp="false" diagonalDown="false">
      <left style="thin">
        <color rgb="FFAFABAB"/>
      </left>
      <right/>
      <top/>
      <bottom style="thin">
        <color rgb="FFAFABAB"/>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bottom style="thin">
        <color rgb="FFAFABAB"/>
      </bottom>
      <diagonal/>
    </border>
    <border diagonalUp="false" diagonalDown="false">
      <left style="thin">
        <color rgb="FF7F7F7F"/>
      </left>
      <right style="thin">
        <color rgb="FFFFFFF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5726D"/>
      </left>
      <right/>
      <top style="thin">
        <color rgb="FF75726D"/>
      </top>
      <bottom style="thin">
        <color rgb="FF75726D"/>
      </bottom>
      <diagonal/>
    </border>
    <border diagonalUp="false" diagonalDown="false">
      <left/>
      <right style="thin">
        <color rgb="FF75726D"/>
      </right>
      <top style="thin">
        <color rgb="FF75726D"/>
      </top>
      <bottom style="thin">
        <color rgb="FF75726D"/>
      </bottom>
      <diagonal/>
    </border>
    <border diagonalUp="false" diagonalDown="false">
      <left style="thin">
        <color rgb="FF75726D"/>
      </left>
      <right style="thin">
        <color rgb="FF75726D"/>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5726D"/>
      </left>
      <right/>
      <top/>
      <bottom/>
      <diagonal/>
    </border>
    <border diagonalUp="false" diagonalDown="false">
      <left style="thick">
        <color rgb="FFBFBFBF"/>
      </left>
      <right style="thin">
        <color rgb="FFD9D9D9"/>
      </right>
      <top style="thick">
        <color rgb="FFBFBFBF"/>
      </top>
      <bottom style="medium">
        <color rgb="FFBFBFBF"/>
      </bottom>
      <diagonal/>
    </border>
    <border diagonalUp="false" diagonalDown="false">
      <left style="thin">
        <color rgb="FFD9D9D9"/>
      </left>
      <right style="thin">
        <color rgb="FFD9D9D9"/>
      </right>
      <top style="thick">
        <color rgb="FFBFBFBF"/>
      </top>
      <bottom style="medium">
        <color rgb="FFBFBFBF"/>
      </bottom>
      <diagonal/>
    </border>
    <border diagonalUp="false" diagonalDown="false">
      <left style="thin">
        <color rgb="FFD9D9D9"/>
      </left>
      <right style="thick">
        <color rgb="FFBFBFBF"/>
      </right>
      <top style="thick">
        <color rgb="FFBFBFBF"/>
      </top>
      <bottom style="medium">
        <color rgb="FFBFBFBF"/>
      </bottom>
      <diagonal/>
    </border>
    <border diagonalUp="false" diagonalDown="false">
      <left style="thick">
        <color rgb="FFBFBFBF"/>
      </left>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color rgb="FFBFBFBF"/>
      </right>
      <top/>
      <bottom style="thin">
        <color rgb="FFD9D9D9"/>
      </bottom>
      <diagonal/>
    </border>
    <border diagonalUp="false" diagonalDown="false">
      <left style="thick">
        <color rgb="FFBFBFBF"/>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ck">
        <color rgb="FFBFBFB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color rgb="FFFFD966"/>
      </left>
      <right style="medium">
        <color rgb="FFFFD966"/>
      </right>
      <top style="medium">
        <color rgb="FFFFD966"/>
      </top>
      <bottom style="thin">
        <color rgb="FFD0CECE"/>
      </bottom>
      <diagonal/>
    </border>
    <border diagonalUp="false" diagonalDown="false">
      <left style="medium">
        <color rgb="FFFFD966"/>
      </left>
      <right style="medium">
        <color rgb="FFFFD966"/>
      </right>
      <top style="thin">
        <color rgb="FFD0CECE"/>
      </top>
      <bottom style="thin">
        <color rgb="FFD0CECE"/>
      </bottom>
      <diagonal/>
    </border>
    <border diagonalUp="false" diagonalDown="false">
      <left style="medium">
        <color rgb="FFFFD966"/>
      </left>
      <right style="medium">
        <color rgb="FFFFD966"/>
      </right>
      <top style="thin">
        <color rgb="FFD0CECE"/>
      </top>
      <bottom style="medium">
        <color rgb="FFFFD966"/>
      </bottom>
      <diagonal/>
    </border>
    <border diagonalUp="false" diagonalDown="false">
      <left style="thick">
        <color rgb="FFBFBFBF"/>
      </left>
      <right style="thin">
        <color rgb="FFD9D9D9"/>
      </right>
      <top style="thin">
        <color rgb="FFD9D9D9"/>
      </top>
      <bottom style="thin">
        <color rgb="FFD9D9D9"/>
      </bottom>
      <diagonal/>
    </border>
    <border diagonalUp="false" diagonalDown="false">
      <left style="thin">
        <color rgb="FFD9D9D9"/>
      </left>
      <right style="thick">
        <color rgb="FFBFBFBF"/>
      </right>
      <top style="thin">
        <color rgb="FFD9D9D9"/>
      </top>
      <bottom style="thin">
        <color rgb="FFD9D9D9"/>
      </bottom>
      <diagonal/>
    </border>
    <border diagonalUp="false" diagonalDown="false">
      <left style="thick">
        <color rgb="FFBFBFBF"/>
      </left>
      <right style="thin">
        <color rgb="FFD9D9D9"/>
      </right>
      <top/>
      <bottom style="thick">
        <color rgb="FFBFBFBF"/>
      </bottom>
      <diagonal/>
    </border>
    <border diagonalUp="false" diagonalDown="false">
      <left style="thin">
        <color rgb="FFD9D9D9"/>
      </left>
      <right style="thin">
        <color rgb="FFD9D9D9"/>
      </right>
      <top/>
      <bottom style="thick">
        <color rgb="FFBFBFBF"/>
      </bottom>
      <diagonal/>
    </border>
    <border diagonalUp="false" diagonalDown="false">
      <left style="thin">
        <color rgb="FFD9D9D9"/>
      </left>
      <right style="thin">
        <color rgb="FFD9D9D9"/>
      </right>
      <top style="thin">
        <color rgb="FFD9D9D9"/>
      </top>
      <bottom style="thick">
        <color rgb="FFBFBFBF"/>
      </bottom>
      <diagonal/>
    </border>
    <border diagonalUp="false" diagonalDown="false">
      <left style="thin">
        <color rgb="FFD9D9D9"/>
      </left>
      <right style="thick">
        <color rgb="FFBFBFBF"/>
      </right>
      <top/>
      <bottom style="thick">
        <color rgb="FFBFBFB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n">
        <color rgb="FFD0CECE"/>
      </left>
      <right style="thin">
        <color rgb="FFD0CECE"/>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F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F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top style="thin">
        <color rgb="FFD0CECE"/>
      </top>
      <bottom style="thick">
        <color rgb="FFAFABAB"/>
      </bottom>
      <diagonal/>
    </border>
    <border diagonalUp="false" diagonalDown="false">
      <left/>
      <right/>
      <top style="thin">
        <color rgb="FFD0CECE"/>
      </top>
      <bottom style="thick">
        <color rgb="FFAFABAB"/>
      </bottom>
      <diagonal/>
    </border>
    <border diagonalUp="false" diagonalDown="false">
      <left/>
      <right style="thin">
        <color rgb="FFD0CECE"/>
      </right>
      <top style="thin">
        <color rgb="FFD0CECE"/>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top style="thick">
        <color rgb="FFAFABAB"/>
      </top>
      <bottom/>
      <diagonal/>
    </border>
    <border diagonalUp="false" diagonalDown="false">
      <left/>
      <right/>
      <top style="thick">
        <color rgb="FFAFABAB"/>
      </top>
      <bottom/>
      <diagonal/>
    </border>
    <border diagonalUp="false" diagonalDown="false">
      <left style="thick">
        <color rgb="FFAFABAB"/>
      </left>
      <right style="thin">
        <color rgb="FFD0CECE"/>
      </right>
      <top style="thin">
        <color rgb="FFD0CECE"/>
      </top>
      <bottom style="double">
        <color rgb="FFAFABAB"/>
      </bottom>
      <diagonal/>
    </border>
    <border diagonalUp="false" diagonalDown="false">
      <left style="thin">
        <color rgb="FFD0CECE"/>
      </left>
      <right style="thin">
        <color rgb="FFD0CECE"/>
      </right>
      <top style="thin">
        <color rgb="FFD0CECE"/>
      </top>
      <bottom style="double">
        <color rgb="FFAFABAB"/>
      </bottom>
      <diagonal/>
    </border>
    <border diagonalUp="false" diagonalDown="false">
      <left style="thin">
        <color rgb="FFD0CECE"/>
      </left>
      <right style="thick">
        <color rgb="FFAFABAB"/>
      </right>
      <top style="thin">
        <color rgb="FFD0CECE"/>
      </top>
      <bottom style="double">
        <color rgb="FFAFABAB"/>
      </bottom>
      <diagonal/>
    </border>
    <border diagonalUp="false" diagonalDown="false">
      <left style="thick">
        <color rgb="FFAFABAB"/>
      </left>
      <right style="thin">
        <color rgb="FFD0CECE"/>
      </right>
      <top style="double">
        <color rgb="FFAFABAB"/>
      </top>
      <bottom style="thick">
        <color rgb="FFAFABAB"/>
      </bottom>
      <diagonal/>
    </border>
    <border diagonalUp="false" diagonalDown="false">
      <left style="thin">
        <color rgb="FFD0CECE"/>
      </left>
      <right style="thick">
        <color rgb="FFAFABAB"/>
      </right>
      <top style="double">
        <color rgb="FFAFABAB"/>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top/>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medium">
        <color rgb="FFAFABAB"/>
      </bottom>
      <diagonal/>
    </border>
    <border diagonalUp="false" diagonalDown="false">
      <left style="thin">
        <color rgb="FFD0CECE"/>
      </left>
      <right style="thin">
        <color rgb="FFD0CECE"/>
      </right>
      <top style="thick">
        <color rgb="FFAFABAB"/>
      </top>
      <bottom style="medium">
        <color rgb="FFAFABAB"/>
      </bottom>
      <diagonal/>
    </border>
    <border diagonalUp="false" diagonalDown="false">
      <left style="thin">
        <color rgb="FFD0CECE"/>
      </left>
      <right style="thick">
        <color rgb="FFAFABAB"/>
      </right>
      <top style="thick">
        <color rgb="FFAFABAB"/>
      </top>
      <bottom style="medium">
        <color rgb="FFAFABAB"/>
      </bottom>
      <diagonal/>
    </border>
    <border diagonalUp="false" diagonalDown="false">
      <left style="thick">
        <color rgb="FFAFABAB"/>
      </left>
      <right style="thick">
        <color rgb="FFAFABAB"/>
      </right>
      <top style="thick">
        <color rgb="FFAFABAB"/>
      </top>
      <bottom style="medium">
        <color rgb="FFAFABAB"/>
      </bottom>
      <diagonal/>
    </border>
    <border diagonalUp="false" diagonalDown="false">
      <left style="thick">
        <color rgb="FFAFABAB"/>
      </left>
      <right style="thin">
        <color rgb="FFD0CECE"/>
      </right>
      <top/>
      <bottom style="thin">
        <color rgb="FFD0CECE"/>
      </bottom>
      <diagonal/>
    </border>
    <border diagonalUp="false" diagonalDown="false">
      <left style="thick">
        <color rgb="FFAFABAB"/>
      </left>
      <right style="thick">
        <color rgb="FFAFABAB"/>
      </right>
      <top style="medium">
        <color rgb="FFAFABAB"/>
      </top>
      <bottom style="thin">
        <color rgb="FFD0CECE"/>
      </bottom>
      <diagonal/>
    </border>
    <border diagonalUp="false" diagonalDown="false">
      <left style="thick">
        <color rgb="FFAFABAB"/>
      </left>
      <right style="thin">
        <color rgb="FFD0CECE"/>
      </right>
      <top style="medium">
        <color rgb="FFAFABAB"/>
      </top>
      <bottom style="thin">
        <color rgb="FFD0CECE"/>
      </bottom>
      <diagonal/>
    </border>
    <border diagonalUp="false" diagonalDown="false">
      <left style="thin">
        <color rgb="FFD0CECE"/>
      </left>
      <right style="thick">
        <color rgb="FFAFABAB"/>
      </right>
      <top style="medium">
        <color rgb="FFAFABAB"/>
      </top>
      <bottom style="thin">
        <color rgb="FFD0CECE"/>
      </bottom>
      <diagonal/>
    </border>
    <border diagonalUp="false" diagonalDown="false">
      <left style="thick">
        <color rgb="FFAFABAB"/>
      </left>
      <right style="thick">
        <color rgb="FFAFABAB"/>
      </right>
      <top style="thin">
        <color rgb="FFD0CECE"/>
      </top>
      <bottom style="thin">
        <color rgb="FFD0CECE"/>
      </bottom>
      <diagonal/>
    </border>
    <border diagonalUp="false" diagonalDown="false">
      <left/>
      <right style="thick">
        <color rgb="FFAFABAB"/>
      </right>
      <top/>
      <bottom/>
      <diagonal/>
    </border>
    <border diagonalUp="false" diagonalDown="false">
      <left style="thick">
        <color rgb="FFAFABAB"/>
      </left>
      <right style="thick">
        <color rgb="FFAFABAB"/>
      </right>
      <top style="thin">
        <color rgb="FFD0CECE"/>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ck">
        <color rgb="FFAFABAB"/>
      </left>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5726D"/>
      </left>
      <right style="thin">
        <color rgb="FF75726D"/>
      </right>
      <top style="thin">
        <color rgb="FF75726D"/>
      </top>
      <bottom style="medium">
        <color rgb="FF75726D"/>
      </bottom>
      <diagonal/>
    </border>
    <border diagonalUp="false" diagonalDown="false">
      <left style="thin">
        <color rgb="FF75726D"/>
      </left>
      <right style="thin">
        <color rgb="FF75726D"/>
      </right>
      <top/>
      <bottom style="thin">
        <color rgb="FF75726D"/>
      </bottom>
      <diagonal/>
    </border>
    <border diagonalUp="false" diagonalDown="false">
      <left style="thin">
        <color rgb="FF75726D"/>
      </left>
      <right style="thin">
        <color rgb="FF75726D"/>
      </right>
      <top style="thin">
        <color rgb="FF75726D"/>
      </top>
      <bottom style="thin">
        <color rgb="FF75726D"/>
      </bottom>
      <diagonal/>
    </border>
    <border diagonalUp="false" diagonalDown="false">
      <left style="medium">
        <color rgb="FF8A0D20"/>
      </left>
      <right/>
      <top style="medium">
        <color rgb="FF8A0D20"/>
      </top>
      <bottom style="medium">
        <color rgb="FF8A0D20"/>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789A0A"/>
      </left>
      <right style="thin">
        <color rgb="FF789A0A"/>
      </right>
      <top style="medium">
        <color rgb="FF789A0A"/>
      </top>
      <bottom style="thin">
        <color rgb="FFA6A6A6"/>
      </bottom>
      <diagonal/>
    </border>
    <border diagonalUp="false" diagonalDown="false">
      <left style="thin">
        <color rgb="FF789A0A"/>
      </left>
      <right style="thin">
        <color rgb="FF789A0A"/>
      </right>
      <top style="medium">
        <color rgb="FF789A0A"/>
      </top>
      <bottom style="thin">
        <color rgb="FFA6A6A6"/>
      </bottom>
      <diagonal/>
    </border>
    <border diagonalUp="false" diagonalDown="false">
      <left style="thin">
        <color rgb="FF789A0A"/>
      </left>
      <right/>
      <top style="medium">
        <color rgb="FF789A0A"/>
      </top>
      <bottom style="thin">
        <color rgb="FFA6A6A6"/>
      </bottom>
      <diagonal/>
    </border>
    <border diagonalUp="false" diagonalDown="false">
      <left/>
      <right/>
      <top style="medium">
        <color rgb="FF789A0A"/>
      </top>
      <bottom style="thin">
        <color rgb="FFA6A6A6"/>
      </bottom>
      <diagonal/>
    </border>
    <border diagonalUp="false" diagonalDown="false">
      <left style="thin">
        <color rgb="FF789A0A"/>
      </left>
      <right style="medium">
        <color rgb="FF789A0A"/>
      </right>
      <top style="medium">
        <color rgb="FF789A0A"/>
      </top>
      <bottom style="thin">
        <color rgb="FFA6A6A6"/>
      </bottom>
      <diagonal/>
    </border>
    <border diagonalUp="false" diagonalDown="false">
      <left style="medium">
        <color rgb="FF789A0A"/>
      </left>
      <right style="thin">
        <color rgb="FF789A0A"/>
      </right>
      <top style="medium">
        <color rgb="FF789A0A"/>
      </top>
      <bottom style="thin">
        <color rgb="FFAFABAB"/>
      </bottom>
      <diagonal/>
    </border>
    <border diagonalUp="false" diagonalDown="false">
      <left style="thin">
        <color rgb="FF789A0A"/>
      </left>
      <right style="medium">
        <color rgb="FF789A0A"/>
      </right>
      <top style="medium">
        <color rgb="FF789A0A"/>
      </top>
      <bottom style="thin">
        <color rgb="FFAFABAB"/>
      </bottom>
      <diagonal/>
    </border>
    <border diagonalUp="false" diagonalDown="false">
      <left/>
      <right style="medium">
        <color rgb="FF789A0A"/>
      </right>
      <top style="medium">
        <color rgb="FF789A0A"/>
      </top>
      <bottom style="thin">
        <color rgb="FFA6A6A6"/>
      </bottom>
      <diagonal/>
    </border>
    <border diagonalUp="false" diagonalDown="false">
      <left style="medium">
        <color rgb="FF789A0A"/>
      </left>
      <right style="thin">
        <color rgb="FF789A0A"/>
      </right>
      <top style="thin">
        <color rgb="FFA6A6A6"/>
      </top>
      <bottom style="thin">
        <color rgb="FFA6A6A6"/>
      </bottom>
      <diagonal/>
    </border>
    <border diagonalUp="false" diagonalDown="false">
      <left style="thin">
        <color rgb="FF789A0A"/>
      </left>
      <right style="thin">
        <color rgb="FF789A0A"/>
      </right>
      <top style="thin">
        <color rgb="FFA6A6A6"/>
      </top>
      <bottom style="thin">
        <color rgb="FFA6A6A6"/>
      </bottom>
      <diagonal/>
    </border>
    <border diagonalUp="false" diagonalDown="false">
      <left style="thin">
        <color rgb="FF789A0A"/>
      </left>
      <right/>
      <top style="thin">
        <color rgb="FFA6A6A6"/>
      </top>
      <bottom style="thin">
        <color rgb="FFA6A6A6"/>
      </bottom>
      <diagonal/>
    </border>
    <border diagonalUp="false" diagonalDown="false">
      <left style="thin">
        <color rgb="FF789A0A"/>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FABAB"/>
      </top>
      <bottom style="thin">
        <color rgb="FFAFABAB"/>
      </bottom>
      <diagonal/>
    </border>
    <border diagonalUp="false" diagonalDown="false">
      <left style="thin">
        <color rgb="FF789A0A"/>
      </left>
      <right style="medium">
        <color rgb="FF789A0A"/>
      </right>
      <top style="thin">
        <color rgb="FFAFABAB"/>
      </top>
      <bottom style="thin">
        <color rgb="FFAFABAB"/>
      </bottom>
      <diagonal/>
    </border>
    <border diagonalUp="false" diagonalDown="false">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6A6A6"/>
      </top>
      <bottom style="medium">
        <color rgb="FF789A0A"/>
      </bottom>
      <diagonal/>
    </border>
    <border diagonalUp="false" diagonalDown="false">
      <left style="thin">
        <color rgb="FF789A0A"/>
      </left>
      <right style="thin">
        <color rgb="FF789A0A"/>
      </right>
      <top style="thin">
        <color rgb="FFA6A6A6"/>
      </top>
      <bottom style="medium">
        <color rgb="FF789A0A"/>
      </bottom>
      <diagonal/>
    </border>
    <border diagonalUp="false" diagonalDown="false">
      <left style="thin">
        <color rgb="FF789A0A"/>
      </left>
      <right/>
      <top style="thin">
        <color rgb="FFA6A6A6"/>
      </top>
      <bottom style="medium">
        <color rgb="FF789A0A"/>
      </bottom>
      <diagonal/>
    </border>
    <border diagonalUp="false" diagonalDown="false">
      <left/>
      <right/>
      <top style="thin">
        <color rgb="FFA6A6A6"/>
      </top>
      <bottom style="medium">
        <color rgb="FF789A0A"/>
      </bottom>
      <diagonal/>
    </border>
    <border diagonalUp="false" diagonalDown="false">
      <left style="thin">
        <color rgb="FF789A0A"/>
      </left>
      <right style="medium">
        <color rgb="FF789A0A"/>
      </right>
      <top style="thin">
        <color rgb="FFA6A6A6"/>
      </top>
      <bottom style="medium">
        <color rgb="FF789A0A"/>
      </bottom>
      <diagonal/>
    </border>
    <border diagonalUp="false" diagonalDown="false">
      <left style="medium">
        <color rgb="FF789A0A"/>
      </left>
      <right style="thin">
        <color rgb="FF789A0A"/>
      </right>
      <top style="thin">
        <color rgb="FFAFABAB"/>
      </top>
      <bottom style="medium">
        <color rgb="FF789A0A"/>
      </bottom>
      <diagonal/>
    </border>
    <border diagonalUp="false" diagonalDown="false">
      <left style="thin">
        <color rgb="FF789A0A"/>
      </left>
      <right style="medium">
        <color rgb="FF789A0A"/>
      </right>
      <top style="thin">
        <color rgb="FFAFABAB"/>
      </top>
      <bottom style="medium">
        <color rgb="FF789A0A"/>
      </bottom>
      <diagonal/>
    </border>
    <border diagonalUp="false" diagonalDown="false">
      <left/>
      <right style="medium">
        <color rgb="FF789A0A"/>
      </right>
      <top style="thin">
        <color rgb="FFA6A6A6"/>
      </top>
      <bottom style="medium">
        <color rgb="FF789A0A"/>
      </bottom>
      <diagonal/>
    </border>
    <border diagonalUp="false" diagonalDown="false">
      <left/>
      <right/>
      <top style="medium"/>
      <bottom/>
      <diagonal/>
    </border>
    <border diagonalUp="false" diagonalDown="false">
      <left/>
      <right style="medium">
        <color rgb="FF329A8B"/>
      </right>
      <top style="thin">
        <color rgb="FFA6A6A6"/>
      </top>
      <bottom style="thin">
        <color rgb="FFA6A6A6"/>
      </bottom>
      <diagonal/>
    </border>
    <border diagonalUp="false" diagonalDown="false">
      <left style="thin">
        <color rgb="FFAFABAB"/>
      </left>
      <right style="thin">
        <color rgb="FFAFABAB"/>
      </right>
      <top style="thin">
        <color rgb="FFAFABAB"/>
      </top>
      <bottom style="thick">
        <color rgb="FF2F73B5"/>
      </bottom>
      <diagonal/>
    </border>
    <border diagonalUp="false" diagonalDown="false">
      <left style="thick">
        <color rgb="FF2F73B5"/>
      </left>
      <right style="medium">
        <color rgb="FFAFABAB"/>
      </right>
      <top style="thick">
        <color rgb="FF2F73B5"/>
      </top>
      <bottom style="medium">
        <color rgb="FF2F73B5"/>
      </bottom>
      <diagonal/>
    </border>
    <border diagonalUp="false" diagonalDown="false">
      <left style="medium">
        <color rgb="FFAFABAB"/>
      </left>
      <right style="thin">
        <color rgb="FFAFABAB"/>
      </right>
      <top style="thick">
        <color rgb="FF2F73B5"/>
      </top>
      <bottom/>
      <diagonal/>
    </border>
    <border diagonalUp="false" diagonalDown="false">
      <left style="thin">
        <color rgb="FFAFABAB"/>
      </left>
      <right style="thin">
        <color rgb="FFAFABAB"/>
      </right>
      <top style="thick">
        <color rgb="FF2F73B5"/>
      </top>
      <bottom/>
      <diagonal/>
    </border>
    <border diagonalUp="false" diagonalDown="false">
      <left style="thin">
        <color rgb="FFAFABAB"/>
      </left>
      <right style="thick">
        <color rgb="FF2F73B5"/>
      </right>
      <top style="thick">
        <color rgb="FF2F73B5"/>
      </top>
      <bottom/>
      <diagonal/>
    </border>
    <border diagonalUp="false" diagonalDown="false">
      <left style="medium">
        <color rgb="FFAFABAB"/>
      </left>
      <right style="thin">
        <color rgb="FFAFABAB"/>
      </right>
      <top/>
      <bottom/>
      <diagonal/>
    </border>
    <border diagonalUp="false" diagonalDown="false">
      <left style="thin">
        <color rgb="FFAFABAB"/>
      </left>
      <right style="thick">
        <color rgb="FF2F73B5"/>
      </right>
      <top/>
      <bottom/>
      <diagonal/>
    </border>
    <border diagonalUp="false" diagonalDown="false">
      <left style="medium">
        <color rgb="FFAFABAB"/>
      </left>
      <right style="thin">
        <color rgb="FFAFABAB"/>
      </right>
      <top/>
      <bottom style="medium">
        <color rgb="FF2F73B5"/>
      </bottom>
      <diagonal/>
    </border>
    <border diagonalUp="false" diagonalDown="false">
      <left style="thin">
        <color rgb="FFAFABAB"/>
      </left>
      <right style="thin">
        <color rgb="FFAFABAB"/>
      </right>
      <top/>
      <bottom style="medium">
        <color rgb="FF2F73B5"/>
      </bottom>
      <diagonal/>
    </border>
    <border diagonalUp="false" diagonalDown="false">
      <left style="thin">
        <color rgb="FFAFABAB"/>
      </left>
      <right style="thick">
        <color rgb="FF2F73B5"/>
      </right>
      <top/>
      <bottom style="medium">
        <color rgb="FF2F73B5"/>
      </bottom>
      <diagonal/>
    </border>
    <border diagonalUp="false" diagonalDown="false">
      <left style="thick">
        <color rgb="FF2F73B5"/>
      </left>
      <right style="medium">
        <color rgb="FFAFABAB"/>
      </right>
      <top/>
      <bottom style="thin">
        <color rgb="FFD0CECE"/>
      </bottom>
      <diagonal/>
    </border>
    <border diagonalUp="false" diagonalDown="false">
      <left style="medium">
        <color rgb="FFAFABAB"/>
      </left>
      <right style="thin">
        <color rgb="FFAFABAB"/>
      </right>
      <top/>
      <bottom style="thin">
        <color rgb="FFD0CECE"/>
      </bottom>
      <diagonal/>
    </border>
    <border diagonalUp="false" diagonalDown="false">
      <left style="thin">
        <color rgb="FFAFABAB"/>
      </left>
      <right style="thin">
        <color rgb="FFAFABAB"/>
      </right>
      <top/>
      <bottom style="thin">
        <color rgb="FFD0CECE"/>
      </bottom>
      <diagonal/>
    </border>
    <border diagonalUp="false" diagonalDown="false">
      <left style="thin">
        <color rgb="FFAFABAB"/>
      </left>
      <right style="thick">
        <color rgb="FF2F73B5"/>
      </right>
      <top/>
      <bottom style="thin">
        <color rgb="FFD0CECE"/>
      </bottom>
      <diagonal/>
    </border>
    <border diagonalUp="false" diagonalDown="false">
      <left style="thick">
        <color rgb="FF2F73B5"/>
      </left>
      <right style="medium">
        <color rgb="FFAFABAB"/>
      </right>
      <top style="thin">
        <color rgb="FFD0CECE"/>
      </top>
      <bottom style="thick">
        <color rgb="FF2F73B5"/>
      </bottom>
      <diagonal/>
    </border>
    <border diagonalUp="false" diagonalDown="false">
      <left style="medium">
        <color rgb="FFAFABAB"/>
      </left>
      <right style="thin">
        <color rgb="FFAFABAB"/>
      </right>
      <top style="thin">
        <color rgb="FFD0CECE"/>
      </top>
      <bottom style="thick">
        <color rgb="FF2F73B5"/>
      </bottom>
      <diagonal/>
    </border>
    <border diagonalUp="false" diagonalDown="false">
      <left style="thin">
        <color rgb="FFAFABAB"/>
      </left>
      <right style="thin">
        <color rgb="FFAFABAB"/>
      </right>
      <top style="thin">
        <color rgb="FFD0CECE"/>
      </top>
      <bottom style="thick">
        <color rgb="FF2F73B5"/>
      </bottom>
      <diagonal/>
    </border>
    <border diagonalUp="false" diagonalDown="false">
      <left style="thin">
        <color rgb="FFAFABAB"/>
      </left>
      <right style="thick">
        <color rgb="FF2F73B5"/>
      </right>
      <top style="thin">
        <color rgb="FFD0CECE"/>
      </top>
      <bottom style="thick">
        <color rgb="FF2F73B5"/>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ck">
        <color rgb="FF5B9BD5"/>
      </left>
      <right style="thick">
        <color rgb="FF5B9BD5"/>
      </right>
      <top style="thick">
        <color rgb="FF5B9BD5"/>
      </top>
      <bottom style="thin">
        <color rgb="FF75726D"/>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5726D"/>
      </bottom>
      <diagonal/>
    </border>
    <border diagonalUp="false" diagonalDown="false">
      <left style="thin">
        <color rgb="FFAFABAB"/>
      </left>
      <right style="thin">
        <color rgb="FFAFABAB"/>
      </right>
      <top style="thick">
        <color rgb="FF5B9BD5"/>
      </top>
      <bottom style="thin">
        <color rgb="FF75726D"/>
      </bottom>
      <diagonal/>
    </border>
    <border diagonalUp="false" diagonalDown="false">
      <left style="thin">
        <color rgb="FFAFABAB"/>
      </left>
      <right style="thick">
        <color rgb="FF5B9BD5"/>
      </right>
      <top style="thick">
        <color rgb="FF5B9BD5"/>
      </top>
      <bottom style="thin">
        <color rgb="FF75726D"/>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right style="medium">
        <color rgb="FFD9D9D9"/>
      </right>
      <top style="thin">
        <color rgb="FFD9D9D9"/>
      </top>
      <bottom style="thin">
        <color rgb="FFD9D9D9"/>
      </bottom>
      <diagonal/>
    </border>
    <border diagonalUp="false" diagonalDown="false">
      <left style="medium">
        <color rgb="FFD9D9D9"/>
      </left>
      <right/>
      <top style="thin">
        <color rgb="FFD9D9D9"/>
      </top>
      <bottom style="thin">
        <color rgb="FFD9D9D9"/>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thick">
        <color rgb="FFD9D9D9"/>
      </left>
      <right style="thick">
        <color rgb="FF5B9BD5"/>
      </right>
      <top style="medium">
        <color rgb="FFD9D9D9"/>
      </top>
      <bottom style="medium">
        <color rgb="FFD9D9D9"/>
      </bottom>
      <diagonal/>
    </border>
    <border diagonalUp="false" diagonalDown="false">
      <left style="thick">
        <color rgb="FFD9D9D9"/>
      </left>
      <right style="thick">
        <color rgb="FF5B9BD5"/>
      </right>
      <top/>
      <bottom style="medium">
        <color rgb="FFD9D9D9"/>
      </bottom>
      <diagonal/>
    </border>
    <border diagonalUp="false" diagonalDown="false">
      <left/>
      <right style="medium">
        <color rgb="FFD9D9D9"/>
      </right>
      <top style="thin">
        <color rgb="FFD9D9D9"/>
      </top>
      <bottom/>
      <diagonal/>
    </border>
    <border diagonalUp="false" diagonalDown="false">
      <left style="medium">
        <color rgb="FFD9D9D9"/>
      </left>
      <right/>
      <top style="thin">
        <color rgb="FFD9D9D9"/>
      </top>
      <bottom/>
      <diagonal/>
    </border>
    <border diagonalUp="false" diagonalDown="false">
      <left/>
      <right/>
      <top style="thin">
        <color rgb="FFD9D9D9"/>
      </top>
      <bottom/>
      <diagonal/>
    </border>
    <border diagonalUp="false" diagonalDown="false">
      <left style="medium">
        <color rgb="FFD9D9D9"/>
      </left>
      <right style="medium">
        <color rgb="FFD9D9D9"/>
      </right>
      <top/>
      <bottom/>
      <diagonal/>
    </border>
    <border diagonalUp="false" diagonalDown="false">
      <left style="medium">
        <color rgb="FFD9D9D9"/>
      </left>
      <right/>
      <top/>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style="thin">
        <color rgb="FF75726D"/>
      </left>
      <right style="thin">
        <color rgb="FFD0CECE"/>
      </right>
      <top style="thin">
        <color rgb="FFD0CECE"/>
      </top>
      <bottom style="thin">
        <color rgb="FFD0CECE"/>
      </bottom>
      <diagonal/>
    </border>
    <border diagonalUp="false" diagonalDown="false">
      <left style="thin">
        <color rgb="FFD0CECE"/>
      </left>
      <right style="thin">
        <color rgb="FF75726D"/>
      </right>
      <top style="thin">
        <color rgb="FFD0CECE"/>
      </top>
      <bottom style="thin">
        <color rgb="FFD0CECE"/>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right/>
      <top/>
      <bottom style="thin"/>
      <diagonal/>
    </border>
    <border diagonalUp="false" diagonalDown="false">
      <left style="thick">
        <color rgb="FFFFC000"/>
      </left>
      <right style="thin">
        <color rgb="FFAFABAB"/>
      </right>
      <top style="thick">
        <color rgb="FFFFC000"/>
      </top>
      <bottom style="thin">
        <color rgb="FFAFABAB"/>
      </bottom>
      <diagonal/>
    </border>
    <border diagonalUp="false" diagonalDown="false">
      <left style="thin">
        <color rgb="FFAFABAB"/>
      </left>
      <right style="thin">
        <color rgb="FFAFABAB"/>
      </right>
      <top style="thick">
        <color rgb="FFFFC000"/>
      </top>
      <bottom style="thin">
        <color rgb="FFAFABAB"/>
      </bottom>
      <diagonal/>
    </border>
    <border diagonalUp="false" diagonalDown="false">
      <left style="thin">
        <color rgb="FFAFABAB"/>
      </left>
      <right/>
      <top style="thick">
        <color rgb="FFFFC000"/>
      </top>
      <bottom style="thin">
        <color rgb="FFAFABAB"/>
      </bottom>
      <diagonal/>
    </border>
    <border diagonalUp="false" diagonalDown="false">
      <left/>
      <right style="thin">
        <color rgb="FFAFABAB"/>
      </right>
      <top style="thick">
        <color rgb="FFFFC000"/>
      </top>
      <bottom style="thin">
        <color rgb="FFAFABAB"/>
      </bottom>
      <diagonal/>
    </border>
    <border diagonalUp="false" diagonalDown="false">
      <left style="thin">
        <color rgb="FFAFABAB"/>
      </left>
      <right style="thick">
        <color rgb="FFFFC000"/>
      </right>
      <top style="thick">
        <color rgb="FFFFC000"/>
      </top>
      <bottom style="thin">
        <color rgb="FFAFABAB"/>
      </bottom>
      <diagonal/>
    </border>
    <border diagonalUp="false" diagonalDown="false">
      <left/>
      <right/>
      <top style="thick">
        <color rgb="FFFFC000"/>
      </top>
      <bottom style="thin">
        <color rgb="FFAFABAB"/>
      </bottom>
      <diagonal/>
    </border>
    <border diagonalUp="false" diagonalDown="false">
      <left/>
      <right style="thick">
        <color rgb="FFFFC000"/>
      </right>
      <top style="thick">
        <color rgb="FFFFC000"/>
      </top>
      <bottom style="thin">
        <color rgb="FFAFABAB"/>
      </bottom>
      <diagonal/>
    </border>
    <border diagonalUp="false" diagonalDown="false">
      <left style="thick">
        <color rgb="FFFFC000"/>
      </left>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style="thin">
        <color rgb="FFAFABAB"/>
      </left>
      <right style="thick">
        <color rgb="FFFFC000"/>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right style="thick">
        <color rgb="FFFFC000"/>
      </right>
      <top style="thin">
        <color rgb="FFAFABAB"/>
      </top>
      <bottom style="thin">
        <color rgb="FFAFABAB"/>
      </bottom>
      <diagonal/>
    </border>
    <border diagonalUp="false" diagonalDown="false">
      <left style="thick">
        <color rgb="FFFFC000"/>
      </left>
      <right style="thin">
        <color rgb="FFAFABAB"/>
      </right>
      <top style="thin">
        <color rgb="FFAFABAB"/>
      </top>
      <bottom style="thick">
        <color rgb="FFFFC000"/>
      </bottom>
      <diagonal/>
    </border>
    <border diagonalUp="false" diagonalDown="false">
      <left style="thin">
        <color rgb="FFAFABAB"/>
      </left>
      <right style="thin">
        <color rgb="FFAFABAB"/>
      </right>
      <top style="thin">
        <color rgb="FFAFABAB"/>
      </top>
      <bottom style="thick">
        <color rgb="FFFFC000"/>
      </bottom>
      <diagonal/>
    </border>
    <border diagonalUp="false" diagonalDown="false">
      <left style="thin">
        <color rgb="FFAFABAB"/>
      </left>
      <right/>
      <top style="thin">
        <color rgb="FFAFABAB"/>
      </top>
      <bottom style="thick">
        <color rgb="FFFFC000"/>
      </bottom>
      <diagonal/>
    </border>
    <border diagonalUp="false" diagonalDown="false">
      <left/>
      <right style="thin">
        <color rgb="FFAFABAB"/>
      </right>
      <top style="thin">
        <color rgb="FFAFABAB"/>
      </top>
      <bottom style="thick">
        <color rgb="FFFFC000"/>
      </bottom>
      <diagonal/>
    </border>
    <border diagonalUp="false" diagonalDown="false">
      <left style="thin">
        <color rgb="FFAFABAB"/>
      </left>
      <right style="thick">
        <color rgb="FFFFC000"/>
      </right>
      <top style="thin">
        <color rgb="FFAFABAB"/>
      </top>
      <bottom style="thick">
        <color rgb="FFFFC000"/>
      </bottom>
      <diagonal/>
    </border>
    <border diagonalUp="false" diagonalDown="false">
      <left/>
      <right/>
      <top style="thin">
        <color rgb="FFAFABAB"/>
      </top>
      <bottom style="thick">
        <color rgb="FFFFC000"/>
      </bottom>
      <diagonal/>
    </border>
    <border diagonalUp="false" diagonalDown="false">
      <left/>
      <right style="thick">
        <color rgb="FFFFC000"/>
      </right>
      <top style="thin">
        <color rgb="FFAFABAB"/>
      </top>
      <bottom style="thick">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top/>
      <bottom style="thick">
        <color rgb="FFD9D9D9"/>
      </bottom>
      <diagonal/>
    </border>
    <border diagonalUp="false" diagonalDown="false">
      <left style="medium">
        <color rgb="FFBFBFBF"/>
      </left>
      <right style="thick">
        <color rgb="FFD9D9D9"/>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thin">
        <color rgb="FF75726D"/>
      </left>
      <right style="thin">
        <color rgb="FF75726D"/>
      </right>
      <top style="thin">
        <color rgb="FF75726D"/>
      </top>
      <bottom style="thick">
        <color rgb="FF75726D"/>
      </bottom>
      <diagonal/>
    </border>
    <border diagonalUp="false" diagonalDown="false">
      <left style="thin"/>
      <right style="thin"/>
      <top style="thin"/>
      <bottom style="thin"/>
      <diagonal/>
    </border>
    <border diagonalUp="false" diagonalDown="false">
      <left style="medium">
        <color rgb="FF75726D"/>
      </left>
      <right style="medium">
        <color rgb="FF75726D"/>
      </right>
      <top style="medium">
        <color rgb="FF75726D"/>
      </top>
      <bottom style="medium">
        <color rgb="FF75726D"/>
      </bottom>
      <diagonal/>
    </border>
    <border diagonalUp="false" diagonalDown="false">
      <left style="medium">
        <color rgb="FF75726D"/>
      </left>
      <right style="thin">
        <color rgb="FF75726D"/>
      </right>
      <top style="medium">
        <color rgb="FF75726D"/>
      </top>
      <bottom style="thin">
        <color rgb="FF75726D"/>
      </bottom>
      <diagonal/>
    </border>
    <border diagonalUp="false" diagonalDown="false">
      <left style="thin">
        <color rgb="FF75726D"/>
      </left>
      <right style="medium">
        <color rgb="FF75726D"/>
      </right>
      <top style="medium">
        <color rgb="FF75726D"/>
      </top>
      <bottom style="thin">
        <color rgb="FF75726D"/>
      </bottom>
      <diagonal/>
    </border>
    <border diagonalUp="false" diagonalDown="false">
      <left style="medium">
        <color rgb="FF75726D"/>
      </left>
      <right style="thin">
        <color rgb="FF75726D"/>
      </right>
      <top/>
      <bottom style="thin">
        <color rgb="FFD0CECE"/>
      </bottom>
      <diagonal/>
    </border>
    <border diagonalUp="false" diagonalDown="false">
      <left style="thin">
        <color rgb="FF75726D"/>
      </left>
      <right style="thin">
        <color rgb="FF75726D"/>
      </right>
      <top/>
      <bottom style="thin">
        <color rgb="FFD0CECE"/>
      </bottom>
      <diagonal/>
    </border>
    <border diagonalUp="false" diagonalDown="false">
      <left style="thin">
        <color rgb="FF75726D"/>
      </left>
      <right style="medium">
        <color rgb="FF75726D"/>
      </right>
      <top/>
      <bottom style="thin">
        <color rgb="FFD0CECE"/>
      </bottom>
      <diagonal/>
    </border>
    <border diagonalUp="false" diagonalDown="false">
      <left style="medium">
        <color rgb="FF75726D"/>
      </left>
      <right style="thin">
        <color rgb="FF75726D"/>
      </right>
      <top style="thin">
        <color rgb="FFD0CECE"/>
      </top>
      <bottom style="thin">
        <color rgb="FFD0CECE"/>
      </bottom>
      <diagonal/>
    </border>
    <border diagonalUp="false" diagonalDown="false">
      <left style="thin">
        <color rgb="FF75726D"/>
      </left>
      <right style="thin">
        <color rgb="FF75726D"/>
      </right>
      <top style="thin">
        <color rgb="FFD0CECE"/>
      </top>
      <bottom style="thin">
        <color rgb="FFD0CECE"/>
      </bottom>
      <diagonal/>
    </border>
    <border diagonalUp="false" diagonalDown="false">
      <left style="thin">
        <color rgb="FF75726D"/>
      </left>
      <right style="medium">
        <color rgb="FF75726D"/>
      </right>
      <top style="thin">
        <color rgb="FFD0CECE"/>
      </top>
      <bottom style="thin">
        <color rgb="FFD0CECE"/>
      </bottom>
      <diagonal/>
    </border>
    <border diagonalUp="false" diagonalDown="false">
      <left style="medium">
        <color rgb="FF75726D"/>
      </left>
      <right style="thin">
        <color rgb="FF75726D"/>
      </right>
      <top style="thin">
        <color rgb="FFD0CECE"/>
      </top>
      <bottom style="medium">
        <color rgb="FF75726D"/>
      </bottom>
      <diagonal/>
    </border>
    <border diagonalUp="false" diagonalDown="false">
      <left style="thin">
        <color rgb="FF75726D"/>
      </left>
      <right style="thin">
        <color rgb="FF75726D"/>
      </right>
      <top style="thin">
        <color rgb="FFD0CECE"/>
      </top>
      <bottom style="medium">
        <color rgb="FF75726D"/>
      </bottom>
      <diagonal/>
    </border>
    <border diagonalUp="false" diagonalDown="false">
      <left style="thin">
        <color rgb="FF75726D"/>
      </left>
      <right style="medium">
        <color rgb="FF75726D"/>
      </right>
      <top style="thin">
        <color rgb="FFD0CECE"/>
      </top>
      <bottom style="medium">
        <color rgb="FF75726D"/>
      </bottom>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medium">
        <color rgb="FF5B9BD5"/>
      </left>
      <right/>
      <top style="medium">
        <color rgb="FF5B9BD5"/>
      </top>
      <bottom/>
      <diagonal/>
    </border>
    <border diagonalUp="false" diagonalDown="false">
      <left/>
      <right/>
      <top style="medium">
        <color rgb="FF5B9BD5"/>
      </top>
      <bottom/>
      <diagonal/>
    </border>
    <border diagonalUp="false" diagonalDown="false">
      <left/>
      <right style="medium">
        <color rgb="FF5B9BD5"/>
      </right>
      <top style="medium">
        <color rgb="FF5B9BD5"/>
      </top>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medium">
        <color rgb="FF5B9BD5"/>
      </left>
      <right/>
      <top/>
      <bottom/>
      <diagonal/>
    </border>
    <border diagonalUp="false" diagonalDown="false">
      <left/>
      <right style="medium">
        <color rgb="FF5B9BD5"/>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medium">
        <color rgb="FF5B9BD5"/>
      </left>
      <right/>
      <top/>
      <bottom style="medium">
        <color rgb="FF5B9BD5"/>
      </bottom>
      <diagonal/>
    </border>
    <border diagonalUp="false" diagonalDown="false">
      <left/>
      <right/>
      <top/>
      <bottom style="medium">
        <color rgb="FF5B9BD5"/>
      </bottom>
      <diagonal/>
    </border>
    <border diagonalUp="false" diagonalDown="false">
      <left/>
      <right style="medium">
        <color rgb="FF5B9BD5"/>
      </right>
      <top/>
      <bottom style="medium">
        <color rgb="FF5B9BD5"/>
      </bottom>
      <diagonal/>
    </border>
    <border diagonalUp="false" diagonalDown="false">
      <left style="medium">
        <color rgb="FFF4B183"/>
      </left>
      <right style="medium">
        <color rgb="FFF4B183"/>
      </right>
      <top style="medium">
        <color rgb="FFF4B183"/>
      </top>
      <bottom style="medium">
        <color rgb="FFF4B183"/>
      </bottom>
      <diagonal/>
    </border>
    <border diagonalUp="false" diagonalDown="false">
      <left/>
      <right style="medium">
        <color rgb="FFFFC000"/>
      </right>
      <top/>
      <bottom/>
      <diagonal/>
    </border>
    <border diagonalUp="false" diagonalDown="false">
      <left style="thick">
        <color rgb="FFFFC000"/>
      </left>
      <right style="thick">
        <color rgb="FFFFC000"/>
      </right>
      <top style="thick">
        <color rgb="FFFFC000"/>
      </top>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thick">
        <color rgb="FFFFC000"/>
      </left>
      <right style="thick">
        <color rgb="FFFFC000"/>
      </right>
      <top/>
      <bottom/>
      <diagonal/>
    </border>
    <border diagonalUp="false" diagonalDown="false">
      <left style="medium">
        <color rgb="FFFFC000"/>
      </left>
      <right/>
      <top/>
      <bottom/>
      <diagonal/>
    </border>
    <border diagonalUp="false" diagonalDown="false">
      <left style="thick">
        <color rgb="FFFFC000"/>
      </left>
      <right style="thick">
        <color rgb="FFFFC000"/>
      </right>
      <top/>
      <bottom style="thick">
        <color rgb="FFFFC000"/>
      </bottom>
      <diagonal/>
    </border>
    <border diagonalUp="false" diagonalDown="false">
      <left style="medium">
        <color rgb="FFFFC000"/>
      </left>
      <right/>
      <top/>
      <bottom style="medium">
        <color rgb="FFFFC000"/>
      </bottom>
      <diagonal/>
    </border>
    <border diagonalUp="false" diagonalDown="false">
      <left/>
      <right/>
      <top/>
      <bottom style="medium">
        <color rgb="FFFFC000"/>
      </bottom>
      <diagonal/>
    </border>
    <border diagonalUp="false" diagonalDown="false">
      <left/>
      <right style="medium">
        <color rgb="FFFFC000"/>
      </right>
      <top/>
      <bottom style="medium">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6" fillId="0" borderId="0" applyFont="true" applyBorder="false" applyAlignment="true" applyProtection="false">
      <alignment horizontal="general" vertical="bottom" textRotation="0" wrapText="false" indent="0" shrinkToFit="false"/>
    </xf>
  </cellStyleXfs>
  <cellXfs count="8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5" fontId="13" fillId="2" borderId="1" xfId="0" applyFont="true" applyBorder="true" applyAlignment="true" applyProtection="false">
      <alignment horizontal="center" vertical="center" textRotation="0" wrapText="false" indent="0" shrinkToFit="false"/>
      <protection locked="true" hidden="false"/>
    </xf>
    <xf numFmtId="165" fontId="13" fillId="2" borderId="2"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5" fontId="13" fillId="2" borderId="3" xfId="0" applyFont="true" applyBorder="true" applyAlignment="true" applyProtection="false">
      <alignment horizontal="center" vertical="center" textRotation="0" wrapText="false" indent="0" shrinkToFit="false"/>
      <protection locked="true" hidden="false"/>
    </xf>
    <xf numFmtId="165" fontId="13" fillId="2" borderId="4" xfId="0" applyFont="true" applyBorder="true" applyAlignment="true" applyProtection="false">
      <alignment horizontal="left" vertical="center" textRotation="0" wrapText="false" indent="0" shrinkToFit="false"/>
      <protection locked="true" hidden="false"/>
    </xf>
    <xf numFmtId="165" fontId="13" fillId="3" borderId="3" xfId="0" applyFont="true" applyBorder="true" applyAlignment="true" applyProtection="false">
      <alignment horizontal="center" vertical="center" textRotation="0" wrapText="false" indent="0" shrinkToFit="false"/>
      <protection locked="true" hidden="false"/>
    </xf>
    <xf numFmtId="165" fontId="13" fillId="3" borderId="4"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5" fontId="13" fillId="3" borderId="5" xfId="0" applyFont="true" applyBorder="true" applyAlignment="true" applyProtection="false">
      <alignment horizontal="center" vertical="center" textRotation="0" wrapText="false" indent="0" shrinkToFit="false"/>
      <protection locked="true" hidden="false"/>
    </xf>
    <xf numFmtId="165" fontId="13" fillId="3" borderId="6"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15"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5" fontId="17" fillId="0" borderId="7"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5" fontId="20" fillId="4" borderId="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center" vertical="bottom" textRotation="0" wrapText="false" indent="0" shrinkToFit="false"/>
      <protection locked="true" hidden="false"/>
    </xf>
    <xf numFmtId="165" fontId="24" fillId="6" borderId="10" xfId="0" applyFont="true" applyBorder="true" applyAlignment="true" applyProtection="false">
      <alignment horizontal="center" vertical="bottom" textRotation="0" wrapText="false" indent="0" shrinkToFit="false"/>
      <protection locked="true" hidden="false"/>
    </xf>
    <xf numFmtId="167" fontId="25" fillId="7" borderId="11" xfId="0" applyFont="true" applyBorder="true" applyAlignment="true" applyProtection="false">
      <alignment horizontal="center" vertical="bottom" textRotation="0" wrapText="false" indent="0" shrinkToFit="false"/>
      <protection locked="true" hidden="false"/>
    </xf>
    <xf numFmtId="165" fontId="26" fillId="7" borderId="12" xfId="0" applyFont="true" applyBorder="true" applyAlignment="true" applyProtection="false">
      <alignment horizontal="center" vertical="center" textRotation="0" wrapText="false" indent="0" shrinkToFit="false"/>
      <protection locked="true" hidden="false"/>
    </xf>
    <xf numFmtId="165" fontId="26" fillId="7" borderId="13" xfId="0" applyFont="true" applyBorder="true" applyAlignment="true" applyProtection="false">
      <alignment horizontal="center" vertical="center" textRotation="0" wrapText="false" indent="0" shrinkToFit="false"/>
      <protection locked="true" hidden="false"/>
    </xf>
    <xf numFmtId="164" fontId="0" fillId="6" borderId="14"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15" xfId="0" applyFont="false" applyBorder="true" applyAlignment="false" applyProtection="false">
      <alignment horizontal="general" vertical="bottom" textRotation="0" wrapText="false" indent="0" shrinkToFit="false"/>
      <protection locked="true" hidden="false"/>
    </xf>
    <xf numFmtId="164" fontId="0" fillId="8" borderId="16" xfId="0" applyFont="false" applyBorder="true" applyAlignment="true" applyProtection="true">
      <alignment horizontal="center" vertical="center" textRotation="0" wrapText="false" indent="0" shrinkToFit="false"/>
      <protection locked="false" hidden="false"/>
    </xf>
    <xf numFmtId="164" fontId="0" fillId="8" borderId="17" xfId="0" applyFont="false" applyBorder="true" applyAlignment="true" applyProtection="true">
      <alignment horizontal="center" vertical="center" textRotation="0" wrapText="false" indent="0" shrinkToFit="false"/>
      <protection locked="false" hidden="false"/>
    </xf>
    <xf numFmtId="165" fontId="27" fillId="6" borderId="18" xfId="0" applyFont="true" applyBorder="true" applyAlignment="true" applyProtection="false">
      <alignment horizontal="left" vertical="top" textRotation="0" wrapText="false" indent="3"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28" fillId="6" borderId="18" xfId="0" applyFont="true" applyBorder="true" applyAlignment="true" applyProtection="false">
      <alignment horizontal="left" vertical="bottom" textRotation="0" wrapText="true" indent="1" shrinkToFit="false"/>
      <protection locked="true" hidden="false"/>
    </xf>
    <xf numFmtId="164" fontId="25" fillId="6" borderId="14" xfId="0" applyFont="true" applyBorder="true" applyAlignment="true" applyProtection="false">
      <alignment horizontal="general" vertical="center" textRotation="0" wrapText="true" indent="0" shrinkToFit="false"/>
      <protection locked="true" hidden="false"/>
    </xf>
    <xf numFmtId="164" fontId="25" fillId="6" borderId="0" xfId="0" applyFont="true" applyBorder="false" applyAlignment="true" applyProtection="false">
      <alignment horizontal="general" vertical="center" textRotation="0" wrapText="true" indent="0" shrinkToFit="false"/>
      <protection locked="true" hidden="false"/>
    </xf>
    <xf numFmtId="164" fontId="25" fillId="6" borderId="15" xfId="0" applyFont="true" applyBorder="true" applyAlignment="true" applyProtection="false">
      <alignment horizontal="general" vertical="center" textRotation="0" wrapText="true" indent="0" shrinkToFit="false"/>
      <protection locked="true" hidden="false"/>
    </xf>
    <xf numFmtId="164" fontId="25" fillId="6" borderId="19" xfId="0" applyFont="true" applyBorder="true" applyAlignment="true" applyProtection="false">
      <alignment horizontal="general" vertical="center" textRotation="0" wrapText="true" indent="0" shrinkToFit="false"/>
      <protection locked="true" hidden="false"/>
    </xf>
    <xf numFmtId="164" fontId="25" fillId="6" borderId="20" xfId="0" applyFont="true" applyBorder="true" applyAlignment="true" applyProtection="false">
      <alignment horizontal="general" vertical="center" textRotation="0" wrapText="true" indent="0" shrinkToFit="false"/>
      <protection locked="true" hidden="false"/>
    </xf>
    <xf numFmtId="164" fontId="25" fillId="6" borderId="21"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5" fontId="29" fillId="6" borderId="10" xfId="0" applyFont="true" applyBorder="true" applyAlignment="true" applyProtection="false">
      <alignment horizontal="center" vertical="center" textRotation="0" wrapText="true" indent="0" shrinkToFit="false"/>
      <protection locked="true" hidden="false"/>
    </xf>
    <xf numFmtId="165" fontId="28" fillId="6" borderId="22" xfId="0" applyFont="true" applyBorder="true" applyAlignment="true" applyProtection="false">
      <alignment horizontal="left" vertical="top" textRotation="0" wrapText="true" indent="1" shrinkToFit="false"/>
      <protection locked="true" hidden="false"/>
    </xf>
    <xf numFmtId="165" fontId="30" fillId="7" borderId="11" xfId="0" applyFont="true" applyBorder="true" applyAlignment="true" applyProtection="false">
      <alignment horizontal="center" vertical="center" textRotation="0" wrapText="false" indent="0" shrinkToFit="false"/>
      <protection locked="true" hidden="false"/>
    </xf>
    <xf numFmtId="165" fontId="30" fillId="7" borderId="9" xfId="0" applyFont="true" applyBorder="true" applyAlignment="true" applyProtection="false">
      <alignment horizontal="center" vertical="center" textRotation="0" wrapText="false" indent="0" shrinkToFit="false"/>
      <protection locked="true" hidden="false"/>
    </xf>
    <xf numFmtId="164" fontId="31" fillId="9" borderId="23" xfId="0" applyFont="true" applyBorder="true" applyAlignment="true" applyProtection="true">
      <alignment horizontal="center" vertical="center" textRotation="0" wrapText="false" indent="0" shrinkToFit="false"/>
      <protection locked="false" hidden="false"/>
    </xf>
    <xf numFmtId="164" fontId="31" fillId="9" borderId="17" xfId="0" applyFont="true" applyBorder="true" applyAlignment="true" applyProtection="true">
      <alignment horizontal="center" vertical="center" textRotation="0" wrapText="false" indent="0" shrinkToFit="false"/>
      <protection locked="false" hidden="false"/>
    </xf>
    <xf numFmtId="165" fontId="32" fillId="0" borderId="0"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5" fontId="17" fillId="0" borderId="7" xfId="0" applyFont="true" applyBorder="true" applyAlignment="true" applyProtection="false">
      <alignment horizontal="center" vertical="bottom" textRotation="0" wrapText="false" indent="0" shrinkToFit="false"/>
      <protection locked="true" hidden="false"/>
    </xf>
    <xf numFmtId="165" fontId="34" fillId="4" borderId="24" xfId="0" applyFont="true" applyBorder="true" applyAlignment="true" applyProtection="false">
      <alignment horizontal="center" vertical="bottom" textRotation="0" wrapText="false" indent="0" shrinkToFit="false"/>
      <protection locked="true" hidden="false"/>
    </xf>
    <xf numFmtId="165" fontId="4" fillId="5" borderId="25" xfId="0" applyFont="true" applyBorder="true" applyAlignment="true" applyProtection="false">
      <alignment horizontal="center" vertical="bottom" textRotation="0" wrapText="false" indent="0" shrinkToFit="false"/>
      <protection locked="true" hidden="false"/>
    </xf>
    <xf numFmtId="165" fontId="25" fillId="0" borderId="26" xfId="0" applyFont="true" applyBorder="true" applyAlignment="true" applyProtection="false">
      <alignment horizontal="center"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5" fontId="36" fillId="2" borderId="24" xfId="0" applyFont="true" applyBorder="true" applyAlignment="true" applyProtection="false">
      <alignment horizontal="left" vertical="bottom" textRotation="0" wrapText="false" indent="1" shrinkToFit="false"/>
      <protection locked="true" hidden="false"/>
    </xf>
    <xf numFmtId="165" fontId="36" fillId="2" borderId="25" xfId="0" applyFont="true" applyBorder="true" applyAlignment="true" applyProtection="false">
      <alignment horizontal="left" vertical="bottom" textRotation="0" wrapText="false" indent="1" shrinkToFit="false"/>
      <protection locked="true" hidden="false"/>
    </xf>
    <xf numFmtId="165" fontId="36" fillId="2" borderId="28" xfId="0" applyFont="true" applyBorder="true" applyAlignment="false" applyProtection="false">
      <alignment horizontal="general" vertical="bottom" textRotation="0" wrapText="false" indent="0" shrinkToFit="false"/>
      <protection locked="true" hidden="false"/>
    </xf>
    <xf numFmtId="165" fontId="13" fillId="5" borderId="25" xfId="0" applyFont="true" applyBorder="true" applyAlignment="true" applyProtection="false">
      <alignment horizontal="center" vertical="bottom" textRotation="0" wrapText="false" indent="0" shrinkToFit="false"/>
      <protection locked="true" hidden="false"/>
    </xf>
    <xf numFmtId="165" fontId="36" fillId="0" borderId="29" xfId="0" applyFont="true" applyBorder="true" applyAlignment="true" applyProtection="false">
      <alignment horizontal="center" vertical="top" textRotation="0" wrapText="false" indent="0" shrinkToFit="false"/>
      <protection locked="true" hidden="false"/>
    </xf>
    <xf numFmtId="165" fontId="37" fillId="0" borderId="11" xfId="0" applyFont="true" applyBorder="true" applyAlignment="true" applyProtection="false">
      <alignment horizontal="left" vertical="bottom" textRotation="0" wrapText="false" indent="1" shrinkToFit="false"/>
      <protection locked="true" hidden="false"/>
    </xf>
    <xf numFmtId="165" fontId="4" fillId="5" borderId="28"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right" vertical="bottom" textRotation="0" wrapText="false" indent="0" shrinkToFit="false"/>
      <protection locked="true" hidden="false"/>
    </xf>
    <xf numFmtId="165" fontId="36" fillId="3" borderId="24" xfId="0" applyFont="true" applyBorder="true" applyAlignment="true" applyProtection="false">
      <alignment horizontal="left" vertical="bottom" textRotation="0" wrapText="false" indent="1" shrinkToFit="false"/>
      <protection locked="true" hidden="false"/>
    </xf>
    <xf numFmtId="165" fontId="36" fillId="3" borderId="30" xfId="0" applyFont="true" applyBorder="true" applyAlignment="true" applyProtection="false">
      <alignment horizontal="left" vertical="bottom" textRotation="0" wrapText="false" indent="1" shrinkToFit="false"/>
      <protection locked="true" hidden="false"/>
    </xf>
    <xf numFmtId="165" fontId="36" fillId="3" borderId="31" xfId="0" applyFont="true" applyBorder="true" applyAlignment="true" applyProtection="false">
      <alignment horizontal="left" vertical="bottom" textRotation="0" wrapText="false" indent="0" shrinkToFit="false"/>
      <protection locked="true" hidden="false"/>
    </xf>
    <xf numFmtId="165" fontId="13" fillId="5" borderId="32" xfId="0" applyFont="true" applyBorder="true" applyAlignment="true" applyProtection="false">
      <alignment horizontal="center" vertical="bottom" textRotation="0" wrapText="false" indent="0" shrinkToFit="false"/>
      <protection locked="true" hidden="false"/>
    </xf>
    <xf numFmtId="165" fontId="38" fillId="10" borderId="33" xfId="0" applyFont="true" applyBorder="true" applyAlignment="true" applyProtection="false">
      <alignment horizontal="center" vertical="center" textRotation="0" wrapText="false" indent="0" shrinkToFit="false"/>
      <protection locked="true" hidden="false"/>
    </xf>
    <xf numFmtId="168" fontId="25" fillId="0" borderId="12" xfId="0" applyFont="true" applyBorder="true" applyAlignment="true" applyProtection="false">
      <alignment horizontal="center" vertical="bottom" textRotation="0" wrapText="false" indent="0" shrinkToFit="false"/>
      <protection locked="true" hidden="false"/>
    </xf>
    <xf numFmtId="166" fontId="39" fillId="7" borderId="11" xfId="0" applyFont="true" applyBorder="true" applyAlignment="true" applyProtection="true">
      <alignment horizontal="left" vertical="bottom" textRotation="0" wrapText="false" indent="0" shrinkToFit="false"/>
      <protection locked="false" hidden="false"/>
    </xf>
    <xf numFmtId="166" fontId="39" fillId="7" borderId="12" xfId="0" applyFont="true" applyBorder="true" applyAlignment="true" applyProtection="true">
      <alignment horizontal="left" vertical="bottom" textRotation="0" wrapText="false" indent="0" shrinkToFit="false"/>
      <protection locked="fals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5" fontId="40" fillId="0" borderId="0" xfId="0" applyFont="true" applyBorder="false" applyAlignment="true" applyProtection="false">
      <alignment horizontal="center" vertical="center" textRotation="0" wrapText="false" indent="0" shrinkToFit="false"/>
      <protection locked="true" hidden="false"/>
    </xf>
    <xf numFmtId="166" fontId="40" fillId="0" borderId="0" xfId="0" applyFont="true" applyBorder="false" applyAlignment="true" applyProtection="false">
      <alignment horizontal="left"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38" fillId="11" borderId="34" xfId="0" applyFont="true" applyBorder="true" applyAlignment="true" applyProtection="false">
      <alignment horizontal="center" vertical="center" textRotation="0" wrapText="false" indent="0" shrinkToFit="false"/>
      <protection locked="true" hidden="false"/>
    </xf>
    <xf numFmtId="165" fontId="0" fillId="5" borderId="11" xfId="0" applyFont="false" applyBorder="true" applyAlignment="true" applyProtection="false">
      <alignment horizontal="center" vertical="bottom" textRotation="0" wrapText="false" indent="0" shrinkToFit="false"/>
      <protection locked="true" hidden="false"/>
    </xf>
    <xf numFmtId="165" fontId="26" fillId="0" borderId="12" xfId="0" applyFont="true" applyBorder="true" applyAlignment="true" applyProtection="false">
      <alignment horizontal="center" vertical="center" textRotation="0" wrapText="false" indent="0" shrinkToFit="false"/>
      <protection locked="true" hidden="false"/>
    </xf>
    <xf numFmtId="165" fontId="26" fillId="0" borderId="13" xfId="0" applyFont="true" applyBorder="true" applyAlignment="true" applyProtection="false">
      <alignment horizontal="center" vertical="center"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8" borderId="36" xfId="0" applyFont="false" applyBorder="true" applyAlignment="true" applyProtection="true">
      <alignment horizontal="center" vertical="center" textRotation="0" wrapText="false" indent="0" shrinkToFit="false"/>
      <protection locked="false" hidden="false"/>
    </xf>
    <xf numFmtId="164" fontId="31" fillId="9" borderId="16" xfId="0" applyFont="true" applyBorder="true" applyAlignment="true" applyProtection="true">
      <alignment horizontal="center" vertical="center" textRotation="0" wrapText="false" indent="0" shrinkToFit="false"/>
      <protection locked="false" hidden="false"/>
    </xf>
    <xf numFmtId="164" fontId="31" fillId="9" borderId="36"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32"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5" fontId="41" fillId="11" borderId="8" xfId="0" applyFont="true" applyBorder="true" applyAlignment="true" applyProtection="false">
      <alignment horizontal="center" vertical="center" textRotation="0" wrapText="false" indent="0" shrinkToFit="false"/>
      <protection locked="true" hidden="false"/>
    </xf>
    <xf numFmtId="165" fontId="42" fillId="5" borderId="0" xfId="0" applyFont="true" applyBorder="true" applyAlignment="true" applyProtection="false">
      <alignment horizontal="center" vertical="center" textRotation="0" wrapText="false" indent="0" shrinkToFit="false"/>
      <protection locked="true" hidden="false"/>
    </xf>
    <xf numFmtId="165" fontId="43" fillId="5"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20" applyFont="true" applyBorder="true" applyAlignment="true" applyProtection="true">
      <alignment horizontal="right" vertical="bottom" textRotation="0" wrapText="false" indent="0" shrinkToFit="false"/>
      <protection locked="false" hidden="false"/>
    </xf>
    <xf numFmtId="164" fontId="4" fillId="12" borderId="0" xfId="0" applyFont="true" applyBorder="false" applyAlignment="true" applyProtection="false">
      <alignment horizontal="center" vertical="bottom" textRotation="0" wrapText="false" indent="0" shrinkToFit="false"/>
      <protection locked="true" hidden="false"/>
    </xf>
    <xf numFmtId="164" fontId="34" fillId="13"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5" fontId="0" fillId="8" borderId="16" xfId="0" applyFont="false" applyBorder="true" applyAlignment="true" applyProtection="false">
      <alignment horizontal="center" vertical="center" textRotation="0" wrapText="false" indent="0" shrinkToFit="false"/>
      <protection locked="true" hidden="false"/>
    </xf>
    <xf numFmtId="165" fontId="0" fillId="8" borderId="17" xfId="0" applyFont="false" applyBorder="true" applyAlignment="true" applyProtection="false">
      <alignment horizontal="center" vertical="center" textRotation="0" wrapText="false" indent="0" shrinkToFit="false"/>
      <protection locked="true" hidden="false"/>
    </xf>
    <xf numFmtId="164" fontId="27" fillId="6" borderId="0" xfId="0" applyFont="true" applyBorder="false" applyAlignment="true" applyProtection="false">
      <alignment horizontal="general" vertical="top" textRotation="0" wrapText="false" indent="0" shrinkToFit="false"/>
      <protection locked="true" hidden="false"/>
    </xf>
    <xf numFmtId="164" fontId="27" fillId="6" borderId="15" xfId="0" applyFont="true" applyBorder="true" applyAlignment="true" applyProtection="false">
      <alignment horizontal="general" vertical="top" textRotation="0" wrapText="false" indent="0" shrinkToFit="false"/>
      <protection locked="true" hidden="false"/>
    </xf>
    <xf numFmtId="165" fontId="27" fillId="6" borderId="14" xfId="0" applyFont="true" applyBorder="true" applyAlignment="true" applyProtection="false">
      <alignment horizontal="left" vertical="top" textRotation="0" wrapText="false" indent="1" shrinkToFit="false"/>
      <protection locked="true" hidden="false"/>
    </xf>
    <xf numFmtId="165" fontId="31" fillId="9" borderId="23" xfId="0" applyFont="true" applyBorder="true" applyAlignment="true" applyProtection="false">
      <alignment horizontal="center" vertical="center" textRotation="0" wrapText="false" indent="0" shrinkToFit="false"/>
      <protection locked="true" hidden="false"/>
    </xf>
    <xf numFmtId="165" fontId="31" fillId="9" borderId="1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5" fontId="34" fillId="4" borderId="37" xfId="0" applyFont="true" applyBorder="true" applyAlignment="true" applyProtection="false">
      <alignment horizontal="center" vertical="bottom" textRotation="0" wrapText="false" indent="0" shrinkToFit="false"/>
      <protection locked="true" hidden="false"/>
    </xf>
    <xf numFmtId="164" fontId="25" fillId="0" borderId="2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36" fillId="0" borderId="27" xfId="0" applyFont="true" applyBorder="true" applyAlignment="true" applyProtection="false">
      <alignment horizontal="general"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false" indent="0" shrinkToFit="false"/>
      <protection locked="true" hidden="false"/>
    </xf>
    <xf numFmtId="164" fontId="37" fillId="0" borderId="1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6" fillId="0" borderId="38" xfId="0" applyFont="true" applyBorder="true" applyAlignment="true" applyProtection="false">
      <alignment horizontal="left" vertical="bottom" textRotation="0" wrapText="false" indent="1"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false" hidden="false"/>
    </xf>
    <xf numFmtId="165" fontId="0" fillId="8" borderId="17" xfId="0" applyFont="false" applyBorder="true" applyAlignment="true" applyProtection="true">
      <alignment horizontal="center" vertical="center" textRotation="0" wrapText="false" indent="0" shrinkToFit="false"/>
      <protection locked="false" hidden="false"/>
    </xf>
    <xf numFmtId="165" fontId="31" fillId="9" borderId="23" xfId="0" applyFont="true" applyBorder="true" applyAlignment="true" applyProtection="true">
      <alignment horizontal="center" vertical="center" textRotation="0" wrapText="false" indent="0" shrinkToFit="false"/>
      <protection locked="false" hidden="false"/>
    </xf>
    <xf numFmtId="165" fontId="31" fillId="9" borderId="17" xfId="0" applyFont="true" applyBorder="true" applyAlignment="true" applyProtection="true">
      <alignment horizontal="center" vertical="center" textRotation="0" wrapText="false" indent="0" shrinkToFit="false"/>
      <protection locked="false" hidden="false"/>
    </xf>
    <xf numFmtId="165" fontId="0" fillId="8" borderId="36" xfId="0" applyFont="false" applyBorder="true" applyAlignment="true" applyProtection="true">
      <alignment horizontal="center" vertical="center" textRotation="0" wrapText="false" indent="0" shrinkToFit="false"/>
      <protection locked="false" hidden="false"/>
    </xf>
    <xf numFmtId="165" fontId="31" fillId="9" borderId="16" xfId="0" applyFont="true" applyBorder="true" applyAlignment="true" applyProtection="true">
      <alignment horizontal="center" vertical="center" textRotation="0" wrapText="false" indent="0" shrinkToFit="false"/>
      <protection locked="false" hidden="false"/>
    </xf>
    <xf numFmtId="165" fontId="31" fillId="9" borderId="36" xfId="0" applyFont="true" applyBorder="true" applyAlignment="true" applyProtection="true">
      <alignment horizontal="center" vertical="center" textRotation="0" wrapText="false" indent="0" shrinkToFit="false"/>
      <protection locked="false" hidden="false"/>
    </xf>
    <xf numFmtId="165" fontId="46" fillId="0" borderId="0" xfId="20" applyFont="fals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center" vertical="center" textRotation="0" wrapText="false" indent="0" shrinkToFit="false"/>
      <protection locked="true" hidden="false"/>
    </xf>
    <xf numFmtId="165" fontId="48" fillId="0" borderId="0"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fals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general" vertical="top" textRotation="0" wrapText="tru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5" fontId="22" fillId="0" borderId="0" xfId="0" applyFont="true" applyBorder="true" applyAlignment="true" applyProtection="false">
      <alignment horizontal="left" vertical="bottom" textRotation="0" wrapText="false" indent="0" shrinkToFit="false"/>
      <protection locked="true" hidden="false"/>
    </xf>
    <xf numFmtId="165" fontId="51" fillId="0" borderId="39" xfId="0" applyFont="true" applyBorder="true" applyAlignment="true" applyProtection="false">
      <alignment horizontal="center" vertical="center" textRotation="0" wrapText="true" indent="0" shrinkToFit="false"/>
      <protection locked="true" hidden="false"/>
    </xf>
    <xf numFmtId="165" fontId="4" fillId="0" borderId="40" xfId="0" applyFont="true" applyBorder="true" applyAlignment="true" applyProtection="false">
      <alignment horizontal="center" vertical="center" textRotation="0" wrapText="false" indent="0" shrinkToFit="false"/>
      <protection locked="true" hidden="false"/>
    </xf>
    <xf numFmtId="165" fontId="51" fillId="0" borderId="40" xfId="0" applyFont="true" applyBorder="true" applyAlignment="true" applyProtection="false">
      <alignment horizontal="center" vertical="center" textRotation="0" wrapText="true" indent="0" shrinkToFit="false"/>
      <protection locked="true" hidden="false"/>
    </xf>
    <xf numFmtId="165" fontId="51" fillId="0" borderId="41" xfId="0" applyFont="true" applyBorder="true" applyAlignment="true" applyProtection="false">
      <alignment horizontal="left" vertical="center" textRotation="0" wrapText="true" indent="1" shrinkToFit="false"/>
      <protection locked="true" hidden="false"/>
    </xf>
    <xf numFmtId="165" fontId="0" fillId="0" borderId="0" xfId="0" applyFont="false" applyBorder="true" applyAlignment="true" applyProtection="false">
      <alignment horizontal="left" vertical="bottom" textRotation="0" wrapText="true" indent="0" shrinkToFit="false"/>
      <protection locked="true" hidden="false"/>
    </xf>
    <xf numFmtId="169" fontId="4" fillId="0" borderId="42" xfId="0" applyFont="true" applyBorder="true" applyAlignment="true" applyProtection="false">
      <alignment horizontal="right" vertical="bottom" textRotation="0" wrapText="false" indent="3" shrinkToFit="false"/>
      <protection locked="true" hidden="false"/>
    </xf>
    <xf numFmtId="170" fontId="0" fillId="0" borderId="43" xfId="0" applyFont="false" applyBorder="true" applyAlignment="true" applyProtection="false">
      <alignment horizontal="right" vertical="bottom" textRotation="0" wrapText="false" indent="3" shrinkToFit="false"/>
      <protection locked="true" hidden="false"/>
    </xf>
    <xf numFmtId="165" fontId="0" fillId="16" borderId="43" xfId="0" applyFont="false" applyBorder="true" applyAlignment="true" applyProtection="false">
      <alignment horizontal="left" vertical="bottom" textRotation="0" wrapText="false" indent="1" shrinkToFit="false"/>
      <protection locked="true" hidden="false"/>
    </xf>
    <xf numFmtId="164" fontId="0" fillId="0" borderId="43" xfId="0" applyFont="false" applyBorder="true" applyAlignment="true" applyProtection="false">
      <alignment horizontal="right" vertical="bottom" textRotation="0" wrapText="false" indent="3" shrinkToFit="false"/>
      <protection locked="true" hidden="false"/>
    </xf>
    <xf numFmtId="165" fontId="0" fillId="0" borderId="43" xfId="0" applyFont="false" applyBorder="true" applyAlignment="true" applyProtection="false">
      <alignment horizontal="center" vertical="bottom" textRotation="0" wrapText="false" indent="0" shrinkToFit="false"/>
      <protection locked="true" hidden="false"/>
    </xf>
    <xf numFmtId="165" fontId="0" fillId="0" borderId="44" xfId="0" applyFont="false" applyBorder="true" applyAlignment="true" applyProtection="false">
      <alignment horizontal="left" vertical="bottom" textRotation="0" wrapText="false" indent="1" shrinkToFit="false"/>
      <protection locked="true" hidden="false"/>
    </xf>
    <xf numFmtId="169" fontId="4" fillId="0" borderId="45" xfId="0" applyFont="true" applyBorder="true" applyAlignment="true" applyProtection="false">
      <alignment horizontal="right" vertical="bottom" textRotation="0" wrapText="false" indent="3" shrinkToFit="false"/>
      <protection locked="true" hidden="false"/>
    </xf>
    <xf numFmtId="170"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left" vertical="bottom" textRotation="0" wrapText="false" indent="1" shrinkToFit="false"/>
      <protection locked="true" hidden="false"/>
    </xf>
    <xf numFmtId="164"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47" xfId="0" applyFont="false" applyBorder="true" applyAlignment="true" applyProtection="false">
      <alignment horizontal="left" vertical="bottom" textRotation="0" wrapText="false" indent="1" shrinkToFit="false"/>
      <protection locked="true" hidden="false"/>
    </xf>
    <xf numFmtId="164" fontId="0" fillId="0" borderId="48" xfId="0" applyFont="false" applyBorder="true" applyAlignment="true" applyProtection="false">
      <alignment horizontal="right" vertical="bottom" textRotation="0" wrapText="false" indent="3" shrinkToFit="false"/>
      <protection locked="true" hidden="false"/>
    </xf>
    <xf numFmtId="164" fontId="52" fillId="0" borderId="0" xfId="0" applyFont="true" applyBorder="false" applyAlignment="true" applyProtection="false">
      <alignment horizontal="center" vertical="center" textRotation="0" wrapText="false" indent="0" shrinkToFit="false"/>
      <protection locked="true" hidden="false"/>
    </xf>
    <xf numFmtId="164" fontId="0" fillId="6" borderId="49" xfId="0" applyFont="true" applyBorder="true" applyAlignment="true" applyProtection="true">
      <alignment horizontal="center" vertical="bottom" textRotation="0" wrapText="false" indent="0" shrinkToFit="false"/>
      <protection locked="false" hidden="false"/>
    </xf>
    <xf numFmtId="165" fontId="0" fillId="17" borderId="0" xfId="0" applyFont="false" applyBorder="false" applyAlignment="true" applyProtection="false">
      <alignment horizontal="left" vertical="bottom" textRotation="0" wrapText="false" indent="1" shrinkToFit="false"/>
      <protection locked="true" hidden="false"/>
    </xf>
    <xf numFmtId="164" fontId="0" fillId="6" borderId="50" xfId="0" applyFont="true" applyBorder="true" applyAlignment="true" applyProtection="true">
      <alignment horizontal="center" vertical="bottom" textRotation="0" wrapText="false" indent="0" shrinkToFit="false"/>
      <protection locked="false" hidden="false"/>
    </xf>
    <xf numFmtId="165" fontId="0" fillId="18" borderId="0" xfId="0" applyFont="false" applyBorder="false" applyAlignment="true" applyProtection="false">
      <alignment horizontal="left" vertical="bottom" textRotation="0" wrapText="false" indent="1" shrinkToFit="false"/>
      <protection locked="true" hidden="false"/>
    </xf>
    <xf numFmtId="165" fontId="0" fillId="19" borderId="0" xfId="0" applyFont="false" applyBorder="false" applyAlignment="true" applyProtection="false">
      <alignment horizontal="left" vertical="bottom" textRotation="0" wrapText="false" indent="1" shrinkToFit="false"/>
      <protection locked="true" hidden="false"/>
    </xf>
    <xf numFmtId="164" fontId="0" fillId="6" borderId="51" xfId="0" applyFont="false" applyBorder="true" applyAlignment="true" applyProtection="true">
      <alignment horizontal="center" vertical="bottom" textRotation="0" wrapText="false" indent="0" shrinkToFit="false"/>
      <protection locked="false" hidden="false"/>
    </xf>
    <xf numFmtId="165" fontId="0" fillId="20" borderId="0" xfId="0" applyFont="false" applyBorder="false" applyAlignment="true" applyProtection="false">
      <alignment horizontal="left" vertical="bottom" textRotation="0" wrapText="false" indent="1" shrinkToFit="false"/>
      <protection locked="true" hidden="false"/>
    </xf>
    <xf numFmtId="165" fontId="53" fillId="21" borderId="45" xfId="0" applyFont="true" applyBorder="true" applyAlignment="true" applyProtection="false">
      <alignment horizontal="left" vertical="bottom" textRotation="0" wrapText="false" indent="1" shrinkToFit="false"/>
      <protection locked="true" hidden="false"/>
    </xf>
    <xf numFmtId="170" fontId="0" fillId="21" borderId="46" xfId="0" applyFont="false" applyBorder="true" applyAlignment="true" applyProtection="false">
      <alignment horizontal="left" vertical="bottom" textRotation="0" wrapText="false" indent="1" shrinkToFit="false"/>
      <protection locked="true" hidden="false"/>
    </xf>
    <xf numFmtId="164" fontId="0" fillId="21" borderId="46" xfId="0" applyFont="false" applyBorder="true" applyAlignment="true" applyProtection="false">
      <alignment horizontal="left" vertical="bottom" textRotation="0" wrapText="false" indent="1" shrinkToFit="false"/>
      <protection locked="true" hidden="false"/>
    </xf>
    <xf numFmtId="164" fontId="4" fillId="21" borderId="46" xfId="0" applyFont="true" applyBorder="true" applyAlignment="false" applyProtection="false">
      <alignment horizontal="general" vertical="bottom" textRotation="0" wrapText="false" indent="0" shrinkToFit="false"/>
      <protection locked="true" hidden="false"/>
    </xf>
    <xf numFmtId="164" fontId="4" fillId="21" borderId="46" xfId="0" applyFont="true" applyBorder="true" applyAlignment="true" applyProtection="false">
      <alignment horizontal="center" vertical="bottom" textRotation="0" wrapText="false" indent="0" shrinkToFit="false"/>
      <protection locked="true" hidden="false"/>
    </xf>
    <xf numFmtId="164" fontId="4" fillId="21" borderId="47" xfId="0" applyFont="true" applyBorder="true" applyAlignment="true" applyProtection="false">
      <alignment horizontal="left" vertical="bottom" textRotation="0" wrapText="false" indent="1" shrinkToFit="false"/>
      <protection locked="true" hidden="false"/>
    </xf>
    <xf numFmtId="169" fontId="4" fillId="0" borderId="52" xfId="0" applyFont="true" applyBorder="true" applyAlignment="true" applyProtection="false">
      <alignment horizontal="right" vertical="bottom" textRotation="0" wrapText="false" indent="3" shrinkToFit="false"/>
      <protection locked="true" hidden="false"/>
    </xf>
    <xf numFmtId="170" fontId="0" fillId="0" borderId="48" xfId="0" applyFont="false" applyBorder="true" applyAlignment="true" applyProtection="false">
      <alignment horizontal="right" vertical="bottom" textRotation="0" wrapText="false" indent="3" shrinkToFit="false"/>
      <protection locked="true" hidden="false"/>
    </xf>
    <xf numFmtId="165" fontId="0" fillId="0" borderId="48" xfId="0" applyFont="false" applyBorder="true" applyAlignment="true" applyProtection="false">
      <alignment horizontal="center" vertical="bottom" textRotation="0" wrapText="false" indent="0" shrinkToFit="false"/>
      <protection locked="true" hidden="false"/>
    </xf>
    <xf numFmtId="165" fontId="0" fillId="0" borderId="53" xfId="0" applyFont="false" applyBorder="true" applyAlignment="true" applyProtection="false">
      <alignment horizontal="left" vertical="bottom" textRotation="0" wrapText="false" indent="1" shrinkToFit="false"/>
      <protection locked="true" hidden="false"/>
    </xf>
    <xf numFmtId="165" fontId="0" fillId="16" borderId="48" xfId="0" applyFont="false" applyBorder="true" applyAlignment="true" applyProtection="false">
      <alignment horizontal="left" vertical="bottom" textRotation="0" wrapText="false" indent="1" shrinkToFit="false"/>
      <protection locked="true" hidden="false"/>
    </xf>
    <xf numFmtId="169" fontId="4" fillId="0" borderId="54" xfId="0" applyFont="true" applyBorder="true" applyAlignment="true" applyProtection="false">
      <alignment horizontal="right" vertical="bottom" textRotation="0" wrapText="false" indent="3" shrinkToFit="false"/>
      <protection locked="true" hidden="false"/>
    </xf>
    <xf numFmtId="170" fontId="0" fillId="0" borderId="55" xfId="0" applyFont="false" applyBorder="true" applyAlignment="true" applyProtection="false">
      <alignment horizontal="right" vertical="bottom" textRotation="0" wrapText="false" indent="3" shrinkToFit="false"/>
      <protection locked="true" hidden="false"/>
    </xf>
    <xf numFmtId="165" fontId="0" fillId="16" borderId="55" xfId="0" applyFont="false" applyBorder="true" applyAlignment="true" applyProtection="false">
      <alignment horizontal="left" vertical="bottom" textRotation="0" wrapText="false" indent="1" shrinkToFit="false"/>
      <protection locked="true" hidden="false"/>
    </xf>
    <xf numFmtId="164" fontId="0" fillId="0" borderId="56" xfId="0" applyFont="false" applyBorder="true" applyAlignment="true" applyProtection="false">
      <alignment horizontal="right" vertical="bottom" textRotation="0" wrapText="false" indent="3"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7" xfId="0" applyFont="false" applyBorder="true" applyAlignment="true" applyProtection="false">
      <alignment horizontal="left" vertical="bottom" textRotation="0" wrapText="false" indent="1" shrinkToFit="false"/>
      <protection locked="true" hidden="false"/>
    </xf>
    <xf numFmtId="164" fontId="54" fillId="0" borderId="0" xfId="0" applyFont="true" applyBorder="false" applyAlignment="true" applyProtection="false">
      <alignment horizontal="center" vertical="center" textRotation="0" wrapText="false" indent="0" shrinkToFit="false"/>
      <protection locked="true" hidden="false"/>
    </xf>
    <xf numFmtId="165" fontId="55" fillId="0" borderId="0" xfId="0" applyFont="true" applyBorder="true" applyAlignment="true" applyProtection="false">
      <alignment horizontal="center" vertical="bottom"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5" fontId="56" fillId="0" borderId="0" xfId="0" applyFont="true" applyBorder="true" applyAlignment="true" applyProtection="false">
      <alignment horizontal="center" vertical="center" textRotation="0" wrapText="false" indent="0" shrinkToFit="false"/>
      <protection locked="true" hidden="false"/>
    </xf>
    <xf numFmtId="165" fontId="22" fillId="0" borderId="58" xfId="0" applyFont="true" applyBorder="true" applyAlignment="true" applyProtection="false">
      <alignment horizontal="center" vertical="center" textRotation="0" wrapText="false" indent="0" shrinkToFit="false"/>
      <protection locked="true" hidden="false"/>
    </xf>
    <xf numFmtId="164" fontId="57" fillId="22" borderId="59" xfId="0" applyFont="true" applyBorder="true" applyAlignment="true" applyProtection="true">
      <alignment horizontal="center" vertical="center" textRotation="0" wrapText="false" indent="0" shrinkToFit="false"/>
      <protection locked="false" hidden="false"/>
    </xf>
    <xf numFmtId="164" fontId="54" fillId="0" borderId="60" xfId="0" applyFont="true" applyBorder="true" applyAlignment="true" applyProtection="false">
      <alignment horizontal="center" vertical="center" textRotation="0" wrapText="true" indent="0" shrinkToFit="false"/>
      <protection locked="true" hidden="false"/>
    </xf>
    <xf numFmtId="164" fontId="4" fillId="0" borderId="61" xfId="0" applyFont="true" applyBorder="true" applyAlignment="true" applyProtection="false">
      <alignment horizontal="left" vertical="center" textRotation="0" wrapText="false" indent="1" shrinkToFit="false"/>
      <protection locked="true" hidden="false"/>
    </xf>
    <xf numFmtId="164" fontId="4" fillId="0" borderId="62" xfId="0" applyFont="true" applyBorder="true" applyAlignment="true" applyProtection="false">
      <alignment horizontal="left" vertical="center" textRotation="0" wrapText="false" indent="1" shrinkToFit="false"/>
      <protection locked="true" hidden="false"/>
    </xf>
    <xf numFmtId="165" fontId="4" fillId="0" borderId="63" xfId="0" applyFont="true" applyBorder="true" applyAlignment="true" applyProtection="false">
      <alignment horizontal="center" vertical="center" textRotation="0" wrapText="true" indent="0" shrinkToFit="false"/>
      <protection locked="true" hidden="false"/>
    </xf>
    <xf numFmtId="164" fontId="0" fillId="0" borderId="60" xfId="0" applyFont="false" applyBorder="true" applyAlignment="true" applyProtection="false">
      <alignment horizontal="center" vertical="bottom" textRotation="0" wrapText="false" indent="0" shrinkToFit="false"/>
      <protection locked="true" hidden="false"/>
    </xf>
    <xf numFmtId="165" fontId="58" fillId="0" borderId="64" xfId="0" applyFont="true" applyBorder="true" applyAlignment="true" applyProtection="false">
      <alignment horizontal="center" vertical="center" textRotation="0" wrapText="true" indent="0" shrinkToFit="false"/>
      <protection locked="true" hidden="false"/>
    </xf>
    <xf numFmtId="165" fontId="0" fillId="0" borderId="64" xfId="0" applyFont="false" applyBorder="true" applyAlignment="true" applyProtection="false">
      <alignment horizontal="center" vertical="center" textRotation="90" wrapText="false" indent="0" shrinkToFit="false"/>
      <protection locked="true" hidden="false"/>
    </xf>
    <xf numFmtId="165" fontId="0" fillId="0" borderId="63" xfId="0" applyFont="false" applyBorder="true" applyAlignment="true" applyProtection="false">
      <alignment horizontal="center" vertical="center" textRotation="90" wrapText="false" indent="0" shrinkToFit="false"/>
      <protection locked="true" hidden="false"/>
    </xf>
    <xf numFmtId="164" fontId="59" fillId="0" borderId="0" xfId="0" applyFont="true" applyBorder="false" applyAlignment="true" applyProtection="false">
      <alignment horizontal="center" vertical="center" textRotation="0" wrapText="true" indent="0" shrinkToFit="false"/>
      <protection locked="true" hidden="false"/>
    </xf>
    <xf numFmtId="165" fontId="22" fillId="21" borderId="65"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false" applyProtection="false">
      <alignment horizontal="general" vertical="bottom" textRotation="0" wrapText="false" indent="0" shrinkToFit="false"/>
      <protection locked="true" hidden="false"/>
    </xf>
    <xf numFmtId="164" fontId="22" fillId="21" borderId="66"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center" vertical="center" textRotation="0" wrapText="false" indent="0" shrinkToFit="false"/>
      <protection locked="true" hidden="false"/>
    </xf>
    <xf numFmtId="164" fontId="0" fillId="21" borderId="67" xfId="0" applyFont="false" applyBorder="true" applyAlignment="true" applyProtection="false">
      <alignment horizontal="left" vertical="center" textRotation="0" wrapText="false" indent="0" shrinkToFit="false"/>
      <protection locked="true" hidden="false"/>
    </xf>
    <xf numFmtId="164" fontId="60" fillId="21" borderId="66" xfId="0" applyFont="true" applyBorder="true" applyAlignment="true" applyProtection="false">
      <alignment horizontal="left" vertical="center" textRotation="0" wrapText="false" indent="1" shrinkToFit="false"/>
      <protection locked="true" hidden="false"/>
    </xf>
    <xf numFmtId="164" fontId="61" fillId="21" borderId="66" xfId="0" applyFont="tru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left" vertical="center" textRotation="0" wrapText="false" indent="0" shrinkToFit="false"/>
      <protection locked="true" hidden="false"/>
    </xf>
    <xf numFmtId="164" fontId="0" fillId="21" borderId="67" xfId="0" applyFont="false" applyBorder="true" applyAlignment="true" applyProtection="false">
      <alignment horizontal="left" vertical="bottom" textRotation="0" wrapText="false" indent="1" shrinkToFit="false"/>
      <protection locked="true" hidden="false"/>
    </xf>
    <xf numFmtId="165" fontId="0" fillId="0" borderId="68" xfId="0" applyFont="false" applyBorder="true" applyAlignment="true" applyProtection="false">
      <alignment horizontal="center" vertical="bottom" textRotation="0" wrapText="false" indent="0" shrinkToFit="false"/>
      <protection locked="true" hidden="false"/>
    </xf>
    <xf numFmtId="165" fontId="0" fillId="0" borderId="69" xfId="0" applyFont="false" applyBorder="true" applyAlignment="true" applyProtection="false">
      <alignment horizontal="left" vertical="bottom" textRotation="0" wrapText="false" indent="1" shrinkToFit="false"/>
      <protection locked="true" hidden="false"/>
    </xf>
    <xf numFmtId="165" fontId="0" fillId="0" borderId="69" xfId="0" applyFont="false" applyBorder="true" applyAlignment="true" applyProtection="false">
      <alignment horizontal="center" vertical="bottom" textRotation="0" wrapText="false" indent="0" shrinkToFit="false"/>
      <protection locked="true" hidden="false"/>
    </xf>
    <xf numFmtId="165" fontId="62" fillId="0" borderId="69" xfId="0" applyFont="true" applyBorder="true" applyAlignment="true" applyProtection="false">
      <alignment horizontal="center" vertical="center" textRotation="0" wrapText="false" indent="0" shrinkToFit="false"/>
      <protection locked="true" hidden="false"/>
    </xf>
    <xf numFmtId="165" fontId="62" fillId="0" borderId="70" xfId="0" applyFont="true" applyBorder="true" applyAlignment="true" applyProtection="false">
      <alignment horizontal="center" vertical="center" textRotation="0" wrapText="false" indent="0" shrinkToFit="false"/>
      <protection locked="true" hidden="false"/>
    </xf>
    <xf numFmtId="164" fontId="58" fillId="22" borderId="69" xfId="0" applyFont="true" applyBorder="true" applyAlignment="true" applyProtection="true">
      <alignment horizontal="center" vertical="bottom" textRotation="0" wrapText="false" indent="0" shrinkToFit="false"/>
      <protection locked="false" hidden="false"/>
    </xf>
    <xf numFmtId="164" fontId="0" fillId="7" borderId="71" xfId="0" applyFont="false" applyBorder="true" applyAlignment="true" applyProtection="false">
      <alignment horizontal="center" vertical="bottom" textRotation="0" wrapText="false" indent="0" shrinkToFit="false"/>
      <protection locked="true" hidden="false"/>
    </xf>
    <xf numFmtId="164" fontId="0" fillId="7" borderId="72" xfId="0" applyFont="false" applyBorder="true" applyAlignment="true" applyProtection="false">
      <alignment horizontal="center" vertical="bottom" textRotation="0" wrapText="false" indent="0" shrinkToFit="false"/>
      <protection locked="true" hidden="false"/>
    </xf>
    <xf numFmtId="164" fontId="0" fillId="7" borderId="73" xfId="0" applyFont="false" applyBorder="true" applyAlignment="true" applyProtection="false">
      <alignment horizontal="center" vertical="bottom" textRotation="0" wrapText="false" indent="0" shrinkToFit="false"/>
      <protection locked="true" hidden="false"/>
    </xf>
    <xf numFmtId="164" fontId="0" fillId="7" borderId="74" xfId="0" applyFont="false" applyBorder="true" applyAlignment="true" applyProtection="false">
      <alignment horizontal="center" vertical="bottom" textRotation="0" wrapText="false" indent="0" shrinkToFit="false"/>
      <protection locked="true" hidden="false"/>
    </xf>
    <xf numFmtId="164" fontId="0" fillId="7" borderId="75" xfId="0" applyFont="false" applyBorder="true" applyAlignment="true" applyProtection="false">
      <alignment horizontal="center" vertical="bottom" textRotation="0" wrapText="false" indent="0" shrinkToFit="false"/>
      <protection locked="true" hidden="false"/>
    </xf>
    <xf numFmtId="164" fontId="0" fillId="7" borderId="76" xfId="0" applyFont="false" applyBorder="true" applyAlignment="true" applyProtection="false">
      <alignment horizontal="center" vertical="bottom" textRotation="0" wrapText="false" indent="0" shrinkToFit="false"/>
      <protection locked="true" hidden="false"/>
    </xf>
    <xf numFmtId="164" fontId="0" fillId="21" borderId="66" xfId="0" applyFont="false" applyBorder="true" applyAlignment="true" applyProtection="false">
      <alignment horizontal="center" vertical="bottom" textRotation="0" wrapText="false" indent="0" shrinkToFit="false"/>
      <protection locked="true" hidden="false"/>
    </xf>
    <xf numFmtId="164" fontId="62" fillId="21" borderId="66" xfId="0" applyFont="true" applyBorder="true" applyAlignment="true" applyProtection="false">
      <alignment horizontal="center" vertical="center" textRotation="0" wrapText="false" indent="0" shrinkToFit="false"/>
      <protection locked="true" hidden="false"/>
    </xf>
    <xf numFmtId="164" fontId="62" fillId="21" borderId="67" xfId="0" applyFont="true" applyBorder="true" applyAlignment="true" applyProtection="false">
      <alignment horizontal="left" vertical="center" textRotation="0" wrapText="false" indent="0" shrinkToFit="false"/>
      <protection locked="true" hidden="false"/>
    </xf>
    <xf numFmtId="164" fontId="58" fillId="22" borderId="68" xfId="0" applyFont="true" applyBorder="true" applyAlignment="true" applyProtection="true">
      <alignment horizontal="center" vertical="bottom" textRotation="0" wrapText="false" indent="0" shrinkToFit="false"/>
      <protection locked="false" hidden="false"/>
    </xf>
    <xf numFmtId="164" fontId="58" fillId="7" borderId="77" xfId="0" applyFont="true" applyBorder="true" applyAlignment="true" applyProtection="false">
      <alignment horizontal="center" vertical="bottom" textRotation="0" wrapText="false" indent="0" shrinkToFit="false"/>
      <protection locked="true" hidden="false"/>
    </xf>
    <xf numFmtId="164" fontId="58" fillId="7" borderId="78" xfId="0" applyFont="true" applyBorder="true" applyAlignment="true" applyProtection="false">
      <alignment horizontal="center" vertical="bottom" textRotation="0" wrapText="false" indent="0" shrinkToFit="false"/>
      <protection locked="true" hidden="false"/>
    </xf>
    <xf numFmtId="164" fontId="0" fillId="7" borderId="78" xfId="0" applyFont="false" applyBorder="true" applyAlignment="true" applyProtection="false">
      <alignment horizontal="center" vertical="bottom" textRotation="0" wrapText="false" indent="0" shrinkToFit="false"/>
      <protection locked="true" hidden="false"/>
    </xf>
    <xf numFmtId="171" fontId="0" fillId="7" borderId="78" xfId="0" applyFont="false" applyBorder="true" applyAlignment="true" applyProtection="false">
      <alignment horizontal="center" vertical="bottom" textRotation="0" wrapText="false" indent="0" shrinkToFit="false"/>
      <protection locked="true" hidden="false"/>
    </xf>
    <xf numFmtId="165" fontId="0" fillId="0" borderId="70" xfId="0" applyFont="false" applyBorder="true" applyAlignment="true" applyProtection="false">
      <alignment horizontal="center" vertical="bottom" textRotation="0" wrapText="false" indent="0" shrinkToFit="false"/>
      <protection locked="true" hidden="false"/>
    </xf>
    <xf numFmtId="164" fontId="58" fillId="7" borderId="79" xfId="0" applyFont="true" applyBorder="true" applyAlignment="true" applyProtection="false">
      <alignment horizontal="center" vertical="bottom" textRotation="0" wrapText="false" indent="0" shrinkToFit="false"/>
      <protection locked="true" hidden="false"/>
    </xf>
    <xf numFmtId="164" fontId="58" fillId="7" borderId="0" xfId="0" applyFont="tru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64" fontId="58" fillId="7" borderId="80" xfId="0" applyFont="true" applyBorder="true" applyAlignment="true" applyProtection="false">
      <alignment horizontal="center" vertical="bottom" textRotation="0" wrapText="false" indent="0" shrinkToFit="false"/>
      <protection locked="true" hidden="false"/>
    </xf>
    <xf numFmtId="164" fontId="58" fillId="7" borderId="81" xfId="0" applyFont="true" applyBorder="true" applyAlignment="true" applyProtection="false">
      <alignment horizontal="center" vertical="bottom" textRotation="0" wrapText="false" indent="0" shrinkToFit="false"/>
      <protection locked="true" hidden="false"/>
    </xf>
    <xf numFmtId="164" fontId="0" fillId="7" borderId="81" xfId="0" applyFont="false" applyBorder="true" applyAlignment="true" applyProtection="false">
      <alignment horizontal="center" vertical="bottom" textRotation="0" wrapText="false" indent="0" shrinkToFit="false"/>
      <protection locked="true" hidden="false"/>
    </xf>
    <xf numFmtId="171" fontId="0" fillId="7" borderId="8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bottom" textRotation="0" wrapText="false" indent="1" shrinkToFit="false"/>
      <protection locked="true" hidden="false"/>
    </xf>
    <xf numFmtId="165" fontId="0" fillId="0" borderId="59"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center" textRotation="0" wrapText="false" indent="1" shrinkToFit="false"/>
      <protection locked="true" hidden="false"/>
    </xf>
    <xf numFmtId="165" fontId="62" fillId="0" borderId="59" xfId="0" applyFont="true" applyBorder="true" applyAlignment="true" applyProtection="false">
      <alignment horizontal="center" vertical="center" textRotation="0" wrapText="false" indent="0" shrinkToFit="false"/>
      <protection locked="true" hidden="false"/>
    </xf>
    <xf numFmtId="165" fontId="62" fillId="0" borderId="83" xfId="0" applyFont="true" applyBorder="true" applyAlignment="true" applyProtection="false">
      <alignment horizontal="center" vertical="center" textRotation="0" wrapText="false" indent="0" shrinkToFit="false"/>
      <protection locked="true" hidden="false"/>
    </xf>
    <xf numFmtId="164" fontId="58" fillId="22" borderId="84" xfId="0" applyFont="true" applyBorder="true" applyAlignment="true" applyProtection="true">
      <alignment horizontal="center" vertical="bottom" textRotation="0" wrapText="false" indent="0" shrinkToFit="false"/>
      <protection locked="false" hidden="false"/>
    </xf>
    <xf numFmtId="165" fontId="0" fillId="0" borderId="71" xfId="0" applyFont="false" applyBorder="true" applyAlignment="true" applyProtection="false">
      <alignment horizontal="left" vertical="bottom" textRotation="0" wrapText="false" indent="1" shrinkToFit="false"/>
      <protection locked="true" hidden="false"/>
    </xf>
    <xf numFmtId="164" fontId="58" fillId="22" borderId="71" xfId="0" applyFont="true" applyBorder="true" applyAlignment="true" applyProtection="true">
      <alignment horizontal="left" vertical="bottom" textRotation="0" wrapText="false" indent="1" shrinkToFit="false"/>
      <protection locked="false" hidden="false"/>
    </xf>
    <xf numFmtId="164" fontId="0" fillId="7" borderId="77" xfId="0" applyFont="false" applyBorder="true" applyAlignment="true" applyProtection="false">
      <alignment horizontal="center" vertical="bottom" textRotation="0" wrapText="false" indent="0" shrinkToFit="false"/>
      <protection locked="true" hidden="false"/>
    </xf>
    <xf numFmtId="165" fontId="0" fillId="0" borderId="72"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62" fillId="0" borderId="0" xfId="0" applyFont="true" applyBorder="false" applyAlignment="true" applyProtection="false">
      <alignment horizontal="center" vertical="center" textRotation="0" wrapText="false" indent="0" shrinkToFit="false"/>
      <protection locked="true" hidden="false"/>
    </xf>
    <xf numFmtId="164" fontId="58" fillId="22" borderId="82" xfId="0" applyFont="true" applyBorder="true" applyAlignment="true" applyProtection="true">
      <alignment horizontal="center" vertical="bottom" textRotation="0" wrapText="false" indent="0" shrinkToFit="false"/>
      <protection locked="false" hidden="false"/>
    </xf>
    <xf numFmtId="164" fontId="0" fillId="7" borderId="85" xfId="0" applyFont="false" applyBorder="true" applyAlignment="true" applyProtection="false">
      <alignment horizontal="center" vertical="bottom" textRotation="0" wrapText="false" indent="0" shrinkToFit="false"/>
      <protection locked="true" hidden="false"/>
    </xf>
    <xf numFmtId="171" fontId="0" fillId="7" borderId="86" xfId="0" applyFont="false" applyBorder="true" applyAlignment="true" applyProtection="false">
      <alignment horizontal="center" vertical="bottom" textRotation="0" wrapText="false" indent="0" shrinkToFit="false"/>
      <protection locked="true" hidden="false"/>
    </xf>
    <xf numFmtId="164" fontId="0" fillId="7" borderId="86" xfId="0" applyFont="false" applyBorder="true" applyAlignment="true" applyProtection="false">
      <alignment horizontal="center" vertical="bottom" textRotation="0" wrapText="false" indent="0" shrinkToFit="false"/>
      <protection locked="true" hidden="false"/>
    </xf>
    <xf numFmtId="171" fontId="0" fillId="7" borderId="87" xfId="0" applyFont="false" applyBorder="true" applyAlignment="true" applyProtection="false">
      <alignment horizontal="center" vertical="bottom" textRotation="0" wrapText="false" indent="0" shrinkToFit="false"/>
      <protection locked="true" hidden="false"/>
    </xf>
    <xf numFmtId="165" fontId="0" fillId="0" borderId="75" xfId="0" applyFont="false" applyBorder="true" applyAlignment="true" applyProtection="false">
      <alignment horizontal="center" vertical="bottom" textRotation="0" wrapText="false" indent="0" shrinkToFit="false"/>
      <protection locked="true" hidden="false"/>
    </xf>
    <xf numFmtId="164" fontId="0" fillId="7" borderId="80" xfId="0" applyFont="false" applyBorder="true" applyAlignment="true" applyProtection="false">
      <alignment horizontal="center" vertical="bottom" textRotation="0" wrapText="false" indent="0" shrinkToFit="false"/>
      <protection locked="true" hidden="false"/>
    </xf>
    <xf numFmtId="171" fontId="0" fillId="7" borderId="88" xfId="0" applyFont="false" applyBorder="true" applyAlignment="true" applyProtection="false">
      <alignment horizontal="center" vertical="bottom" textRotation="0" wrapText="false" indent="0" shrinkToFit="false"/>
      <protection locked="true" hidden="false"/>
    </xf>
    <xf numFmtId="164" fontId="0" fillId="0" borderId="89" xfId="0" applyFont="false" applyBorder="true" applyAlignment="true" applyProtection="false">
      <alignment horizontal="center" vertical="bottom" textRotation="0" wrapText="false" indent="0" shrinkToFit="false"/>
      <protection locked="true" hidden="false"/>
    </xf>
    <xf numFmtId="164" fontId="0" fillId="0" borderId="90"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right" vertical="bottom" textRotation="0" wrapText="false" indent="1" shrinkToFit="false"/>
      <protection locked="true" hidden="false"/>
    </xf>
    <xf numFmtId="165" fontId="0" fillId="0" borderId="91" xfId="0" applyFont="false" applyBorder="true" applyAlignment="true" applyProtection="false">
      <alignment horizontal="right" vertical="bottom" textRotation="0" wrapText="false" indent="1" shrinkToFit="false"/>
      <protection locked="true" hidden="false"/>
    </xf>
    <xf numFmtId="165" fontId="0" fillId="0" borderId="92" xfId="0" applyFont="false" applyBorder="true" applyAlignment="true" applyProtection="false">
      <alignment horizontal="center" vertical="bottom" textRotation="0" wrapText="false" indent="0" shrinkToFit="false"/>
      <protection locked="true" hidden="false"/>
    </xf>
    <xf numFmtId="165" fontId="0" fillId="0" borderId="93" xfId="0" applyFont="false" applyBorder="true" applyAlignment="true" applyProtection="false">
      <alignment horizontal="center" vertical="bottom" textRotation="0" wrapText="false" indent="0" shrinkToFit="false"/>
      <protection locked="true" hidden="false"/>
    </xf>
    <xf numFmtId="165" fontId="57" fillId="0" borderId="94" xfId="0" applyFont="true" applyBorder="true" applyAlignment="true" applyProtection="false">
      <alignment horizontal="right" vertical="center" textRotation="0" wrapText="false" indent="1" shrinkToFit="false"/>
      <protection locked="true" hidden="false"/>
    </xf>
    <xf numFmtId="165" fontId="57" fillId="0" borderId="95" xfId="0" applyFont="true" applyBorder="true" applyAlignment="true" applyProtection="false">
      <alignment horizontal="center" vertical="center" textRotation="0" wrapText="false" indent="0" shrinkToFit="false"/>
      <protection locked="true" hidden="false"/>
    </xf>
    <xf numFmtId="165" fontId="4" fillId="0" borderId="96" xfId="0" applyFont="true" applyBorder="true" applyAlignment="true" applyProtection="false">
      <alignment horizontal="left" vertical="center" textRotation="0" wrapText="false" indent="0" shrinkToFit="false"/>
      <protection locked="true" hidden="false"/>
    </xf>
    <xf numFmtId="165" fontId="0" fillId="0" borderId="97" xfId="0" applyFont="false" applyBorder="true" applyAlignment="true" applyProtection="false">
      <alignment horizontal="left" vertical="center" textRotation="0" wrapText="true" indent="1" shrinkToFit="false"/>
      <protection locked="true" hidden="false"/>
    </xf>
    <xf numFmtId="164" fontId="0" fillId="0" borderId="98"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99" xfId="0" applyFont="false" applyBorder="true" applyAlignment="true" applyProtection="false">
      <alignment horizontal="left" vertical="center" textRotation="0" wrapText="true" indent="1" shrinkToFit="false"/>
      <protection locked="true" hidden="false"/>
    </xf>
    <xf numFmtId="165" fontId="0" fillId="0" borderId="100" xfId="0" applyFont="false" applyBorder="tru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1" shrinkToFit="false"/>
      <protection locked="true" hidden="false"/>
    </xf>
    <xf numFmtId="165" fontId="63" fillId="0" borderId="0" xfId="0" applyFont="true" applyBorder="true" applyAlignment="true" applyProtection="false">
      <alignment horizontal="center" vertical="bottom" textRotation="0" wrapText="false" indent="0" shrinkToFit="false"/>
      <protection locked="true" hidden="false"/>
    </xf>
    <xf numFmtId="164" fontId="0" fillId="0" borderId="101" xfId="0" applyFont="false" applyBorder="true" applyAlignment="true" applyProtection="false">
      <alignment horizontal="right" vertical="bottom" textRotation="0" wrapText="false" indent="1" shrinkToFit="false"/>
      <protection locked="true" hidden="false"/>
    </xf>
    <xf numFmtId="165" fontId="4" fillId="0" borderId="102" xfId="0" applyFont="true" applyBorder="true" applyAlignment="true" applyProtection="false">
      <alignment horizontal="left" vertical="center" textRotation="0" wrapText="false" indent="1" shrinkToFit="false"/>
      <protection locked="true" hidden="false"/>
    </xf>
    <xf numFmtId="165" fontId="4" fillId="0" borderId="10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left" vertical="center" textRotation="0" wrapText="false" indent="1" shrinkToFit="false"/>
      <protection locked="true" hidden="false"/>
    </xf>
    <xf numFmtId="164" fontId="4" fillId="0" borderId="104" xfId="0" applyFont="true" applyBorder="true" applyAlignment="true" applyProtection="false">
      <alignment horizontal="center" vertical="center" textRotation="0" wrapText="false" indent="0" shrinkToFit="false"/>
      <protection locked="true" hidden="false"/>
    </xf>
    <xf numFmtId="164" fontId="0" fillId="0" borderId="105" xfId="0" applyFont="false" applyBorder="true" applyAlignment="true" applyProtection="false">
      <alignment horizontal="right" vertical="bottom" textRotation="0" wrapText="false" indent="1" shrinkToFit="false"/>
      <protection locked="true" hidden="false"/>
    </xf>
    <xf numFmtId="165" fontId="0" fillId="0" borderId="75" xfId="0" applyFont="false" applyBorder="true" applyAlignment="true" applyProtection="false">
      <alignment horizontal="left" vertical="bottom" textRotation="0" wrapText="false" indent="1" shrinkToFit="false"/>
      <protection locked="true" hidden="false"/>
    </xf>
    <xf numFmtId="165" fontId="0" fillId="0" borderId="76" xfId="0" applyFont="false" applyBorder="true" applyAlignment="true" applyProtection="false">
      <alignment horizontal="right" vertical="bottom" textRotation="0" wrapText="false" indent="1" shrinkToFit="false"/>
      <protection locked="true" hidden="false"/>
    </xf>
    <xf numFmtId="165" fontId="0" fillId="0" borderId="106" xfId="0" applyFont="false" applyBorder="true" applyAlignment="true" applyProtection="false">
      <alignment horizontal="center" vertical="bottom" textRotation="0" wrapText="false" indent="0" shrinkToFit="false"/>
      <protection locked="true" hidden="false"/>
    </xf>
    <xf numFmtId="165" fontId="0" fillId="0" borderId="107" xfId="0" applyFont="false" applyBorder="true" applyAlignment="true" applyProtection="false">
      <alignment horizontal="left" vertical="bottom" textRotation="0" wrapText="false" indent="1" shrinkToFit="false"/>
      <protection locked="true" hidden="false"/>
    </xf>
    <xf numFmtId="165" fontId="0" fillId="0" borderId="108" xfId="0" applyFont="false" applyBorder="true" applyAlignment="true" applyProtection="false">
      <alignment horizontal="right" vertical="bottom" textRotation="0" wrapText="false" indent="1" shrinkToFit="false"/>
      <protection locked="true" hidden="false"/>
    </xf>
    <xf numFmtId="164" fontId="0" fillId="0" borderId="68" xfId="0" applyFont="false" applyBorder="true" applyAlignment="true" applyProtection="false">
      <alignment horizontal="right" vertical="bottom" textRotation="0" wrapText="false" indent="1" shrinkToFit="false"/>
      <protection locked="true" hidden="false"/>
    </xf>
    <xf numFmtId="165" fontId="0" fillId="0" borderId="109"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left" vertical="bottom" textRotation="0" wrapText="false" indent="1" shrinkToFit="false"/>
      <protection locked="true" hidden="false"/>
    </xf>
    <xf numFmtId="165" fontId="0" fillId="0" borderId="70" xfId="0" applyFont="false" applyBorder="true" applyAlignment="true" applyProtection="false">
      <alignment horizontal="right" vertical="bottom" textRotation="0" wrapText="false" indent="1" shrinkToFit="false"/>
      <protection locked="true" hidden="false"/>
    </xf>
    <xf numFmtId="164" fontId="0" fillId="0" borderId="82" xfId="0" applyFont="false" applyBorder="true" applyAlignment="true" applyProtection="false">
      <alignment horizontal="right" vertical="bottom" textRotation="0" wrapText="false" indent="1" shrinkToFit="false"/>
      <protection locked="true" hidden="false"/>
    </xf>
    <xf numFmtId="165" fontId="0" fillId="0" borderId="83" xfId="0" applyFont="false" applyBorder="true" applyAlignment="true" applyProtection="false">
      <alignment horizontal="right" vertical="bottom" textRotation="0" wrapText="false" indent="1" shrinkToFit="false"/>
      <protection locked="true" hidden="false"/>
    </xf>
    <xf numFmtId="164" fontId="0" fillId="0" borderId="98" xfId="0" applyFont="false" applyBorder="true" applyAlignment="true" applyProtection="false">
      <alignment horizontal="right" vertical="bottom" textRotation="0" wrapText="false" indent="1" shrinkToFit="false"/>
      <protection locked="true" hidden="false"/>
    </xf>
    <xf numFmtId="164" fontId="0" fillId="0" borderId="110" xfId="0" applyFont="false" applyBorder="true" applyAlignment="true" applyProtection="false">
      <alignment horizontal="right" vertical="bottom" textRotation="0" wrapText="false" indent="1" shrinkToFit="false"/>
      <protection locked="true" hidden="false"/>
    </xf>
    <xf numFmtId="165" fontId="0" fillId="0" borderId="11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left" vertical="bottom" textRotation="0" wrapText="false" indent="1" shrinkToFit="false"/>
      <protection locked="true" hidden="false"/>
    </xf>
    <xf numFmtId="171" fontId="0" fillId="7" borderId="71" xfId="0" applyFont="false" applyBorder="true" applyAlignment="true" applyProtection="false">
      <alignment horizontal="center" vertical="bottom" textRotation="0" wrapText="false" indent="0" shrinkToFit="false"/>
      <protection locked="true" hidden="false"/>
    </xf>
    <xf numFmtId="171" fontId="0" fillId="7" borderId="72" xfId="0" applyFont="false" applyBorder="true" applyAlignment="true" applyProtection="false">
      <alignment horizontal="center" vertical="bottom" textRotation="0" wrapText="false" indent="0" shrinkToFit="false"/>
      <protection locked="true" hidden="false"/>
    </xf>
    <xf numFmtId="171" fontId="0" fillId="7" borderId="73" xfId="0" applyFont="false" applyBorder="true" applyAlignment="true" applyProtection="false">
      <alignment horizontal="center" vertical="bottom" textRotation="0" wrapText="false" indent="0" shrinkToFit="false"/>
      <protection locked="true" hidden="false"/>
    </xf>
    <xf numFmtId="171" fontId="0" fillId="7" borderId="74" xfId="0" applyFont="false" applyBorder="true" applyAlignment="true" applyProtection="false">
      <alignment horizontal="center" vertical="bottom" textRotation="0" wrapText="false" indent="0" shrinkToFit="false"/>
      <protection locked="true" hidden="false"/>
    </xf>
    <xf numFmtId="171" fontId="0" fillId="7" borderId="76" xfId="0" applyFont="false" applyBorder="true" applyAlignment="true" applyProtection="false">
      <alignment horizontal="center" vertical="bottom" textRotation="0" wrapText="false" indent="0" shrinkToFit="false"/>
      <protection locked="true" hidden="false"/>
    </xf>
    <xf numFmtId="164" fontId="59" fillId="0" borderId="0" xfId="0" applyFont="true" applyBorder="false" applyAlignment="true" applyProtection="false">
      <alignment horizontal="center" vertical="bottom" textRotation="0" wrapText="false" indent="0" shrinkToFit="false"/>
      <protection locked="true" hidden="false"/>
    </xf>
    <xf numFmtId="164" fontId="58" fillId="22" borderId="59" xfId="0" applyFont="true" applyBorder="true" applyAlignment="true" applyProtection="true">
      <alignment horizontal="left" vertical="bottom" textRotation="0" wrapText="false" indent="1" shrinkToFit="false"/>
      <protection locked="false" hidden="false"/>
    </xf>
    <xf numFmtId="164" fontId="58" fillId="22" borderId="59" xfId="0" applyFont="true" applyBorder="true" applyAlignment="true" applyProtection="true">
      <alignment horizontal="center" vertical="bottom" textRotation="0" wrapText="false" indent="0" shrinkToFit="false"/>
      <protection locked="false" hidden="false"/>
    </xf>
    <xf numFmtId="171" fontId="0" fillId="7" borderId="59" xfId="0" applyFont="false" applyBorder="true" applyAlignment="true" applyProtection="false">
      <alignment horizontal="center" vertical="bottom" textRotation="0" wrapText="false" indent="0" shrinkToFit="false"/>
      <protection locked="true" hidden="false"/>
    </xf>
    <xf numFmtId="165" fontId="0" fillId="0" borderId="83"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center" textRotation="0" wrapText="true" indent="0" shrinkToFit="false"/>
      <protection locked="true" hidden="false"/>
    </xf>
    <xf numFmtId="165" fontId="55" fillId="0" borderId="0" xfId="0" applyFont="true" applyBorder="true" applyAlignment="true" applyProtection="false">
      <alignment horizontal="left" vertical="bottom" textRotation="0" wrapText="false" indent="0" shrinkToFit="false"/>
      <protection locked="true" hidden="false"/>
    </xf>
    <xf numFmtId="165" fontId="64" fillId="0" borderId="96" xfId="0" applyFont="true" applyBorder="true" applyAlignment="true" applyProtection="false">
      <alignment horizontal="left" vertical="center" textRotation="0" wrapText="false" indent="0" shrinkToFit="false"/>
      <protection locked="true" hidden="false"/>
    </xf>
    <xf numFmtId="165" fontId="0" fillId="0" borderId="112" xfId="0" applyFont="false" applyBorder="true" applyAlignment="true" applyProtection="false">
      <alignment horizontal="right" vertical="center" textRotation="0" wrapText="false" indent="1" shrinkToFit="false"/>
      <protection locked="true" hidden="false"/>
    </xf>
    <xf numFmtId="164" fontId="0" fillId="22" borderId="63" xfId="0" applyFont="false" applyBorder="true" applyAlignment="true" applyProtection="true">
      <alignment horizontal="center" vertical="center" textRotation="0" wrapText="false" indent="0" shrinkToFit="false"/>
      <protection locked="false" hidden="false"/>
    </xf>
    <xf numFmtId="165" fontId="54" fillId="0" borderId="113" xfId="0" applyFont="true" applyBorder="true" applyAlignment="true" applyProtection="false">
      <alignment horizontal="right" vertical="center" textRotation="0" wrapText="false" indent="1" shrinkToFit="false"/>
      <protection locked="true" hidden="false"/>
    </xf>
    <xf numFmtId="164" fontId="65" fillId="22" borderId="114" xfId="0" applyFont="true" applyBorder="true" applyAlignment="true" applyProtection="true">
      <alignment horizontal="center" vertical="center" textRotation="0" wrapText="false" indent="0" shrinkToFit="false"/>
      <protection locked="false" hidden="false"/>
    </xf>
    <xf numFmtId="164" fontId="0" fillId="0" borderId="115" xfId="0" applyFont="false" applyBorder="true" applyAlignment="true" applyProtection="false">
      <alignment horizontal="center" vertical="bottom" textRotation="0" wrapText="false" indent="0" shrinkToFit="false"/>
      <protection locked="true" hidden="false"/>
    </xf>
    <xf numFmtId="165" fontId="0" fillId="0" borderId="116" xfId="0" applyFont="false" applyBorder="true" applyAlignment="true" applyProtection="false">
      <alignment horizontal="center" vertical="center" textRotation="0" wrapText="false" indent="0" shrinkToFit="false"/>
      <protection locked="true" hidden="false"/>
    </xf>
    <xf numFmtId="165" fontId="0" fillId="0" borderId="68" xfId="0" applyFont="false" applyBorder="true" applyAlignment="true" applyProtection="false">
      <alignment horizontal="right" vertical="center" textRotation="0" wrapText="false" indent="1" shrinkToFit="false"/>
      <protection locked="true" hidden="false"/>
    </xf>
    <xf numFmtId="164" fontId="0" fillId="22" borderId="70" xfId="0" applyFont="false" applyBorder="true" applyAlignment="true" applyProtection="true">
      <alignment horizontal="center" vertical="center" textRotation="0" wrapText="false" indent="0" shrinkToFit="false"/>
      <protection locked="false" hidden="false"/>
    </xf>
    <xf numFmtId="164" fontId="0" fillId="0" borderId="117" xfId="0" applyFont="false" applyBorder="true" applyAlignment="true" applyProtection="false">
      <alignment horizontal="center" vertical="center" textRotation="0" wrapText="false" indent="0" shrinkToFit="false"/>
      <protection locked="true" hidden="false"/>
    </xf>
    <xf numFmtId="165" fontId="0" fillId="0" borderId="118" xfId="0" applyFont="false" applyBorder="true" applyAlignment="true" applyProtection="false">
      <alignment horizontal="right" vertical="center" textRotation="0" wrapText="false" indent="1" shrinkToFit="false"/>
      <protection locked="true" hidden="false"/>
    </xf>
    <xf numFmtId="164" fontId="0" fillId="22" borderId="119" xfId="0" applyFont="false" applyBorder="true" applyAlignment="true" applyProtection="true">
      <alignment horizontal="center" vertical="center" textRotation="0" wrapText="false" indent="0" shrinkToFit="false"/>
      <protection locked="fals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0" fillId="0" borderId="110"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84" xfId="0" applyFont="false" applyBorder="true" applyAlignment="true" applyProtection="false">
      <alignment horizontal="right" vertical="center" textRotation="0" wrapText="false" indent="1" shrinkToFit="false"/>
      <protection locked="true" hidden="false"/>
    </xf>
    <xf numFmtId="164" fontId="0" fillId="22" borderId="72" xfId="0" applyFont="false" applyBorder="true" applyAlignment="true" applyProtection="true">
      <alignment horizontal="center" vertical="center" textRotation="0" wrapText="false" indent="0" shrinkToFit="false"/>
      <protection locked="false" hidden="false"/>
    </xf>
    <xf numFmtId="165" fontId="0" fillId="0" borderId="82" xfId="0" applyFont="false" applyBorder="true" applyAlignment="true" applyProtection="false">
      <alignment horizontal="right" vertical="center" textRotation="0" wrapText="false" indent="1" shrinkToFit="false"/>
      <protection locked="true" hidden="false"/>
    </xf>
    <xf numFmtId="164" fontId="0" fillId="22" borderId="83" xfId="0" applyFont="false" applyBorder="true" applyAlignment="true" applyProtection="true">
      <alignment horizontal="center" vertical="center" textRotation="0" wrapText="false" indent="0" shrinkToFit="false"/>
      <protection locked="false" hidden="false"/>
    </xf>
    <xf numFmtId="164" fontId="0" fillId="0" borderId="120" xfId="0" applyFont="false" applyBorder="true" applyAlignment="true" applyProtection="false">
      <alignment horizontal="center" vertical="bottom" textRotation="0" wrapText="false" indent="0" shrinkToFit="false"/>
      <protection locked="true" hidden="false"/>
    </xf>
    <xf numFmtId="164" fontId="0" fillId="0" borderId="96" xfId="0" applyFont="false" applyBorder="true" applyAlignment="false" applyProtection="false">
      <alignment horizontal="general" vertical="bottom" textRotation="0" wrapText="false" indent="0" shrinkToFit="false"/>
      <protection locked="true" hidden="false"/>
    </xf>
    <xf numFmtId="164" fontId="0" fillId="0" borderId="88" xfId="0" applyFont="false" applyBorder="true" applyAlignment="true" applyProtection="false">
      <alignment horizontal="center" vertical="bottom" textRotation="0" wrapText="false" indent="0" shrinkToFit="false"/>
      <protection locked="true" hidden="false"/>
    </xf>
    <xf numFmtId="165" fontId="64" fillId="0" borderId="0" xfId="0" applyFont="true" applyBorder="true" applyAlignment="true" applyProtection="false">
      <alignment horizontal="left" vertical="center" textRotation="0" wrapText="false" indent="0" shrinkToFit="false"/>
      <protection locked="true" hidden="false"/>
    </xf>
    <xf numFmtId="164" fontId="54" fillId="0" borderId="121" xfId="0" applyFont="true" applyBorder="true" applyAlignment="true" applyProtection="false">
      <alignment horizontal="left" vertical="bottom" textRotation="0" wrapText="false" indent="1" shrinkToFit="false"/>
      <protection locked="true" hidden="false"/>
    </xf>
    <xf numFmtId="165" fontId="0" fillId="0" borderId="122" xfId="0" applyFont="false" applyBorder="true" applyAlignment="true" applyProtection="false">
      <alignment horizontal="left" vertical="top" textRotation="0" wrapText="true" indent="1" shrinkToFit="false"/>
      <protection locked="true" hidden="false"/>
    </xf>
    <xf numFmtId="164" fontId="0" fillId="0" borderId="117" xfId="0" applyFont="true" applyBorder="true" applyAlignment="true" applyProtection="false">
      <alignment horizontal="left" vertical="bottom" textRotation="0" wrapText="true" indent="1" shrinkToFit="false"/>
      <protection locked="true" hidden="false"/>
    </xf>
    <xf numFmtId="165" fontId="0" fillId="0" borderId="117" xfId="0" applyFont="false" applyBorder="true" applyAlignment="true" applyProtection="false">
      <alignment horizontal="left" vertical="top" textRotation="0" wrapText="true" indent="1" shrinkToFit="false"/>
      <protection locked="true" hidden="false"/>
    </xf>
    <xf numFmtId="165" fontId="0" fillId="0" borderId="123" xfId="0" applyFont="false" applyBorder="true" applyAlignment="true" applyProtection="false">
      <alignment horizontal="left" vertical="top" textRotation="0" wrapText="true" indent="1" shrinkToFit="false"/>
      <protection locked="true" hidden="false"/>
    </xf>
    <xf numFmtId="165" fontId="66" fillId="0" borderId="0" xfId="0" applyFont="true" applyBorder="true" applyAlignment="true" applyProtection="false">
      <alignment horizontal="center" vertical="center" textRotation="0" wrapText="false" indent="0" shrinkToFit="false"/>
      <protection locked="true" hidden="false"/>
    </xf>
    <xf numFmtId="165" fontId="67"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71" fontId="0" fillId="0" borderId="0" xfId="0" applyFont="true" applyBorder="false" applyAlignment="true" applyProtection="false">
      <alignment horizontal="right" vertical="bottom" textRotation="0" wrapText="false" indent="0" shrinkToFit="false"/>
      <protection locked="true" hidden="false"/>
    </xf>
    <xf numFmtId="165" fontId="20" fillId="10" borderId="124" xfId="0" applyFont="true" applyBorder="true" applyAlignment="false" applyProtection="false">
      <alignment horizontal="general" vertical="bottom" textRotation="0" wrapText="false" indent="0" shrinkToFit="false"/>
      <protection locked="true" hidden="false"/>
    </xf>
    <xf numFmtId="165" fontId="20" fillId="11" borderId="124" xfId="0" applyFont="true" applyBorder="true" applyAlignment="true" applyProtection="false">
      <alignment horizontal="center" vertical="center" textRotation="0" wrapText="false" indent="0" shrinkToFit="false"/>
      <protection locked="true" hidden="false"/>
    </xf>
    <xf numFmtId="165" fontId="25" fillId="0" borderId="125" xfId="0" applyFont="true" applyBorder="true" applyAlignment="false" applyProtection="false">
      <alignment horizontal="general" vertical="bottom" textRotation="0" wrapText="false" indent="0" shrinkToFit="false"/>
      <protection locked="true" hidden="false"/>
    </xf>
    <xf numFmtId="164" fontId="68" fillId="6" borderId="125" xfId="0" applyFont="true" applyBorder="true" applyAlignment="true" applyProtection="true">
      <alignment horizontal="center" vertical="bottom" textRotation="0" wrapText="false" indent="0" shrinkToFit="false"/>
      <protection locked="false" hidden="false"/>
    </xf>
    <xf numFmtId="164" fontId="68" fillId="6" borderId="126" xfId="0" applyFont="true" applyBorder="true" applyAlignment="true" applyProtection="true">
      <alignment horizontal="center" vertical="bottom"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68" fillId="0" borderId="0" xfId="0" applyFont="true" applyBorder="false" applyAlignment="true" applyProtection="false">
      <alignment horizontal="center" vertical="bottom" textRotation="0" wrapText="false" indent="0" shrinkToFit="false"/>
      <protection locked="true" hidden="false"/>
    </xf>
    <xf numFmtId="165" fontId="69" fillId="0" borderId="0" xfId="0" applyFont="true" applyBorder="true" applyAlignment="true" applyProtection="false">
      <alignment horizontal="center" vertical="bottom" textRotation="0" wrapText="false" indent="0" shrinkToFit="false"/>
      <protection locked="true" hidden="false"/>
    </xf>
    <xf numFmtId="164" fontId="70" fillId="0" borderId="0" xfId="0" applyFont="true" applyBorder="false" applyAlignment="false" applyProtection="false">
      <alignment horizontal="general" vertical="bottom" textRotation="0" wrapText="false" indent="0" shrinkToFit="false"/>
      <protection locked="true" hidden="false"/>
    </xf>
    <xf numFmtId="165" fontId="71" fillId="0" borderId="0" xfId="0" applyFont="true" applyBorder="false" applyAlignment="true" applyProtection="false">
      <alignment horizontal="right" vertical="center" textRotation="0" wrapText="false" indent="1" shrinkToFit="false"/>
      <protection locked="true" hidden="false"/>
    </xf>
    <xf numFmtId="165" fontId="20" fillId="10" borderId="127" xfId="0" applyFont="true" applyBorder="true" applyAlignment="false" applyProtection="false">
      <alignment horizontal="general" vertical="bottom" textRotation="0" wrapText="false" indent="0" shrinkToFit="false"/>
      <protection locked="true" hidden="false"/>
    </xf>
    <xf numFmtId="165" fontId="0" fillId="23" borderId="128" xfId="0" applyFont="false" applyBorder="true" applyAlignment="true" applyProtection="false">
      <alignment horizontal="center" vertical="bottom" textRotation="0" wrapText="false" indent="0" shrinkToFit="false"/>
      <protection locked="true" hidden="false"/>
    </xf>
    <xf numFmtId="165" fontId="0" fillId="23" borderId="129" xfId="0" applyFont="false" applyBorder="true" applyAlignment="true" applyProtection="false">
      <alignment horizontal="center" vertical="bottom" textRotation="0" wrapText="false" indent="0" shrinkToFit="false"/>
      <protection locked="true" hidden="false"/>
    </xf>
    <xf numFmtId="164" fontId="0" fillId="23" borderId="128" xfId="0" applyFont="false" applyBorder="true" applyAlignment="false" applyProtection="false">
      <alignment horizontal="general" vertical="bottom" textRotation="0" wrapText="false" indent="0" shrinkToFit="false"/>
      <protection locked="true" hidden="false"/>
    </xf>
    <xf numFmtId="164" fontId="0" fillId="23" borderId="128" xfId="0" applyFont="false" applyBorder="true" applyAlignment="true" applyProtection="false">
      <alignment horizontal="center" vertical="bottom" textRotation="0" wrapText="false" indent="0" shrinkToFit="false"/>
      <protection locked="true" hidden="false"/>
    </xf>
    <xf numFmtId="164" fontId="0" fillId="23" borderId="13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4" fontId="72" fillId="0" borderId="0" xfId="0" applyFont="true" applyBorder="false" applyAlignment="true" applyProtection="false">
      <alignment horizontal="center" vertical="bottom" textRotation="0" wrapText="false" indent="0" shrinkToFit="false"/>
      <protection locked="true" hidden="false"/>
    </xf>
    <xf numFmtId="164" fontId="0" fillId="0" borderId="131" xfId="0" applyFont="true" applyBorder="true" applyAlignment="true" applyProtection="false">
      <alignment horizontal="right" vertical="bottom" textRotation="0" wrapText="false" indent="1" shrinkToFit="false"/>
      <protection locked="true" hidden="false"/>
    </xf>
    <xf numFmtId="165" fontId="0" fillId="0" borderId="132" xfId="0" applyFont="false" applyBorder="true" applyAlignment="false" applyProtection="false">
      <alignment horizontal="general" vertical="bottom" textRotation="0" wrapText="false" indent="0" shrinkToFit="false"/>
      <protection locked="true" hidden="false"/>
    </xf>
    <xf numFmtId="165" fontId="4" fillId="0" borderId="133" xfId="0" applyFont="true" applyBorder="true" applyAlignment="true" applyProtection="false">
      <alignment horizontal="center" vertical="bottom" textRotation="0" wrapText="false" indent="0" shrinkToFit="false"/>
      <protection locked="true" hidden="false"/>
    </xf>
    <xf numFmtId="165" fontId="0" fillId="0" borderId="134" xfId="0" applyFont="false" applyBorder="true" applyAlignment="true" applyProtection="false">
      <alignment horizontal="center" vertical="bottom" textRotation="0" wrapText="false" indent="0" shrinkToFit="false"/>
      <protection locked="true" hidden="false"/>
    </xf>
    <xf numFmtId="165" fontId="0" fillId="0" borderId="135" xfId="0" applyFont="false" applyBorder="true" applyAlignment="false" applyProtection="false">
      <alignment horizontal="general" vertical="bottom" textRotation="0" wrapText="false" indent="0" shrinkToFit="false"/>
      <protection locked="true" hidden="false"/>
    </xf>
    <xf numFmtId="164" fontId="0" fillId="0" borderId="136" xfId="0" applyFont="true" applyBorder="true" applyAlignment="true" applyProtection="false">
      <alignment horizontal="center" vertical="bottom" textRotation="0" wrapText="false" indent="0" shrinkToFit="false"/>
      <protection locked="true" hidden="false"/>
    </xf>
    <xf numFmtId="165" fontId="0" fillId="0" borderId="136" xfId="0" applyFont="false" applyBorder="true" applyAlignment="true" applyProtection="false">
      <alignment horizontal="left" vertical="bottom" textRotation="0" wrapText="false" indent="0" shrinkToFit="false"/>
      <protection locked="true" hidden="false"/>
    </xf>
    <xf numFmtId="165" fontId="0" fillId="0" borderId="137" xfId="0" applyFont="false" applyBorder="true" applyAlignment="true" applyProtection="false">
      <alignment horizontal="center" vertical="bottom" textRotation="0" wrapText="false" indent="0" shrinkToFit="false"/>
      <protection locked="true" hidden="false"/>
    </xf>
    <xf numFmtId="165" fontId="73" fillId="0" borderId="138" xfId="0" applyFont="true" applyBorder="true" applyAlignment="true" applyProtection="false">
      <alignment horizontal="center" vertical="bottom" textRotation="0" wrapText="false" indent="0" shrinkToFit="false"/>
      <protection locked="true" hidden="false"/>
    </xf>
    <xf numFmtId="165" fontId="73" fillId="0" borderId="139" xfId="0" applyFont="true" applyBorder="true" applyAlignment="true" applyProtection="false">
      <alignment horizontal="center" vertical="bottom" textRotation="0" wrapText="false" indent="0" shrinkToFit="false"/>
      <protection locked="true" hidden="false"/>
    </xf>
    <xf numFmtId="164" fontId="74" fillId="0" borderId="0" xfId="0" applyFont="true" applyBorder="false" applyAlignment="true" applyProtection="false">
      <alignment horizontal="center" vertical="bottom" textRotation="0" wrapText="false" indent="0" shrinkToFit="false"/>
      <protection locked="true" hidden="false"/>
    </xf>
    <xf numFmtId="165" fontId="73" fillId="0" borderId="133" xfId="0" applyFont="true" applyBorder="true" applyAlignment="true" applyProtection="false">
      <alignment horizontal="center" vertical="bottom" textRotation="0" wrapText="false" indent="0" shrinkToFit="false"/>
      <protection locked="true" hidden="false"/>
    </xf>
    <xf numFmtId="165" fontId="73" fillId="0" borderId="134" xfId="0" applyFont="true" applyBorder="true" applyAlignment="true" applyProtection="false">
      <alignment horizontal="center" vertical="bottom" textRotation="0" wrapText="false" indent="0" shrinkToFit="false"/>
      <protection locked="true" hidden="false"/>
    </xf>
    <xf numFmtId="165" fontId="73" fillId="0" borderId="135" xfId="0" applyFont="true" applyBorder="true" applyAlignment="false" applyProtection="false">
      <alignment horizontal="general" vertical="bottom" textRotation="0" wrapText="false" indent="0" shrinkToFit="false"/>
      <protection locked="true" hidden="false"/>
    </xf>
    <xf numFmtId="164" fontId="73" fillId="0" borderId="136" xfId="0" applyFont="true" applyBorder="true" applyAlignment="true" applyProtection="false">
      <alignment horizontal="center" vertical="bottom" textRotation="0" wrapText="false" indent="0" shrinkToFit="false"/>
      <protection locked="true" hidden="false"/>
    </xf>
    <xf numFmtId="165" fontId="73" fillId="0" borderId="140" xfId="0" applyFont="true" applyBorder="true" applyAlignment="true" applyProtection="false">
      <alignment horizontal="left" vertical="bottom" textRotation="0" wrapText="false" indent="0" shrinkToFit="false"/>
      <protection locked="true" hidden="false"/>
    </xf>
    <xf numFmtId="165" fontId="68" fillId="0" borderId="133" xfId="0" applyFont="true" applyBorder="true" applyAlignment="true" applyProtection="false">
      <alignment horizontal="center" vertical="bottom" textRotation="0" wrapText="false" indent="0" shrinkToFit="false"/>
      <protection locked="true" hidden="false"/>
    </xf>
    <xf numFmtId="165" fontId="7" fillId="0" borderId="137" xfId="0" applyFont="true" applyBorder="true" applyAlignment="true" applyProtection="false">
      <alignment horizontal="center" vertical="bottom" textRotation="0" wrapText="false" indent="0" shrinkToFit="false"/>
      <protection locked="true" hidden="false"/>
    </xf>
    <xf numFmtId="165" fontId="4" fillId="0" borderId="141" xfId="0" applyFont="true" applyBorder="true" applyAlignment="true" applyProtection="false">
      <alignment horizontal="center" vertical="bottom" textRotation="0" wrapText="false" indent="0" shrinkToFit="false"/>
      <protection locked="true" hidden="false"/>
    </xf>
    <xf numFmtId="165" fontId="0" fillId="0" borderId="142" xfId="0" applyFont="false" applyBorder="true" applyAlignment="true" applyProtection="false">
      <alignment horizontal="center" vertical="bottom" textRotation="0" wrapText="false" indent="0" shrinkToFit="false"/>
      <protection locked="true" hidden="false"/>
    </xf>
    <xf numFmtId="165" fontId="0" fillId="0" borderId="143" xfId="0" applyFont="false" applyBorder="true" applyAlignment="false" applyProtection="false">
      <alignment horizontal="general" vertical="bottom" textRotation="0" wrapText="false" indent="0" shrinkToFit="false"/>
      <protection locked="true" hidden="false"/>
    </xf>
    <xf numFmtId="164" fontId="0" fillId="0" borderId="132" xfId="0" applyFont="true" applyBorder="true" applyAlignment="true" applyProtection="false">
      <alignment horizontal="center" vertical="bottom" textRotation="0" wrapText="false" indent="0" shrinkToFit="false"/>
      <protection locked="true" hidden="false"/>
    </xf>
    <xf numFmtId="165" fontId="0" fillId="0" borderId="132" xfId="0" applyFont="false" applyBorder="true" applyAlignment="true" applyProtection="false">
      <alignment horizontal="left" vertical="bottom" textRotation="0" wrapText="false" indent="0" shrinkToFit="false"/>
      <protection locked="true" hidden="false"/>
    </xf>
    <xf numFmtId="165" fontId="0" fillId="0" borderId="144" xfId="0" applyFont="false" applyBorder="true" applyAlignment="true" applyProtection="false">
      <alignment horizontal="center" vertical="bottom" textRotation="0" wrapText="false" indent="0" shrinkToFit="false"/>
      <protection locked="true" hidden="false"/>
    </xf>
    <xf numFmtId="165" fontId="73" fillId="0" borderId="145" xfId="0" applyFont="true" applyBorder="true" applyAlignment="true" applyProtection="false">
      <alignment horizontal="center" vertical="bottom" textRotation="0" wrapText="false" indent="0" shrinkToFit="false"/>
      <protection locked="true" hidden="false"/>
    </xf>
    <xf numFmtId="165" fontId="73" fillId="0" borderId="146" xfId="0" applyFont="true" applyBorder="true" applyAlignment="true" applyProtection="false">
      <alignment horizontal="center" vertical="bottom" textRotation="0" wrapText="false" indent="0" shrinkToFit="false"/>
      <protection locked="true" hidden="false"/>
    </xf>
    <xf numFmtId="165" fontId="73" fillId="0" borderId="141" xfId="0" applyFont="true" applyBorder="true" applyAlignment="true" applyProtection="false">
      <alignment horizontal="center" vertical="bottom" textRotation="0" wrapText="false" indent="0" shrinkToFit="false"/>
      <protection locked="true" hidden="false"/>
    </xf>
    <xf numFmtId="165" fontId="73" fillId="0" borderId="142" xfId="0" applyFont="true" applyBorder="true" applyAlignment="true" applyProtection="false">
      <alignment horizontal="center" vertical="bottom" textRotation="0" wrapText="false" indent="0" shrinkToFit="false"/>
      <protection locked="true" hidden="false"/>
    </xf>
    <xf numFmtId="165" fontId="73" fillId="0" borderId="143" xfId="0" applyFont="true" applyBorder="true" applyAlignment="false" applyProtection="false">
      <alignment horizontal="general" vertical="bottom" textRotation="0" wrapText="false" indent="0" shrinkToFit="false"/>
      <protection locked="true" hidden="false"/>
    </xf>
    <xf numFmtId="164" fontId="73" fillId="0" borderId="132" xfId="0" applyFont="true" applyBorder="true" applyAlignment="true" applyProtection="false">
      <alignment horizontal="center" vertical="bottom" textRotation="0" wrapText="false" indent="0" shrinkToFit="false"/>
      <protection locked="true" hidden="false"/>
    </xf>
    <xf numFmtId="165" fontId="73" fillId="0" borderId="147" xfId="0" applyFont="true" applyBorder="true" applyAlignment="true" applyProtection="false">
      <alignment horizontal="left" vertical="bottom" textRotation="0" wrapText="false" indent="0" shrinkToFit="false"/>
      <protection locked="true" hidden="false"/>
    </xf>
    <xf numFmtId="165" fontId="68" fillId="0" borderId="141" xfId="0" applyFont="true" applyBorder="true" applyAlignment="true" applyProtection="false">
      <alignment horizontal="center" vertical="bottom" textRotation="0" wrapText="false" indent="0" shrinkToFit="false"/>
      <protection locked="true" hidden="false"/>
    </xf>
    <xf numFmtId="165" fontId="7" fillId="0" borderId="144" xfId="0" applyFont="true" applyBorder="true" applyAlignment="true" applyProtection="false">
      <alignment horizontal="center" vertical="bottom" textRotation="0" wrapText="false" indent="0" shrinkToFit="false"/>
      <protection locked="true" hidden="false"/>
    </xf>
    <xf numFmtId="165" fontId="4" fillId="0" borderId="148" xfId="0" applyFont="true" applyBorder="true" applyAlignment="true" applyProtection="false">
      <alignment horizontal="center" vertical="bottom" textRotation="0" wrapText="false" indent="0" shrinkToFit="false"/>
      <protection locked="true" hidden="false"/>
    </xf>
    <xf numFmtId="165" fontId="0" fillId="0" borderId="149" xfId="0" applyFont="false" applyBorder="true" applyAlignment="true" applyProtection="false">
      <alignment horizontal="center" vertical="bottom" textRotation="0" wrapText="false" indent="0" shrinkToFit="false"/>
      <protection locked="true" hidden="false"/>
    </xf>
    <xf numFmtId="165" fontId="0" fillId="0" borderId="150" xfId="0" applyFont="false" applyBorder="true" applyAlignment="false" applyProtection="false">
      <alignment horizontal="general" vertical="bottom" textRotation="0" wrapText="false" indent="0" shrinkToFit="false"/>
      <protection locked="true" hidden="false"/>
    </xf>
    <xf numFmtId="164" fontId="0" fillId="0" borderId="151" xfId="0" applyFont="true" applyBorder="true" applyAlignment="true" applyProtection="false">
      <alignment horizontal="center" vertical="bottom" textRotation="0" wrapText="false" indent="0" shrinkToFit="false"/>
      <protection locked="true" hidden="false"/>
    </xf>
    <xf numFmtId="165" fontId="0" fillId="0" borderId="151" xfId="0" applyFont="false" applyBorder="true" applyAlignment="true" applyProtection="false">
      <alignment horizontal="left" vertical="bottom" textRotation="0" wrapText="false" indent="0" shrinkToFit="false"/>
      <protection locked="true" hidden="false"/>
    </xf>
    <xf numFmtId="165" fontId="0" fillId="0" borderId="152" xfId="0" applyFont="false" applyBorder="true" applyAlignment="true" applyProtection="false">
      <alignment horizontal="center" vertical="bottom" textRotation="0" wrapText="false" indent="0" shrinkToFit="false"/>
      <protection locked="true" hidden="false"/>
    </xf>
    <xf numFmtId="165" fontId="73" fillId="0" borderId="153" xfId="0" applyFont="true" applyBorder="true" applyAlignment="true" applyProtection="false">
      <alignment horizontal="center" vertical="bottom" textRotation="0" wrapText="false" indent="0" shrinkToFit="false"/>
      <protection locked="true" hidden="false"/>
    </xf>
    <xf numFmtId="165" fontId="73" fillId="0" borderId="154" xfId="0" applyFont="true" applyBorder="true" applyAlignment="true" applyProtection="false">
      <alignment horizontal="center" vertical="bottom" textRotation="0" wrapText="false" indent="0" shrinkToFit="false"/>
      <protection locked="true" hidden="false"/>
    </xf>
    <xf numFmtId="165" fontId="73" fillId="0" borderId="148" xfId="0" applyFont="true" applyBorder="true" applyAlignment="true" applyProtection="false">
      <alignment horizontal="center" vertical="bottom" textRotation="0" wrapText="false" indent="0" shrinkToFit="false"/>
      <protection locked="true" hidden="false"/>
    </xf>
    <xf numFmtId="165" fontId="73" fillId="0" borderId="149" xfId="0" applyFont="true" applyBorder="true" applyAlignment="true" applyProtection="false">
      <alignment horizontal="center" vertical="bottom" textRotation="0" wrapText="false" indent="0" shrinkToFit="false"/>
      <protection locked="true" hidden="false"/>
    </xf>
    <xf numFmtId="165" fontId="73" fillId="0" borderId="150" xfId="0" applyFont="true" applyBorder="true" applyAlignment="false" applyProtection="false">
      <alignment horizontal="general" vertical="bottom" textRotation="0" wrapText="false" indent="0" shrinkToFit="false"/>
      <protection locked="true" hidden="false"/>
    </xf>
    <xf numFmtId="164" fontId="73" fillId="0" borderId="151" xfId="0" applyFont="true" applyBorder="true" applyAlignment="true" applyProtection="false">
      <alignment horizontal="center" vertical="bottom" textRotation="0" wrapText="false" indent="0" shrinkToFit="false"/>
      <protection locked="true" hidden="false"/>
    </xf>
    <xf numFmtId="165" fontId="73" fillId="0" borderId="155" xfId="0" applyFont="true" applyBorder="true" applyAlignment="true" applyProtection="false">
      <alignment horizontal="left" vertical="bottom" textRotation="0" wrapText="false" indent="0" shrinkToFit="false"/>
      <protection locked="true" hidden="false"/>
    </xf>
    <xf numFmtId="165" fontId="68" fillId="0" borderId="148" xfId="0" applyFont="true" applyBorder="true" applyAlignment="true" applyProtection="false">
      <alignment horizontal="center" vertical="bottom" textRotation="0" wrapText="false" indent="0" shrinkToFit="false"/>
      <protection locked="true" hidden="false"/>
    </xf>
    <xf numFmtId="165" fontId="7" fillId="0" borderId="152" xfId="0" applyFont="true" applyBorder="true" applyAlignment="true" applyProtection="false">
      <alignment horizontal="center" vertical="bottom" textRotation="0" wrapText="false" indent="0" shrinkToFit="false"/>
      <protection locked="true" hidden="false"/>
    </xf>
    <xf numFmtId="165" fontId="0" fillId="0" borderId="156" xfId="0" applyFont="false" applyBorder="true" applyAlignment="true" applyProtection="false">
      <alignment horizontal="center" vertical="bottom" textRotation="0" wrapText="false" indent="0" shrinkToFit="false"/>
      <protection locked="true" hidden="false"/>
    </xf>
    <xf numFmtId="165" fontId="0" fillId="0" borderId="157" xfId="0" applyFont="false" applyBorder="true" applyAlignment="false" applyProtection="false">
      <alignment horizontal="general" vertical="bottom" textRotation="0" wrapText="false" indent="0" shrinkToFit="false"/>
      <protection locked="true" hidden="false"/>
    </xf>
    <xf numFmtId="165" fontId="75" fillId="0" borderId="0" xfId="0" applyFont="true" applyBorder="true" applyAlignment="true" applyProtection="false">
      <alignment horizontal="center" vertical="bottom" textRotation="0" wrapText="false" indent="0" shrinkToFit="false"/>
      <protection locked="true" hidden="false"/>
    </xf>
    <xf numFmtId="164" fontId="76" fillId="0" borderId="0" xfId="0" applyFont="true" applyBorder="false" applyAlignment="true" applyProtection="false">
      <alignment horizontal="center" vertical="center" textRotation="0" wrapText="true" indent="0" shrinkToFit="false"/>
      <protection locked="true" hidden="false"/>
    </xf>
    <xf numFmtId="164" fontId="77" fillId="0" borderId="158" xfId="0" applyFont="true" applyBorder="true" applyAlignment="true" applyProtection="false">
      <alignment horizontal="center" vertical="center" textRotation="0" wrapText="true" indent="0" shrinkToFit="false"/>
      <protection locked="true" hidden="false"/>
    </xf>
    <xf numFmtId="165" fontId="78" fillId="0" borderId="159" xfId="0" applyFont="true" applyBorder="true" applyAlignment="true" applyProtection="false">
      <alignment horizontal="center" vertical="top" textRotation="0" wrapText="true" indent="0" shrinkToFit="false"/>
      <protection locked="true" hidden="false"/>
    </xf>
    <xf numFmtId="165" fontId="78" fillId="0" borderId="160" xfId="0" applyFont="true" applyBorder="true" applyAlignment="true" applyProtection="false">
      <alignment horizontal="center" vertical="center" textRotation="0" wrapText="true" indent="0" shrinkToFit="false"/>
      <protection locked="true" hidden="false"/>
    </xf>
    <xf numFmtId="165" fontId="78" fillId="0" borderId="161" xfId="0" applyFont="true" applyBorder="true" applyAlignment="true" applyProtection="false">
      <alignment horizontal="center" vertical="center" textRotation="0" wrapText="true" indent="0" shrinkToFit="false"/>
      <protection locked="true" hidden="false"/>
    </xf>
    <xf numFmtId="165" fontId="78" fillId="0" borderId="162" xfId="0" applyFont="true" applyBorder="true" applyAlignment="true" applyProtection="false">
      <alignment horizontal="center" vertical="center" textRotation="0" wrapText="true" indent="0" shrinkToFit="false"/>
      <protection locked="true" hidden="false"/>
    </xf>
    <xf numFmtId="164" fontId="78" fillId="0" borderId="163" xfId="0" applyFont="true" applyBorder="true" applyAlignment="true" applyProtection="false">
      <alignment horizontal="center" vertical="center" textRotation="0" wrapText="true" indent="0" shrinkToFit="false"/>
      <protection locked="true" hidden="false"/>
    </xf>
    <xf numFmtId="164" fontId="78" fillId="0" borderId="18" xfId="0" applyFont="true" applyBorder="true" applyAlignment="true" applyProtection="false">
      <alignment horizontal="center" vertical="center" textRotation="0" wrapText="true" indent="0" shrinkToFit="false"/>
      <protection locked="true" hidden="false"/>
    </xf>
    <xf numFmtId="164" fontId="78" fillId="0" borderId="164" xfId="0" applyFont="true" applyBorder="true" applyAlignment="true" applyProtection="false">
      <alignment horizontal="center" vertical="center" textRotation="0" wrapText="true" indent="0" shrinkToFit="false"/>
      <protection locked="true" hidden="false"/>
    </xf>
    <xf numFmtId="165" fontId="78" fillId="0" borderId="165" xfId="0" applyFont="true" applyBorder="true" applyAlignment="true" applyProtection="false">
      <alignment horizontal="center" vertical="center" textRotation="0" wrapText="true" indent="0" shrinkToFit="false"/>
      <protection locked="true" hidden="false"/>
    </xf>
    <xf numFmtId="165" fontId="78" fillId="0" borderId="166" xfId="0" applyFont="true" applyBorder="true" applyAlignment="true" applyProtection="false">
      <alignment horizontal="center" vertical="center" textRotation="0" wrapText="true" indent="0" shrinkToFit="false"/>
      <protection locked="true" hidden="false"/>
    </xf>
    <xf numFmtId="165" fontId="78" fillId="0" borderId="167" xfId="0" applyFont="true" applyBorder="true" applyAlignment="true" applyProtection="false">
      <alignment horizontal="center" vertical="center" textRotation="0" wrapText="true" indent="0" shrinkToFit="false"/>
      <protection locked="true" hidden="false"/>
    </xf>
    <xf numFmtId="164" fontId="47" fillId="0" borderId="168" xfId="0" applyFont="true" applyBorder="true" applyAlignment="true" applyProtection="false">
      <alignment horizontal="center" vertical="center" textRotation="0" wrapText="true" indent="0" shrinkToFit="false"/>
      <protection locked="true" hidden="false"/>
    </xf>
    <xf numFmtId="164" fontId="47" fillId="0" borderId="169" xfId="0" applyFont="true" applyBorder="true" applyAlignment="true" applyProtection="false">
      <alignment horizontal="center" vertical="center" textRotation="0" wrapText="true" indent="0" shrinkToFit="false"/>
      <protection locked="true" hidden="false"/>
    </xf>
    <xf numFmtId="164" fontId="47" fillId="0" borderId="170" xfId="0" applyFont="true" applyBorder="true" applyAlignment="true" applyProtection="false">
      <alignment horizontal="center" vertical="center" textRotation="0" wrapText="true" indent="0" shrinkToFit="false"/>
      <protection locked="true" hidden="false"/>
    </xf>
    <xf numFmtId="164" fontId="47" fillId="0" borderId="171" xfId="0" applyFont="true" applyBorder="true" applyAlignment="true" applyProtection="false">
      <alignment horizontal="center" vertical="center" textRotation="0" wrapText="true" indent="0" shrinkToFit="false"/>
      <protection locked="true" hidden="false"/>
    </xf>
    <xf numFmtId="164" fontId="47" fillId="0" borderId="172" xfId="0" applyFont="true" applyBorder="true" applyAlignment="true" applyProtection="false">
      <alignment horizontal="center" vertical="center" textRotation="0" wrapText="true" indent="0" shrinkToFit="false"/>
      <protection locked="true" hidden="false"/>
    </xf>
    <xf numFmtId="164" fontId="47" fillId="0" borderId="173" xfId="0" applyFont="true" applyBorder="true" applyAlignment="true" applyProtection="false">
      <alignment horizontal="center" vertical="center" textRotation="0" wrapText="true" indent="0" shrinkToFit="false"/>
      <protection locked="true" hidden="false"/>
    </xf>
    <xf numFmtId="164" fontId="47" fillId="0" borderId="174" xfId="0" applyFont="true" applyBorder="true" applyAlignment="true" applyProtection="false">
      <alignment horizontal="center" vertical="center" textRotation="0" wrapText="true" indent="0" shrinkToFit="false"/>
      <protection locked="true" hidden="false"/>
    </xf>
    <xf numFmtId="164" fontId="47" fillId="0" borderId="17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4" fontId="79" fillId="6" borderId="176" xfId="0" applyFont="true" applyBorder="true" applyAlignment="true" applyProtection="true">
      <alignment horizontal="center" vertical="center" textRotation="0" wrapText="false" indent="0" shrinkToFit="false"/>
      <protection locked="false" hidden="false"/>
    </xf>
    <xf numFmtId="165" fontId="80" fillId="0" borderId="0" xfId="0" applyFont="true" applyBorder="false" applyAlignment="true" applyProtection="false">
      <alignment horizontal="left" vertical="bottom" textRotation="0" wrapText="false" indent="3" shrinkToFit="false"/>
      <protection locked="true" hidden="false"/>
    </xf>
    <xf numFmtId="172" fontId="81" fillId="0" borderId="0" xfId="0" applyFont="true" applyBorder="false" applyAlignment="false" applyProtection="false">
      <alignment horizontal="general" vertical="bottom" textRotation="0" wrapText="false" indent="0" shrinkToFit="false"/>
      <protection locked="true" hidden="false"/>
    </xf>
    <xf numFmtId="164" fontId="82" fillId="0" borderId="0" xfId="0" applyFont="true" applyBorder="tru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center" textRotation="0" wrapText="true" indent="0" shrinkToFit="false"/>
      <protection locked="true" hidden="false"/>
    </xf>
    <xf numFmtId="164" fontId="7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4" fillId="24" borderId="177" xfId="0" applyFont="true" applyBorder="true" applyAlignment="true" applyProtection="false">
      <alignment horizontal="center" vertical="center" textRotation="0" wrapText="true" indent="0" shrinkToFit="false"/>
      <protection locked="true" hidden="false"/>
    </xf>
    <xf numFmtId="164" fontId="0" fillId="0" borderId="178" xfId="0" applyFont="false" applyBorder="true" applyAlignment="true" applyProtection="true">
      <alignment horizontal="center" vertical="bottom" textRotation="0" wrapText="false" indent="0" shrinkToFit="false"/>
      <protection locked="false" hidden="false"/>
    </xf>
    <xf numFmtId="164" fontId="0" fillId="24" borderId="179" xfId="0" applyFont="true" applyBorder="true" applyAlignment="true" applyProtection="false">
      <alignment horizontal="center" vertical="center" textRotation="0" wrapText="true" indent="0" shrinkToFit="false"/>
      <protection locked="true" hidden="false"/>
    </xf>
    <xf numFmtId="164" fontId="0" fillId="24" borderId="180" xfId="0" applyFont="true" applyBorder="true" applyAlignment="true" applyProtection="false">
      <alignment horizontal="center" vertical="center" textRotation="0" wrapText="true" indent="0" shrinkToFit="false"/>
      <protection locked="true" hidden="false"/>
    </xf>
    <xf numFmtId="164" fontId="0" fillId="24" borderId="18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4" borderId="182"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bottom" textRotation="0" wrapText="false" indent="1" shrinkToFit="false"/>
      <protection locked="false" hidden="false"/>
    </xf>
    <xf numFmtId="164" fontId="0" fillId="25" borderId="184" xfId="0" applyFont="true" applyBorder="true" applyAlignment="true" applyProtection="true">
      <alignment horizontal="left" vertical="bottom" textRotation="0" wrapText="false" indent="1" shrinkToFit="false"/>
      <protection locked="false" hidden="false"/>
    </xf>
    <xf numFmtId="164" fontId="0" fillId="14" borderId="184" xfId="0" applyFont="true" applyBorder="true" applyAlignment="true" applyProtection="true">
      <alignment horizontal="left" vertical="bottom" textRotation="0" wrapText="false" indent="1" shrinkToFit="false"/>
      <protection locked="false" hidden="false"/>
    </xf>
    <xf numFmtId="164" fontId="0" fillId="22" borderId="184" xfId="0" applyFont="true" applyBorder="true" applyAlignment="true" applyProtection="true">
      <alignment horizontal="left" vertical="bottom" textRotation="0" wrapText="false" indent="1" shrinkToFit="false"/>
      <protection locked="false" hidden="false"/>
    </xf>
    <xf numFmtId="164" fontId="0" fillId="26" borderId="184" xfId="0" applyFont="true" applyBorder="true" applyAlignment="true" applyProtection="true">
      <alignment horizontal="left" vertical="bottom" textRotation="0" wrapText="false" indent="1" shrinkToFit="false"/>
      <protection locked="false" hidden="false"/>
    </xf>
    <xf numFmtId="164" fontId="0" fillId="2" borderId="46"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bottom" textRotation="0" wrapText="false" indent="1" shrinkToFit="false"/>
      <protection locked="false" hidden="false"/>
    </xf>
    <xf numFmtId="164" fontId="0" fillId="24" borderId="186" xfId="0" applyFont="false" applyBorder="true" applyAlignment="true" applyProtection="false">
      <alignment horizontal="center" vertical="bottom" textRotation="0" wrapText="false" indent="0" shrinkToFit="false"/>
      <protection locked="true" hidden="false"/>
    </xf>
    <xf numFmtId="164" fontId="0" fillId="16" borderId="187" xfId="0" applyFont="false" applyBorder="true" applyAlignment="true" applyProtection="true">
      <alignment horizontal="left" vertical="bottom" textRotation="0" wrapText="false" indent="1" shrinkToFit="false"/>
      <protection locked="false" hidden="false"/>
    </xf>
    <xf numFmtId="164" fontId="0" fillId="25" borderId="188" xfId="0" applyFont="false" applyBorder="true" applyAlignment="true" applyProtection="true">
      <alignment horizontal="left" vertical="bottom" textRotation="0" wrapText="false" indent="1" shrinkToFit="false"/>
      <protection locked="false" hidden="false"/>
    </xf>
    <xf numFmtId="164" fontId="0" fillId="14" borderId="188" xfId="0" applyFont="false" applyBorder="true" applyAlignment="true" applyProtection="true">
      <alignment horizontal="left" vertical="bottom" textRotation="0" wrapText="false" indent="1" shrinkToFit="false"/>
      <protection locked="false" hidden="false"/>
    </xf>
    <xf numFmtId="164" fontId="0" fillId="22" borderId="188" xfId="0" applyFont="false" applyBorder="true" applyAlignment="true" applyProtection="true">
      <alignment horizontal="left" vertical="bottom" textRotation="0" wrapText="false" indent="1" shrinkToFit="false"/>
      <protection locked="false" hidden="false"/>
    </xf>
    <xf numFmtId="164" fontId="0" fillId="26" borderId="188" xfId="0" applyFont="false" applyBorder="true" applyAlignment="true" applyProtection="true">
      <alignment horizontal="left" vertical="bottom" textRotation="0" wrapText="false" indent="1" shrinkToFit="false"/>
      <protection locked="false" hidden="false"/>
    </xf>
    <xf numFmtId="164" fontId="0" fillId="2" borderId="189"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bottom" textRotation="0" wrapText="false" indent="1" shrinkToFit="false"/>
      <protection locked="false" hidden="false"/>
    </xf>
    <xf numFmtId="164" fontId="4" fillId="27" borderId="191" xfId="0" applyFont="true" applyBorder="true" applyAlignment="true" applyProtection="false">
      <alignment horizontal="center" vertical="center" textRotation="0" wrapText="true" indent="0" shrinkToFit="false"/>
      <protection locked="true" hidden="false"/>
    </xf>
    <xf numFmtId="164" fontId="50" fillId="0" borderId="192" xfId="0" applyFont="true" applyBorder="true" applyAlignment="true" applyProtection="false">
      <alignment horizontal="left" vertical="bottom" textRotation="0" wrapText="false" indent="1" shrinkToFit="false"/>
      <protection locked="true" hidden="false"/>
    </xf>
    <xf numFmtId="164" fontId="0" fillId="0" borderId="193" xfId="0" applyFont="false" applyBorder="true" applyAlignment="true" applyProtection="false">
      <alignment horizontal="left" vertical="bottom" textRotation="0" wrapText="false" indent="1" shrinkToFit="false"/>
      <protection locked="true" hidden="false"/>
    </xf>
    <xf numFmtId="164" fontId="0" fillId="0" borderId="194" xfId="0" applyFont="false" applyBorder="true" applyAlignment="true" applyProtection="false">
      <alignment horizontal="left" vertical="bottom" textRotation="0" wrapText="false" indent="1" shrinkToFit="false"/>
      <protection locked="true" hidden="false"/>
    </xf>
    <xf numFmtId="164" fontId="0" fillId="24" borderId="195" xfId="0" applyFont="false" applyBorder="true" applyAlignment="true" applyProtection="false">
      <alignment horizontal="center" vertical="bottom" textRotation="0" wrapText="false" indent="0" shrinkToFit="false"/>
      <protection locked="true" hidden="false"/>
    </xf>
    <xf numFmtId="164" fontId="0" fillId="24" borderId="196" xfId="0" applyFont="fals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true" applyProtection="false">
      <alignment horizontal="left" vertical="bottom" textRotation="0" wrapText="false" indent="1" shrinkToFit="false"/>
      <protection locked="true" hidden="false"/>
    </xf>
    <xf numFmtId="164" fontId="50" fillId="0" borderId="198" xfId="0" applyFont="true" applyBorder="true" applyAlignment="true" applyProtection="false">
      <alignment horizontal="left" vertical="bottom" textRotation="0" wrapText="false" indent="1" shrinkToFit="false"/>
      <protection locked="true" hidden="false"/>
    </xf>
    <xf numFmtId="164" fontId="0" fillId="0" borderId="199" xfId="0" applyFont="false" applyBorder="true" applyAlignment="true" applyProtection="false">
      <alignment horizontal="left" vertical="bottom" textRotation="0" wrapText="false" indent="1" shrinkToFit="false"/>
      <protection locked="true" hidden="false"/>
    </xf>
    <xf numFmtId="164" fontId="0" fillId="0" borderId="200" xfId="0" applyFont="fals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false" hidden="false"/>
    </xf>
    <xf numFmtId="164" fontId="0" fillId="25" borderId="184" xfId="0" applyFont="true" applyBorder="true" applyAlignment="true" applyProtection="true">
      <alignment horizontal="left" vertical="top" textRotation="0" wrapText="true" indent="1" shrinkToFit="false"/>
      <protection locked="false" hidden="false"/>
    </xf>
    <xf numFmtId="164" fontId="0" fillId="14" borderId="184" xfId="0" applyFont="true" applyBorder="true" applyAlignment="true" applyProtection="true">
      <alignment horizontal="left" vertical="top" textRotation="0" wrapText="true" indent="1" shrinkToFit="false"/>
      <protection locked="false" hidden="false"/>
    </xf>
    <xf numFmtId="164" fontId="0" fillId="22" borderId="184" xfId="0" applyFont="true" applyBorder="true" applyAlignment="true" applyProtection="true">
      <alignment horizontal="left" vertical="top" textRotation="0" wrapText="true" indent="1" shrinkToFit="false"/>
      <protection locked="false" hidden="false"/>
    </xf>
    <xf numFmtId="164" fontId="0" fillId="2" borderId="46" xfId="0" applyFont="true" applyBorder="true" applyAlignment="true" applyProtection="true">
      <alignment horizontal="left" vertical="top" textRotation="0" wrapText="true" indent="1" shrinkToFit="false"/>
      <protection locked="false" hidden="false"/>
    </xf>
    <xf numFmtId="164" fontId="0" fillId="6" borderId="185" xfId="0" applyFont="false" applyBorder="true" applyAlignment="true" applyProtection="true">
      <alignment horizontal="left" vertical="top" textRotation="0" wrapText="true" indent="1" shrinkToFit="false"/>
      <protection locked="false" hidden="false"/>
    </xf>
    <xf numFmtId="164" fontId="0" fillId="26" borderId="184" xfId="0" applyFont="true" applyBorder="true" applyAlignment="true" applyProtection="true">
      <alignment horizontal="left" vertical="top" textRotation="0" wrapText="true" indent="1" shrinkToFit="false"/>
      <protection locked="false" hidden="false"/>
    </xf>
    <xf numFmtId="164" fontId="0" fillId="2" borderId="184" xfId="0" applyFont="true" applyBorder="true" applyAlignment="true" applyProtection="true">
      <alignment horizontal="left" vertical="top" textRotation="0" wrapText="true" indent="1" shrinkToFit="false"/>
      <protection locked="false" hidden="false"/>
    </xf>
    <xf numFmtId="164" fontId="50" fillId="0" borderId="201" xfId="0" applyFont="true" applyBorder="true" applyAlignment="true" applyProtection="false">
      <alignment horizontal="left" vertical="top" textRotation="0" wrapText="true" indent="1"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0" fillId="0" borderId="202" xfId="0" applyFont="false" applyBorder="true" applyAlignment="true" applyProtection="false">
      <alignment horizontal="left" vertical="top" textRotation="0" wrapText="true" indent="1" shrinkToFit="false"/>
      <protection locked="true" hidden="false"/>
    </xf>
    <xf numFmtId="164" fontId="83" fillId="0" borderId="0" xfId="0" applyFont="true" applyBorder="false" applyAlignment="false" applyProtection="false">
      <alignment horizontal="general" vertical="bottom" textRotation="0" wrapText="false" indent="0" shrinkToFit="false"/>
      <protection locked="true" hidden="false"/>
    </xf>
    <xf numFmtId="164" fontId="0" fillId="26" borderId="203" xfId="0" applyFont="true" applyBorder="true" applyAlignment="true" applyProtection="true">
      <alignment horizontal="left" vertical="top" textRotation="0" wrapText="true" indent="1" shrinkToFit="false"/>
      <protection locked="false" hidden="false"/>
    </xf>
    <xf numFmtId="164" fontId="0" fillId="2" borderId="204" xfId="0" applyFont="true" applyBorder="true" applyAlignment="true" applyProtection="true">
      <alignment horizontal="left" vertical="top" textRotation="0" wrapText="true" indent="1" shrinkToFit="false"/>
      <protection locked="false" hidden="false"/>
    </xf>
    <xf numFmtId="164" fontId="84" fillId="0" borderId="0" xfId="0" applyFont="true" applyBorder="false" applyAlignment="false" applyProtection="false">
      <alignment horizontal="general" vertical="bottom" textRotation="0" wrapText="false" indent="0" shrinkToFit="false"/>
      <protection locked="true" hidden="false"/>
    </xf>
    <xf numFmtId="164" fontId="0" fillId="24" borderId="205"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false">
      <alignment horizontal="left" vertical="top" textRotation="0" wrapText="true" indent="1" shrinkToFit="false"/>
      <protection locked="true" hidden="false"/>
    </xf>
    <xf numFmtId="164" fontId="0" fillId="0" borderId="46" xfId="0" applyFont="false" applyBorder="true" applyAlignment="true" applyProtection="false">
      <alignment horizontal="left" vertical="top" textRotation="0" wrapText="true" indent="1" shrinkToFit="false"/>
      <protection locked="true" hidden="false"/>
    </xf>
    <xf numFmtId="164" fontId="0" fillId="6" borderId="206" xfId="0" applyFont="false" applyBorder="true" applyAlignment="true" applyProtection="false">
      <alignment horizontal="general" vertical="top" textRotation="0" wrapText="true" indent="0" shrinkToFit="false"/>
      <protection locked="true" hidden="false"/>
    </xf>
    <xf numFmtId="164" fontId="0" fillId="6" borderId="207" xfId="0" applyFont="false" applyBorder="true" applyAlignment="true" applyProtection="false">
      <alignment horizontal="general" vertical="top" textRotation="0" wrapText="true" indent="0" shrinkToFit="false"/>
      <protection locked="true" hidden="false"/>
    </xf>
    <xf numFmtId="164" fontId="0" fillId="26" borderId="208" xfId="0" applyFont="true" applyBorder="true" applyAlignment="true" applyProtection="true">
      <alignment horizontal="left" vertical="top" textRotation="0" wrapText="true" indent="1" shrinkToFit="false"/>
      <protection locked="false" hidden="false"/>
    </xf>
    <xf numFmtId="164" fontId="0" fillId="2" borderId="209" xfId="0" applyFont="true" applyBorder="true" applyAlignment="true" applyProtection="true">
      <alignment horizontal="left" vertical="top" textRotation="0" wrapText="true" indent="1" shrinkToFit="false"/>
      <protection locked="false" hidden="false"/>
    </xf>
    <xf numFmtId="164" fontId="0" fillId="2" borderId="210" xfId="0" applyFont="true" applyBorder="true" applyAlignment="true" applyProtection="true">
      <alignment horizontal="left" vertical="top" textRotation="0" wrapText="true" indent="1" shrinkToFit="false"/>
      <protection locked="false" hidden="false"/>
    </xf>
    <xf numFmtId="164" fontId="0" fillId="16" borderId="201" xfId="0" applyFont="true" applyBorder="true" applyAlignment="true" applyProtection="true">
      <alignment horizontal="left" vertical="top" textRotation="0" wrapText="true" indent="1" shrinkToFit="false"/>
      <protection locked="false" hidden="false"/>
    </xf>
    <xf numFmtId="164" fontId="0" fillId="25" borderId="211" xfId="0" applyFont="true" applyBorder="true" applyAlignment="true" applyProtection="true">
      <alignment horizontal="left" vertical="top" textRotation="0" wrapText="true" indent="1" shrinkToFit="false"/>
      <protection locked="false" hidden="false"/>
    </xf>
    <xf numFmtId="164" fontId="0" fillId="14" borderId="211" xfId="0" applyFont="true" applyBorder="true" applyAlignment="true" applyProtection="true">
      <alignment horizontal="left" vertical="top" textRotation="0" wrapText="true" indent="1" shrinkToFit="false"/>
      <protection locked="false" hidden="false"/>
    </xf>
    <xf numFmtId="164" fontId="0" fillId="22" borderId="211" xfId="0" applyFont="true" applyBorder="true" applyAlignment="true" applyProtection="true">
      <alignment horizontal="left" vertical="top" textRotation="0" wrapText="true" indent="1" shrinkToFit="false"/>
      <protection locked="false" hidden="false"/>
    </xf>
    <xf numFmtId="164" fontId="0" fillId="2" borderId="212" xfId="0" applyFont="true" applyBorder="true" applyAlignment="true" applyProtection="true">
      <alignment horizontal="left" vertical="top" textRotation="0" wrapText="true" indent="1" shrinkToFit="false"/>
      <protection locked="false" hidden="false"/>
    </xf>
    <xf numFmtId="164" fontId="0" fillId="2" borderId="0" xfId="0" applyFont="true" applyBorder="false" applyAlignment="true" applyProtection="true">
      <alignment horizontal="left" vertical="top" textRotation="0" wrapText="true" indent="1" shrinkToFit="false"/>
      <protection locked="false" hidden="false"/>
    </xf>
    <xf numFmtId="164" fontId="0" fillId="16" borderId="213" xfId="0" applyFont="true" applyBorder="true" applyAlignment="true" applyProtection="true">
      <alignment horizontal="left" vertical="top" textRotation="0" wrapText="true" indent="1" shrinkToFit="false"/>
      <protection locked="false" hidden="false"/>
    </xf>
    <xf numFmtId="164" fontId="0" fillId="25" borderId="214" xfId="0" applyFont="true" applyBorder="true" applyAlignment="true" applyProtection="true">
      <alignment horizontal="left" vertical="top" textRotation="0" wrapText="true" indent="1" shrinkToFit="false"/>
      <protection locked="false" hidden="false"/>
    </xf>
    <xf numFmtId="164" fontId="0" fillId="14" borderId="214" xfId="0" applyFont="true" applyBorder="true" applyAlignment="true" applyProtection="true">
      <alignment horizontal="left" vertical="top" textRotation="0" wrapText="true" indent="1" shrinkToFit="false"/>
      <protection locked="false" hidden="false"/>
    </xf>
    <xf numFmtId="164" fontId="0" fillId="22" borderId="214" xfId="0" applyFont="true" applyBorder="true" applyAlignment="true" applyProtection="true">
      <alignment horizontal="left" vertical="top" textRotation="0" wrapText="true" indent="1" shrinkToFit="false"/>
      <protection locked="false" hidden="false"/>
    </xf>
    <xf numFmtId="164" fontId="0" fillId="14" borderId="209" xfId="0" applyFont="true" applyBorder="true" applyAlignment="true" applyProtection="true">
      <alignment horizontal="left" vertical="top" textRotation="0" wrapText="true" indent="1" shrinkToFit="false"/>
      <protection locked="false" hidden="false"/>
    </xf>
    <xf numFmtId="164" fontId="0" fillId="16" borderId="187" xfId="0" applyFont="false" applyBorder="true" applyAlignment="true" applyProtection="true">
      <alignment horizontal="left" vertical="top" textRotation="0" wrapText="true" indent="1" shrinkToFit="false"/>
      <protection locked="false" hidden="false"/>
    </xf>
    <xf numFmtId="164" fontId="0" fillId="25" borderId="188" xfId="0" applyFont="false" applyBorder="true" applyAlignment="true" applyProtection="true">
      <alignment horizontal="left" vertical="top" textRotation="0" wrapText="true" indent="1" shrinkToFit="false"/>
      <protection locked="false" hidden="false"/>
    </xf>
    <xf numFmtId="164" fontId="0" fillId="14" borderId="188" xfId="0" applyFont="false" applyBorder="true" applyAlignment="true" applyProtection="true">
      <alignment horizontal="left" vertical="top" textRotation="0" wrapText="true" indent="1" shrinkToFit="false"/>
      <protection locked="false" hidden="false"/>
    </xf>
    <xf numFmtId="164" fontId="0" fillId="22" borderId="188" xfId="0" applyFont="false" applyBorder="true" applyAlignment="true" applyProtection="true">
      <alignment horizontal="left" vertical="top" textRotation="0" wrapText="true" indent="1" shrinkToFit="false"/>
      <protection locked="false" hidden="false"/>
    </xf>
    <xf numFmtId="164" fontId="0" fillId="26" borderId="215" xfId="0" applyFont="false" applyBorder="true" applyAlignment="true" applyProtection="true">
      <alignment horizontal="left" vertical="top" textRotation="0" wrapText="true" indent="1" shrinkToFit="false"/>
      <protection locked="false" hidden="false"/>
    </xf>
    <xf numFmtId="164" fontId="0" fillId="2" borderId="216" xfId="0" applyFont="false" applyBorder="true" applyAlignment="true" applyProtection="true">
      <alignment horizontal="left" vertical="top" textRotation="0" wrapText="true" indent="1" shrinkToFit="false"/>
      <protection locked="false" hidden="false"/>
    </xf>
    <xf numFmtId="164" fontId="0" fillId="2" borderId="189" xfId="0" applyFont="false" applyBorder="true" applyAlignment="true" applyProtection="true">
      <alignment horizontal="left" vertical="top" textRotation="0" wrapText="true" indent="1" shrinkToFit="false"/>
      <protection locked="false" hidden="false"/>
    </xf>
    <xf numFmtId="164" fontId="0" fillId="6" borderId="190" xfId="0" applyFont="false" applyBorder="true" applyAlignment="true" applyProtection="true">
      <alignment horizontal="left" vertical="top" textRotation="0" wrapText="true" indent="1" shrinkToFit="false"/>
      <protection locked="false" hidden="false"/>
    </xf>
    <xf numFmtId="164" fontId="50" fillId="0" borderId="198" xfId="0" applyFont="true" applyBorder="true" applyAlignment="true" applyProtection="false">
      <alignment horizontal="left" vertical="top" textRotation="0" wrapText="true" indent="1" shrinkToFit="false"/>
      <protection locked="true" hidden="false"/>
    </xf>
    <xf numFmtId="164" fontId="0" fillId="0" borderId="199" xfId="0" applyFont="false" applyBorder="true" applyAlignment="true" applyProtection="false">
      <alignment horizontal="left" vertical="top" textRotation="0" wrapText="true" indent="1" shrinkToFit="false"/>
      <protection locked="true" hidden="false"/>
    </xf>
    <xf numFmtId="164" fontId="0" fillId="0" borderId="200" xfId="0" applyFont="false" applyBorder="true" applyAlignment="true" applyProtection="false">
      <alignment horizontal="left" vertical="top" textRotation="0" wrapText="true" indent="1" shrinkToFit="false"/>
      <protection locked="true" hidden="false"/>
    </xf>
    <xf numFmtId="164" fontId="0" fillId="26" borderId="214" xfId="0" applyFont="true" applyBorder="true" applyAlignment="true" applyProtection="true">
      <alignment horizontal="left" vertical="top" textRotation="0" wrapText="true" indent="1" shrinkToFit="false"/>
      <protection locked="false" hidden="false"/>
    </xf>
    <xf numFmtId="164" fontId="0" fillId="2" borderId="214" xfId="0" applyFont="true" applyBorder="true" applyAlignment="true" applyProtection="true">
      <alignment horizontal="left" vertical="top" textRotation="0" wrapText="true" indent="1" shrinkToFit="false"/>
      <protection locked="false" hidden="false"/>
    </xf>
    <xf numFmtId="164" fontId="0" fillId="6" borderId="217" xfId="0" applyFont="false" applyBorder="true" applyAlignment="true" applyProtection="true">
      <alignment horizontal="left" vertical="top" textRotation="0" wrapText="true" indent="1" shrinkToFit="false"/>
      <protection locked="false" hidden="false"/>
    </xf>
    <xf numFmtId="164" fontId="0" fillId="16" borderId="218" xfId="0" applyFont="true" applyBorder="true" applyAlignment="true" applyProtection="true">
      <alignment horizontal="left" vertical="top" textRotation="0" wrapText="true" indent="1" shrinkToFit="false"/>
      <protection locked="false" hidden="false"/>
    </xf>
    <xf numFmtId="164" fontId="0" fillId="25" borderId="219" xfId="0" applyFont="true" applyBorder="true" applyAlignment="true" applyProtection="true">
      <alignment horizontal="left" vertical="top" textRotation="0" wrapText="true" indent="1" shrinkToFit="false"/>
      <protection locked="false" hidden="false"/>
    </xf>
    <xf numFmtId="164" fontId="0" fillId="14" borderId="219" xfId="0" applyFont="true" applyBorder="true" applyAlignment="true" applyProtection="true">
      <alignment horizontal="left" vertical="top" textRotation="0" wrapText="true" indent="1" shrinkToFit="false"/>
      <protection locked="false" hidden="false"/>
    </xf>
    <xf numFmtId="164" fontId="0" fillId="22" borderId="219" xfId="0" applyFont="true" applyBorder="true" applyAlignment="true" applyProtection="true">
      <alignment horizontal="left" vertical="top" textRotation="0" wrapText="true" indent="1" shrinkToFit="false"/>
      <protection locked="false" hidden="false"/>
    </xf>
    <xf numFmtId="164" fontId="0" fillId="26" borderId="219" xfId="0" applyFont="true" applyBorder="true" applyAlignment="true" applyProtection="true">
      <alignment horizontal="left" vertical="top" textRotation="0" wrapText="true" indent="1" shrinkToFit="false"/>
      <protection locked="false" hidden="false"/>
    </xf>
    <xf numFmtId="164" fontId="0" fillId="2" borderId="219" xfId="0" applyFont="true" applyBorder="true" applyAlignment="true" applyProtection="true">
      <alignment horizontal="left" vertical="top" textRotation="0" wrapText="true" indent="1" shrinkToFit="false"/>
      <protection locked="false" hidden="false"/>
    </xf>
    <xf numFmtId="164" fontId="0" fillId="2" borderId="220" xfId="0" applyFont="true" applyBorder="true" applyAlignment="true" applyProtection="true">
      <alignment horizontal="left" vertical="top" textRotation="0" wrapText="true" indent="1" shrinkToFit="false"/>
      <protection locked="false" hidden="false"/>
    </xf>
    <xf numFmtId="164" fontId="0" fillId="6" borderId="221" xfId="0" applyFont="false" applyBorder="true" applyAlignment="true" applyProtection="true">
      <alignment horizontal="left" vertical="top" textRotation="0" wrapText="true" indent="1" shrinkToFit="false"/>
      <protection locked="false" hidden="false"/>
    </xf>
    <xf numFmtId="164" fontId="0" fillId="26" borderId="188" xfId="0" applyFont="false" applyBorder="true" applyAlignment="true" applyProtection="true">
      <alignment horizontal="left" vertical="top" textRotation="0" wrapText="true" indent="1" shrinkToFit="false"/>
      <protection locked="false" hidden="false"/>
    </xf>
    <xf numFmtId="164" fontId="0" fillId="2" borderId="188" xfId="0" applyFont="false" applyBorder="true" applyAlignment="true" applyProtection="true">
      <alignment horizontal="left" vertical="top" textRotation="0" wrapText="true" indent="1" shrinkToFit="false"/>
      <protection locked="false" hidden="false"/>
    </xf>
    <xf numFmtId="164" fontId="0" fillId="0" borderId="199" xfId="0" applyFont="false" applyBorder="true" applyAlignment="false" applyProtection="false">
      <alignment horizontal="general" vertical="bottom" textRotation="0" wrapText="false" indent="0" shrinkToFit="false"/>
      <protection locked="true" hidden="false"/>
    </xf>
    <xf numFmtId="164" fontId="0" fillId="0" borderId="199" xfId="0" applyFont="false" applyBorder="true" applyAlignment="true" applyProtection="false">
      <alignment horizontal="general" vertical="bottom" textRotation="0" wrapText="true" indent="0" shrinkToFit="false"/>
      <protection locked="true" hidden="false"/>
    </xf>
    <xf numFmtId="164" fontId="0" fillId="0" borderId="200" xfId="0" applyFont="false" applyBorder="true" applyAlignment="false" applyProtection="false">
      <alignment horizontal="general" vertical="bottom" textRotation="0" wrapText="false" indent="0" shrinkToFit="false"/>
      <protection locked="true" hidden="false"/>
    </xf>
    <xf numFmtId="164" fontId="0" fillId="28" borderId="184" xfId="0" applyFont="true" applyBorder="true" applyAlignment="true" applyProtection="true">
      <alignment horizontal="left" vertical="top" textRotation="0" wrapText="true" indent="0" shrinkToFit="false"/>
      <protection locked="false" hidden="false"/>
    </xf>
    <xf numFmtId="164" fontId="0" fillId="2" borderId="214" xfId="0" applyFont="true" applyBorder="true" applyAlignment="true" applyProtection="true">
      <alignment horizontal="left" vertical="bottom" textRotation="0" wrapText="false" indent="1" shrinkToFit="false"/>
      <protection locked="false" hidden="false"/>
    </xf>
    <xf numFmtId="164" fontId="0" fillId="2" borderId="210"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center" textRotation="0" wrapText="true" indent="1" shrinkToFit="false"/>
      <protection locked="false" hidden="false"/>
    </xf>
    <xf numFmtId="164" fontId="0" fillId="28" borderId="184" xfId="0" applyFont="true" applyBorder="true" applyAlignment="true" applyProtection="true">
      <alignment horizontal="left" vertical="bottom" textRotation="0" wrapText="true" indent="0" shrinkToFit="false"/>
      <protection locked="false" hidden="false"/>
    </xf>
    <xf numFmtId="164" fontId="0" fillId="16" borderId="183" xfId="0" applyFont="tru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bottom" textRotation="0" wrapText="true" indent="1" shrinkToFit="false"/>
      <protection locked="false" hidden="false"/>
    </xf>
    <xf numFmtId="164" fontId="0" fillId="25" borderId="184" xfId="0" applyFont="true" applyBorder="true" applyAlignment="true" applyProtection="true">
      <alignment horizontal="left" vertical="bottom" textRotation="0" wrapText="true" indent="1" shrinkToFit="false"/>
      <protection locked="false" hidden="false"/>
    </xf>
    <xf numFmtId="164" fontId="0" fillId="14" borderId="184" xfId="0" applyFont="true" applyBorder="true" applyAlignment="true" applyProtection="true">
      <alignment horizontal="left" vertical="bottom" textRotation="0" wrapText="true" indent="1" shrinkToFit="false"/>
      <protection locked="false" hidden="false"/>
    </xf>
    <xf numFmtId="164" fontId="0" fillId="22" borderId="184" xfId="0" applyFont="true" applyBorder="true" applyAlignment="true" applyProtection="true">
      <alignment horizontal="left" vertical="bottom" textRotation="0" wrapText="true" indent="1" shrinkToFit="false"/>
      <protection locked="false" hidden="false"/>
    </xf>
    <xf numFmtId="164" fontId="0" fillId="2" borderId="214" xfId="0" applyFont="true" applyBorder="true" applyAlignment="true" applyProtection="true">
      <alignment horizontal="left" vertical="bottom" textRotation="0" wrapText="true" indent="1" shrinkToFit="false"/>
      <protection locked="false" hidden="false"/>
    </xf>
    <xf numFmtId="164" fontId="0" fillId="2" borderId="210" xfId="0" applyFont="true" applyBorder="true" applyAlignment="true" applyProtection="true">
      <alignment horizontal="left" vertical="bottom" textRotation="0" wrapText="true" indent="1" shrinkToFit="false"/>
      <protection locked="false" hidden="false"/>
    </xf>
    <xf numFmtId="164" fontId="0" fillId="28" borderId="188" xfId="0" applyFont="false" applyBorder="true" applyAlignment="true" applyProtection="true">
      <alignment horizontal="left" vertical="top" textRotation="0" wrapText="true" indent="0" shrinkToFit="false"/>
      <protection locked="false" hidden="false"/>
    </xf>
    <xf numFmtId="164" fontId="0" fillId="2" borderId="188"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center" textRotation="0" wrapText="true" indent="1" shrinkToFit="false"/>
      <protection locked="false" hidden="false"/>
    </xf>
    <xf numFmtId="165" fontId="7" fillId="0" borderId="0" xfId="0" applyFont="true" applyBorder="false" applyAlignment="true" applyProtection="false">
      <alignment horizontal="righ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3" shrinkToFit="false"/>
      <protection locked="true" hidden="false"/>
    </xf>
    <xf numFmtId="164" fontId="0" fillId="0" borderId="222" xfId="0" applyFont="true" applyBorder="true" applyAlignment="false" applyProtection="false">
      <alignment horizontal="general" vertical="bottom" textRotation="0" wrapText="false" indent="0" shrinkToFit="false"/>
      <protection locked="true" hidden="false"/>
    </xf>
    <xf numFmtId="164" fontId="0" fillId="0" borderId="223" xfId="0" applyFont="true" applyBorder="tru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true" applyProtection="false">
      <alignment horizontal="right" vertical="bottom" textRotation="0" wrapText="false" indent="3" shrinkToFit="false"/>
      <protection locked="true" hidden="false"/>
    </xf>
    <xf numFmtId="165" fontId="7" fillId="0" borderId="0" xfId="0" applyFont="true" applyBorder="true" applyAlignment="true" applyProtection="false">
      <alignment horizontal="right" vertical="center" textRotation="0" wrapText="true" indent="1"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64" fontId="0" fillId="24" borderId="224" xfId="0" applyFont="false" applyBorder="true" applyAlignment="false" applyProtection="false">
      <alignment horizontal="general" vertical="bottom" textRotation="0" wrapText="false" indent="0" shrinkToFit="false"/>
      <protection locked="true" hidden="false"/>
    </xf>
    <xf numFmtId="164" fontId="66" fillId="24" borderId="225" xfId="0" applyFont="true" applyBorder="true" applyAlignment="true" applyProtection="false">
      <alignment horizontal="center" vertical="bottom" textRotation="0" wrapText="false" indent="0" shrinkToFit="false"/>
      <protection locked="true" hidden="false"/>
    </xf>
    <xf numFmtId="164" fontId="0" fillId="24" borderId="226" xfId="0" applyFont="false" applyBorder="true" applyAlignment="false" applyProtection="false">
      <alignment horizontal="general" vertical="bottom" textRotation="0" wrapText="false" indent="0" shrinkToFit="false"/>
      <protection locked="true" hidden="false"/>
    </xf>
    <xf numFmtId="164" fontId="0" fillId="24" borderId="225" xfId="0" applyFont="false" applyBorder="true" applyAlignment="false" applyProtection="false">
      <alignment horizontal="general" vertical="bottom" textRotation="0" wrapText="false" indent="0" shrinkToFit="false"/>
      <protection locked="true" hidden="false"/>
    </xf>
    <xf numFmtId="164" fontId="0" fillId="24" borderId="227"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true" applyProtection="false">
      <alignment horizontal="general" vertical="center" textRotation="0" wrapText="false" indent="0" shrinkToFit="false"/>
      <protection locked="true" hidden="false"/>
    </xf>
    <xf numFmtId="164" fontId="60" fillId="24" borderId="0" xfId="0" applyFont="true" applyBorder="false" applyAlignment="false" applyProtection="false">
      <alignment horizontal="general" vertical="bottom" textRotation="0" wrapText="false" indent="0" shrinkToFit="false"/>
      <protection locked="true" hidden="false"/>
    </xf>
    <xf numFmtId="164" fontId="4" fillId="24" borderId="0" xfId="0" applyFont="tru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true" applyProtection="false">
      <alignment horizontal="general" vertical="center" textRotation="0" wrapText="false" indent="0" shrinkToFit="false"/>
      <protection locked="true" hidden="false"/>
    </xf>
    <xf numFmtId="164" fontId="0" fillId="24" borderId="229"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false" applyProtection="false">
      <alignment horizontal="general" vertical="bottom" textRotation="0" wrapText="false" indent="0" shrinkToFit="false"/>
      <protection locked="true" hidden="false"/>
    </xf>
    <xf numFmtId="164" fontId="59" fillId="0" borderId="0" xfId="0" applyFont="true" applyBorder="false" applyAlignment="false" applyProtection="false">
      <alignment horizontal="general" vertical="bottom" textRotation="0" wrapText="false" indent="0" shrinkToFit="false"/>
      <protection locked="true" hidden="false"/>
    </xf>
    <xf numFmtId="165" fontId="85"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0" fillId="0" borderId="232" xfId="0" applyFont="false" applyBorder="true" applyAlignment="true" applyProtection="false">
      <alignment horizontal="center" vertical="bottom" textRotation="0" wrapText="false" indent="0" shrinkToFit="false"/>
      <protection locked="true" hidden="false"/>
    </xf>
    <xf numFmtId="164" fontId="0" fillId="0" borderId="232" xfId="0" applyFont="false" applyBorder="true" applyAlignment="false" applyProtection="false">
      <alignment horizontal="general" vertical="bottom" textRotation="0" wrapText="false" indent="0" shrinkToFit="false"/>
      <protection locked="true" hidden="false"/>
    </xf>
    <xf numFmtId="164" fontId="51" fillId="0" borderId="232"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bottom" textRotation="0" wrapText="false" indent="0" shrinkToFit="false"/>
      <protection locked="true" hidden="false"/>
    </xf>
    <xf numFmtId="164" fontId="0" fillId="0" borderId="233"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false" applyProtection="false">
      <alignment horizontal="general" vertical="bottom" textRotation="0" wrapText="false" indent="0" shrinkToFit="false"/>
      <protection locked="true" hidden="false"/>
    </xf>
    <xf numFmtId="165" fontId="86" fillId="29" borderId="234"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true" applyProtection="false">
      <alignment horizontal="center" vertical="bottom" textRotation="0" wrapText="false" indent="0" shrinkToFit="false"/>
      <protection locked="true" hidden="false"/>
    </xf>
    <xf numFmtId="165" fontId="0" fillId="0" borderId="235" xfId="0" applyFont="false" applyBorder="true" applyAlignment="true" applyProtection="false">
      <alignment horizontal="center" vertical="bottom" textRotation="0" wrapText="false" indent="0" shrinkToFit="false"/>
      <protection locked="true" hidden="false"/>
    </xf>
    <xf numFmtId="165" fontId="0" fillId="0" borderId="236" xfId="0" applyFont="false" applyBorder="true" applyAlignment="true" applyProtection="false">
      <alignment horizontal="center" vertical="bottom" textRotation="0" wrapText="false" indent="0" shrinkToFit="false"/>
      <protection locked="true" hidden="false"/>
    </xf>
    <xf numFmtId="176" fontId="0" fillId="0" borderId="234" xfId="0" applyFont="false" applyBorder="true" applyAlignment="false" applyProtection="false">
      <alignment horizontal="general" vertical="bottom" textRotation="0" wrapText="false" indent="0" shrinkToFit="false"/>
      <protection locked="true" hidden="false"/>
    </xf>
    <xf numFmtId="165" fontId="0" fillId="0" borderId="237" xfId="0" applyFont="false" applyBorder="true" applyAlignment="true" applyProtection="false">
      <alignment horizontal="center" vertical="bottom" textRotation="0" wrapText="false" indent="0" shrinkToFit="false"/>
      <protection locked="true" hidden="false"/>
    </xf>
    <xf numFmtId="164" fontId="0" fillId="0" borderId="236" xfId="0" applyFont="false" applyBorder="true" applyAlignment="false" applyProtection="false">
      <alignment horizontal="general" vertical="bottom" textRotation="0" wrapText="false" indent="0" shrinkToFit="false"/>
      <protection locked="true" hidden="false"/>
    </xf>
    <xf numFmtId="165" fontId="25" fillId="29" borderId="235" xfId="0" applyFont="true" applyBorder="true" applyAlignment="false" applyProtection="false">
      <alignment horizontal="general" vertical="bottom" textRotation="0" wrapText="false" indent="0" shrinkToFit="false"/>
      <protection locked="true" hidden="false"/>
    </xf>
    <xf numFmtId="164" fontId="25" fillId="29" borderId="238" xfId="0" applyFont="true" applyBorder="true" applyAlignment="true" applyProtection="false">
      <alignment horizontal="center" vertical="bottom" textRotation="0" wrapText="false" indent="0" shrinkToFit="false"/>
      <protection locked="true" hidden="false"/>
    </xf>
    <xf numFmtId="165" fontId="25" fillId="29" borderId="239" xfId="0" applyFont="true" applyBorder="true" applyAlignment="true" applyProtection="false">
      <alignment horizontal="left" vertical="bottom" textRotation="0" wrapText="false" indent="0" shrinkToFit="false"/>
      <protection locked="true" hidden="false"/>
    </xf>
    <xf numFmtId="164" fontId="0" fillId="0" borderId="240"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false" applyProtection="false">
      <alignment horizontal="general" vertical="bottom" textRotation="0" wrapText="false" indent="0" shrinkToFit="false"/>
      <protection locked="true" hidden="false"/>
    </xf>
    <xf numFmtId="165" fontId="86" fillId="29" borderId="119"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true" applyProtection="false">
      <alignment horizontal="center" vertical="bottom" textRotation="0" wrapText="false" indent="0" shrinkToFit="false"/>
      <protection locked="true" hidden="false"/>
    </xf>
    <xf numFmtId="165" fontId="0" fillId="0" borderId="241" xfId="0" applyFont="false" applyBorder="true" applyAlignment="true" applyProtection="false">
      <alignment horizontal="center" vertical="bottom" textRotation="0" wrapText="false" indent="0" shrinkToFit="false"/>
      <protection locked="true" hidden="false"/>
    </xf>
    <xf numFmtId="165" fontId="0" fillId="0" borderId="242" xfId="0" applyFont="false" applyBorder="true" applyAlignment="true" applyProtection="false">
      <alignment horizontal="center" vertical="bottom" textRotation="0" wrapText="false" indent="0" shrinkToFit="false"/>
      <protection locked="true" hidden="false"/>
    </xf>
    <xf numFmtId="176" fontId="0" fillId="0" borderId="119" xfId="0" applyFont="false" applyBorder="true" applyAlignment="false" applyProtection="false">
      <alignment horizontal="general" vertical="bottom" textRotation="0" wrapText="false" indent="0" shrinkToFit="false"/>
      <protection locked="true" hidden="false"/>
    </xf>
    <xf numFmtId="165" fontId="0" fillId="0" borderId="243" xfId="0" applyFont="false" applyBorder="true" applyAlignment="true" applyProtection="false">
      <alignment horizontal="center" vertical="bottom" textRotation="0" wrapText="false" indent="0" shrinkToFit="false"/>
      <protection locked="true" hidden="false"/>
    </xf>
    <xf numFmtId="165" fontId="25" fillId="29" borderId="241" xfId="0" applyFont="true" applyBorder="true" applyAlignment="false" applyProtection="false">
      <alignment horizontal="general" vertical="bottom" textRotation="0" wrapText="false" indent="0" shrinkToFit="false"/>
      <protection locked="true" hidden="false"/>
    </xf>
    <xf numFmtId="164" fontId="25" fillId="29" borderId="244" xfId="0" applyFont="true" applyBorder="true" applyAlignment="true" applyProtection="false">
      <alignment horizontal="center" vertical="bottom" textRotation="0" wrapText="false" indent="0" shrinkToFit="false"/>
      <protection locked="true" hidden="false"/>
    </xf>
    <xf numFmtId="165" fontId="25" fillId="29" borderId="245" xfId="0" applyFont="true" applyBorder="true" applyAlignment="true" applyProtection="false">
      <alignment horizontal="left" vertical="bottom" textRotation="0" wrapText="false" indent="0" shrinkToFit="false"/>
      <protection locked="true" hidden="false"/>
    </xf>
    <xf numFmtId="164" fontId="0" fillId="0" borderId="246"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false" applyProtection="false">
      <alignment horizontal="general" vertical="bottom" textRotation="0" wrapText="false" indent="0" shrinkToFit="false"/>
      <protection locked="true" hidden="false"/>
    </xf>
    <xf numFmtId="165" fontId="86" fillId="29" borderId="247"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true" applyProtection="false">
      <alignment horizontal="center" vertical="bottom" textRotation="0" wrapText="false" indent="0" shrinkToFit="false"/>
      <protection locked="true" hidden="false"/>
    </xf>
    <xf numFmtId="165" fontId="0" fillId="0" borderId="248" xfId="0" applyFont="false" applyBorder="true" applyAlignment="true" applyProtection="false">
      <alignment horizontal="center" vertical="bottom" textRotation="0" wrapText="false" indent="0" shrinkToFit="false"/>
      <protection locked="true" hidden="false"/>
    </xf>
    <xf numFmtId="165" fontId="0" fillId="0" borderId="249" xfId="0" applyFont="false" applyBorder="true" applyAlignment="true" applyProtection="false">
      <alignment horizontal="center" vertical="bottom" textRotation="0" wrapText="false" indent="0" shrinkToFit="false"/>
      <protection locked="true" hidden="false"/>
    </xf>
    <xf numFmtId="176" fontId="0" fillId="0" borderId="247" xfId="0" applyFont="false" applyBorder="true" applyAlignment="false" applyProtection="false">
      <alignment horizontal="general" vertical="bottom" textRotation="0" wrapText="false" indent="0" shrinkToFit="false"/>
      <protection locked="true" hidden="false"/>
    </xf>
    <xf numFmtId="165" fontId="0" fillId="0" borderId="250" xfId="0" applyFont="false" applyBorder="true" applyAlignment="true" applyProtection="false">
      <alignment horizontal="center" vertical="bottom" textRotation="0" wrapText="false" indent="0" shrinkToFit="false"/>
      <protection locked="true" hidden="false"/>
    </xf>
    <xf numFmtId="165" fontId="25" fillId="29" borderId="248" xfId="0" applyFont="true" applyBorder="true" applyAlignment="false" applyProtection="false">
      <alignment horizontal="general" vertical="bottom" textRotation="0" wrapText="false" indent="0" shrinkToFit="false"/>
      <protection locked="true" hidden="false"/>
    </xf>
    <xf numFmtId="164" fontId="25" fillId="29" borderId="251" xfId="0" applyFont="true" applyBorder="true" applyAlignment="true" applyProtection="false">
      <alignment horizontal="center" vertical="bottom" textRotation="0" wrapText="false" indent="0" shrinkToFit="false"/>
      <protection locked="true" hidden="false"/>
    </xf>
    <xf numFmtId="165" fontId="25" fillId="29" borderId="252" xfId="0" applyFont="tru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false" applyProtection="false">
      <alignment horizontal="general"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1" shrinkToFit="false"/>
      <protection locked="true" hidden="false"/>
    </xf>
    <xf numFmtId="165" fontId="0" fillId="30" borderId="253" xfId="0" applyFont="false" applyBorder="true" applyAlignment="true" applyProtection="false">
      <alignment horizontal="center" vertical="bottom" textRotation="0" wrapText="false" indent="0" shrinkToFit="false"/>
      <protection locked="true" hidden="false"/>
    </xf>
    <xf numFmtId="164" fontId="4" fillId="24" borderId="254" xfId="0" applyFont="true" applyBorder="true" applyAlignment="true" applyProtection="false">
      <alignment horizontal="center" vertical="center" textRotation="0" wrapText="true" indent="0" shrinkToFit="false"/>
      <protection locked="true" hidden="false"/>
    </xf>
    <xf numFmtId="164" fontId="4" fillId="24" borderId="255" xfId="0" applyFont="true" applyBorder="true" applyAlignment="true" applyProtection="false">
      <alignment horizontal="center" vertical="center" textRotation="0" wrapText="true" indent="0" shrinkToFit="false"/>
      <protection locked="true" hidden="false"/>
    </xf>
    <xf numFmtId="164" fontId="4" fillId="24" borderId="200" xfId="0" applyFont="true" applyBorder="true" applyAlignment="true" applyProtection="false">
      <alignment horizontal="center" vertical="center" textRotation="0" wrapText="true" indent="0" shrinkToFit="false"/>
      <protection locked="true" hidden="false"/>
    </xf>
    <xf numFmtId="164" fontId="87" fillId="27" borderId="182" xfId="0" applyFont="true" applyBorder="true" applyAlignment="true" applyProtection="false">
      <alignment horizontal="center" vertical="bottom" textRotation="0" wrapText="false" indent="0" shrinkToFit="false"/>
      <protection locked="true" hidden="false"/>
    </xf>
    <xf numFmtId="164" fontId="87" fillId="27" borderId="256" xfId="0" applyFont="true" applyBorder="true" applyAlignment="false" applyProtection="false">
      <alignment horizontal="general" vertical="bottom" textRotation="0" wrapText="false" indent="0" shrinkToFit="false"/>
      <protection locked="true" hidden="false"/>
    </xf>
    <xf numFmtId="164" fontId="87" fillId="27" borderId="257" xfId="0" applyFont="true" applyBorder="true" applyAlignment="true" applyProtection="false">
      <alignment horizontal="left" vertical="bottom" textRotation="0" wrapText="false" indent="1" shrinkToFit="false"/>
      <protection locked="true" hidden="false"/>
    </xf>
    <xf numFmtId="164" fontId="0" fillId="31" borderId="214" xfId="0" applyFont="false" applyBorder="true" applyAlignment="true" applyProtection="true">
      <alignment horizontal="left" vertical="bottom" textRotation="0" wrapText="false" indent="1" shrinkToFit="false"/>
      <protection locked="false" hidden="false"/>
    </xf>
    <xf numFmtId="165" fontId="0" fillId="6" borderId="185" xfId="0" applyFont="false" applyBorder="true" applyAlignment="true" applyProtection="false">
      <alignment horizontal="left" vertical="bottom" textRotation="0" wrapText="false" indent="1" shrinkToFit="false"/>
      <protection locked="true" hidden="false"/>
    </xf>
    <xf numFmtId="164" fontId="0" fillId="31" borderId="184" xfId="0" applyFont="false" applyBorder="true" applyAlignment="true" applyProtection="true">
      <alignment horizontal="left" vertical="bottom" textRotation="0" wrapText="false" indent="1" shrinkToFit="false"/>
      <protection locked="false" hidden="false"/>
    </xf>
    <xf numFmtId="164" fontId="0" fillId="24" borderId="258" xfId="0" applyFont="true" applyBorder="true" applyAlignment="true" applyProtection="false">
      <alignment horizontal="center" vertical="bottom" textRotation="0" wrapText="false" indent="0" shrinkToFit="false"/>
      <protection locked="true" hidden="false"/>
    </xf>
    <xf numFmtId="164" fontId="87" fillId="27" borderId="195" xfId="0" applyFont="true" applyBorder="true" applyAlignment="true" applyProtection="false">
      <alignment horizontal="center" vertical="bottom" textRotation="0" wrapText="false" indent="0" shrinkToFit="false"/>
      <protection locked="true" hidden="false"/>
    </xf>
    <xf numFmtId="164" fontId="0" fillId="31" borderId="188" xfId="0" applyFont="false" applyBorder="true" applyAlignment="true" applyProtection="true">
      <alignment horizontal="left" vertical="bottom" textRotation="0" wrapText="false" indent="1" shrinkToFit="false"/>
      <protection locked="false" hidden="false"/>
    </xf>
    <xf numFmtId="165" fontId="0" fillId="6" borderId="190" xfId="0" applyFont="false" applyBorder="true" applyAlignment="true" applyProtection="false">
      <alignment horizontal="left" vertical="bottom" textRotation="0" wrapText="false" indent="1" shrinkToFit="false"/>
      <protection locked="true" hidden="false"/>
    </xf>
    <xf numFmtId="164" fontId="51" fillId="0" borderId="259" xfId="0" applyFont="true" applyBorder="true" applyAlignment="true" applyProtection="false">
      <alignment horizontal="center" vertical="bottom" textRotation="0" wrapText="true" indent="0" shrinkToFit="false"/>
      <protection locked="true" hidden="false"/>
    </xf>
    <xf numFmtId="164" fontId="51" fillId="0" borderId="260" xfId="0" applyFont="true" applyBorder="true" applyAlignment="true" applyProtection="false">
      <alignment horizontal="center" vertical="bottom" textRotation="0" wrapText="true" indent="0" shrinkToFit="false"/>
      <protection locked="true" hidden="false"/>
    </xf>
    <xf numFmtId="164" fontId="4" fillId="0" borderId="260" xfId="0" applyFont="true" applyBorder="true" applyAlignment="true" applyProtection="false">
      <alignment horizontal="center" vertical="bottom" textRotation="0" wrapText="false" indent="0" shrinkToFit="false"/>
      <protection locked="true" hidden="false"/>
    </xf>
    <xf numFmtId="164" fontId="4" fillId="0" borderId="260" xfId="0" applyFont="true" applyBorder="true" applyAlignment="true" applyProtection="false">
      <alignment horizontal="center" vertical="center" textRotation="0" wrapText="true" indent="0" shrinkToFit="false"/>
      <protection locked="true" hidden="false"/>
    </xf>
    <xf numFmtId="164" fontId="51" fillId="0" borderId="261" xfId="0" applyFont="true" applyBorder="true" applyAlignment="true" applyProtection="false">
      <alignment horizontal="center" vertical="bottom" textRotation="0" wrapText="true" indent="0" shrinkToFit="false"/>
      <protection locked="true" hidden="false"/>
    </xf>
    <xf numFmtId="164" fontId="0" fillId="0" borderId="262" xfId="0" applyFont="false" applyBorder="true" applyAlignment="true" applyProtection="false">
      <alignment horizontal="right" vertical="bottom" textRotation="0" wrapText="false" indent="3" shrinkToFit="false"/>
      <protection locked="true" hidden="false"/>
    </xf>
    <xf numFmtId="164" fontId="0" fillId="16" borderId="263" xfId="0" applyFont="true" applyBorder="true" applyAlignment="true" applyProtection="true">
      <alignment horizontal="center" vertical="bottom" textRotation="0" wrapText="false" indent="0" shrinkToFit="false"/>
      <protection locked="false" hidden="false"/>
    </xf>
    <xf numFmtId="164" fontId="0" fillId="16" borderId="264" xfId="0" applyFont="true" applyBorder="true" applyAlignment="true" applyProtection="true">
      <alignment horizontal="center" vertical="bottom" textRotation="0" wrapText="false" indent="0" shrinkToFit="false"/>
      <protection locked="false" hidden="false"/>
    </xf>
    <xf numFmtId="175" fontId="0" fillId="31" borderId="264" xfId="0" applyFont="false" applyBorder="true" applyAlignment="true" applyProtection="true">
      <alignment horizontal="right" vertical="bottom" textRotation="0" wrapText="false" indent="3" shrinkToFit="false"/>
      <protection locked="false" hidden="false"/>
    </xf>
    <xf numFmtId="164" fontId="0" fillId="31" borderId="265" xfId="0" applyFont="false" applyBorder="true" applyAlignment="true" applyProtection="true">
      <alignment horizontal="center" vertical="center" textRotation="0" wrapText="false" indent="0" shrinkToFit="false"/>
      <protection locked="false" hidden="false"/>
    </xf>
    <xf numFmtId="165" fontId="0" fillId="0" borderId="264" xfId="0" applyFont="false" applyBorder="true" applyAlignment="true" applyProtection="false">
      <alignment horizontal="left" vertical="bottom" textRotation="0" wrapText="false" indent="1" shrinkToFit="false"/>
      <protection locked="true" hidden="false"/>
    </xf>
    <xf numFmtId="164" fontId="0" fillId="0" borderId="266" xfId="0" applyFont="false" applyBorder="true" applyAlignment="false" applyProtection="false">
      <alignment horizontal="general" vertical="bottom" textRotation="0" wrapText="false" indent="0" shrinkToFit="false"/>
      <protection locked="true" hidden="false"/>
    </xf>
    <xf numFmtId="164" fontId="0" fillId="31" borderId="264" xfId="0" applyFont="false" applyBorder="true" applyAlignment="true" applyProtection="true">
      <alignment horizontal="center" vertical="center" textRotation="0" wrapText="false" indent="0" shrinkToFit="false"/>
      <protection locked="false" hidden="false"/>
    </xf>
    <xf numFmtId="164" fontId="4" fillId="21" borderId="267" xfId="0" applyFont="true" applyBorder="true" applyAlignment="false" applyProtection="false">
      <alignment horizontal="general" vertical="bottom" textRotation="0" wrapText="false" indent="0" shrinkToFit="false"/>
      <protection locked="true" hidden="false"/>
    </xf>
    <xf numFmtId="164" fontId="4" fillId="21" borderId="0" xfId="0" applyFont="true" applyBorder="false" applyAlignment="true" applyProtection="false">
      <alignment horizontal="center" vertical="bottom" textRotation="0" wrapText="false" indent="0" shrinkToFit="false"/>
      <protection locked="true" hidden="false"/>
    </xf>
    <xf numFmtId="164" fontId="0" fillId="21" borderId="0" xfId="0" applyFont="false" applyBorder="false" applyAlignment="true" applyProtection="false">
      <alignment horizontal="right" vertical="bottom" textRotation="0" wrapText="false" indent="3" shrinkToFit="false"/>
      <protection locked="true" hidden="false"/>
    </xf>
    <xf numFmtId="164" fontId="0" fillId="21" borderId="268" xfId="0" applyFont="false" applyBorder="true" applyAlignment="true" applyProtection="false">
      <alignment horizontal="left" vertical="bottom" textRotation="0" wrapText="false" indent="1" shrinkToFit="false"/>
      <protection locked="true" hidden="false"/>
    </xf>
    <xf numFmtId="164" fontId="0" fillId="21" borderId="268" xfId="0" applyFont="false" applyBorder="true" applyAlignment="true" applyProtection="false">
      <alignment horizontal="center" vertical="center" textRotation="0" wrapText="false" indent="0" shrinkToFit="false"/>
      <protection locked="true" hidden="false"/>
    </xf>
    <xf numFmtId="164" fontId="0" fillId="21" borderId="269" xfId="0" applyFont="false" applyBorder="true" applyAlignment="true" applyProtection="false">
      <alignment horizontal="center" vertical="center" textRotation="0" wrapText="false" indent="0" shrinkToFit="false"/>
      <protection locked="true" hidden="false"/>
    </xf>
    <xf numFmtId="164" fontId="0" fillId="31" borderId="270" xfId="0" applyFont="false" applyBorder="true" applyAlignment="true" applyProtection="true">
      <alignment horizontal="left" vertical="bottom" textRotation="0" wrapText="false" indent="4" shrinkToFit="false"/>
      <protection locked="false" hidden="false"/>
    </xf>
    <xf numFmtId="164" fontId="0" fillId="0" borderId="271" xfId="0" applyFont="true" applyBorder="true" applyAlignment="true" applyProtection="false">
      <alignment horizontal="center" vertical="bottom" textRotation="0" wrapText="false" indent="0" shrinkToFit="false"/>
      <protection locked="true" hidden="false"/>
    </xf>
    <xf numFmtId="165" fontId="0" fillId="0" borderId="272" xfId="0" applyFont="false" applyBorder="true" applyAlignment="true" applyProtection="false">
      <alignment horizontal="left" vertical="bottom" textRotation="0" wrapText="false" indent="1" shrinkToFit="false"/>
      <protection locked="true" hidden="false"/>
    </xf>
    <xf numFmtId="164" fontId="0" fillId="0" borderId="273" xfId="0" applyFont="true" applyBorder="true" applyAlignment="true" applyProtection="false">
      <alignment horizontal="center" vertical="bottom" textRotation="0" wrapText="false" indent="0" shrinkToFit="false"/>
      <protection locked="true" hidden="false"/>
    </xf>
    <xf numFmtId="165" fontId="0" fillId="0" borderId="274" xfId="0" applyFont="false" applyBorder="true" applyAlignment="true" applyProtection="false">
      <alignment horizontal="left" vertical="bottom" textRotation="0" wrapText="false" indent="1" shrinkToFit="false"/>
      <protection locked="true" hidden="false"/>
    </xf>
    <xf numFmtId="164" fontId="0" fillId="31" borderId="275" xfId="0" applyFont="false" applyBorder="true" applyAlignment="true" applyProtection="true">
      <alignment horizontal="center" vertical="center" textRotation="0" wrapText="false" indent="0" shrinkToFit="false"/>
      <protection locked="false" hidden="false"/>
    </xf>
    <xf numFmtId="164" fontId="0" fillId="0" borderId="276" xfId="0" applyFont="false" applyBorder="true" applyAlignment="true" applyProtection="false">
      <alignment horizontal="left" vertical="bottom" textRotation="0" wrapText="false" indent="1" shrinkToFit="false"/>
      <protection locked="true" hidden="false"/>
    </xf>
    <xf numFmtId="165" fontId="0" fillId="31" borderId="270" xfId="0" applyFont="false" applyBorder="true" applyAlignment="true" applyProtection="true">
      <alignment horizontal="left" vertical="bottom" textRotation="0" wrapText="false" indent="1" shrinkToFit="false"/>
      <protection locked="false" hidden="false"/>
    </xf>
    <xf numFmtId="165" fontId="0" fillId="0" borderId="277" xfId="0" applyFont="false" applyBorder="true" applyAlignment="true" applyProtection="false">
      <alignment horizontal="center" vertical="bottom" textRotation="0" wrapText="false" indent="0" shrinkToFit="false"/>
      <protection locked="true" hidden="false"/>
    </xf>
    <xf numFmtId="165" fontId="0" fillId="0" borderId="278" xfId="0" applyFont="false" applyBorder="true" applyAlignment="true" applyProtection="false">
      <alignment horizontal="left" vertical="bottom" textRotation="0" wrapText="false" indent="1" shrinkToFit="false"/>
      <protection locked="true" hidden="false"/>
    </xf>
    <xf numFmtId="164" fontId="0" fillId="0" borderId="279" xfId="0" applyFont="false" applyBorder="true" applyAlignment="true" applyProtection="false">
      <alignment horizontal="right" vertical="bottom" textRotation="0" wrapText="false" indent="3" shrinkToFit="false"/>
      <protection locked="true" hidden="false"/>
    </xf>
    <xf numFmtId="164" fontId="0" fillId="16" borderId="280" xfId="0" applyFont="true" applyBorder="true" applyAlignment="true" applyProtection="true">
      <alignment horizontal="center" vertical="bottom" textRotation="0" wrapText="false" indent="0" shrinkToFit="false"/>
      <protection locked="false" hidden="false"/>
    </xf>
    <xf numFmtId="164" fontId="0" fillId="16" borderId="281" xfId="0" applyFont="true" applyBorder="true" applyAlignment="true" applyProtection="true">
      <alignment horizontal="center" vertical="bottom" textRotation="0" wrapText="false" indent="0" shrinkToFit="false"/>
      <protection locked="false" hidden="false"/>
    </xf>
    <xf numFmtId="175" fontId="0" fillId="31" borderId="281" xfId="0" applyFont="false" applyBorder="true" applyAlignment="true" applyProtection="true">
      <alignment horizontal="right" vertical="bottom" textRotation="0" wrapText="false" indent="3" shrinkToFit="false"/>
      <protection locked="false" hidden="false"/>
    </xf>
    <xf numFmtId="175" fontId="0" fillId="0" borderId="282" xfId="0" applyFont="false" applyBorder="true" applyAlignment="true" applyProtection="false">
      <alignment horizontal="right" vertical="bottom" textRotation="0" wrapText="false" indent="3" shrinkToFit="false"/>
      <protection locked="true" hidden="false"/>
    </xf>
    <xf numFmtId="164" fontId="0" fillId="31" borderId="281" xfId="0" applyFont="false" applyBorder="true" applyAlignment="true" applyProtection="true">
      <alignment horizontal="center" vertical="center" textRotation="0" wrapText="false" indent="0" shrinkToFit="false"/>
      <protection locked="false" hidden="false"/>
    </xf>
    <xf numFmtId="165" fontId="0" fillId="0" borderId="281" xfId="0" applyFont="false" applyBorder="true" applyAlignment="true" applyProtection="false">
      <alignment horizontal="left" vertical="bottom" textRotation="0" wrapText="false" indent="1" shrinkToFit="false"/>
      <protection locked="true" hidden="false"/>
    </xf>
    <xf numFmtId="164" fontId="0" fillId="0" borderId="283" xfId="0" applyFont="false" applyBorder="true" applyAlignment="true" applyProtection="false">
      <alignment horizontal="left" vertical="bottom" textRotation="0" wrapText="false" indent="1" shrinkToFit="false"/>
      <protection locked="true" hidden="false"/>
    </xf>
    <xf numFmtId="164" fontId="0" fillId="0" borderId="284" xfId="0" applyFont="false" applyBorder="true" applyAlignment="true" applyProtection="false">
      <alignment horizontal="center" vertical="center" textRotation="0" wrapText="false" indent="0" shrinkToFit="false"/>
      <protection locked="true" hidden="false"/>
    </xf>
    <xf numFmtId="165" fontId="0" fillId="0" borderId="285" xfId="0" applyFont="false" applyBorder="true" applyAlignment="true" applyProtection="false">
      <alignment horizontal="left" vertical="bottom" textRotation="0" wrapText="false" indent="1" shrinkToFit="false"/>
      <protection locked="true" hidden="false"/>
    </xf>
    <xf numFmtId="164" fontId="88" fillId="0" borderId="0" xfId="0" applyFont="true" applyBorder="true" applyAlignment="true" applyProtection="false">
      <alignment horizontal="center" vertical="bottom" textRotation="0" wrapText="false" indent="0" shrinkToFit="false"/>
      <protection locked="true" hidden="false"/>
    </xf>
    <xf numFmtId="164" fontId="51" fillId="0" borderId="286" xfId="0" applyFont="true" applyBorder="true" applyAlignment="true" applyProtection="false">
      <alignment horizontal="center" vertical="bottom" textRotation="0" wrapText="false" indent="0" shrinkToFit="false"/>
      <protection locked="true" hidden="false"/>
    </xf>
    <xf numFmtId="164" fontId="0" fillId="0" borderId="125" xfId="0" applyFont="false" applyBorder="true" applyAlignment="true" applyProtection="false">
      <alignment horizontal="right" vertical="bottom" textRotation="0" wrapText="false" indent="1" shrinkToFit="false"/>
      <protection locked="true" hidden="false"/>
    </xf>
    <xf numFmtId="164" fontId="89" fillId="0" borderId="125" xfId="0" applyFont="true" applyBorder="true" applyAlignment="false" applyProtection="false">
      <alignment horizontal="general" vertical="bottom" textRotation="0" wrapText="false" indent="0" shrinkToFit="false"/>
      <protection locked="true" hidden="false"/>
    </xf>
    <xf numFmtId="164" fontId="0" fillId="0" borderId="126" xfId="0" applyFont="false" applyBorder="true" applyAlignment="true" applyProtection="false">
      <alignment horizontal="right" vertical="bottom" textRotation="0" wrapText="false" indent="1" shrinkToFit="false"/>
      <protection locked="true" hidden="false"/>
    </xf>
    <xf numFmtId="164" fontId="89" fillId="0" borderId="126" xfId="0" applyFont="true" applyBorder="true" applyAlignment="false" applyProtection="false">
      <alignment horizontal="general" vertical="bottom" textRotation="0" wrapText="false" indent="0" shrinkToFit="false"/>
      <protection locked="true" hidden="false"/>
    </xf>
    <xf numFmtId="164" fontId="90" fillId="0" borderId="0" xfId="0" applyFont="true" applyBorder="false" applyAlignment="true" applyProtection="false">
      <alignment horizontal="general" vertical="center" textRotation="0" wrapText="false" indent="0" shrinkToFit="false"/>
      <protection locked="true" hidden="false"/>
    </xf>
    <xf numFmtId="164" fontId="82" fillId="0" borderId="0" xfId="0" applyFont="true" applyBorder="false" applyAlignment="true" applyProtection="false">
      <alignment horizontal="general" vertical="center" textRotation="0" wrapText="false" indent="0" shrinkToFit="false"/>
      <protection locked="true" hidden="false"/>
    </xf>
    <xf numFmtId="165" fontId="90" fillId="0" borderId="0" xfId="0" applyFont="true" applyBorder="true" applyAlignment="true" applyProtection="false">
      <alignment horizontal="center" vertical="center" textRotation="0" wrapText="false" indent="0" shrinkToFit="false"/>
      <protection locked="true" hidden="false"/>
    </xf>
    <xf numFmtId="165" fontId="91" fillId="0" borderId="0" xfId="0" applyFont="true" applyBorder="true" applyAlignment="true" applyProtection="false">
      <alignment horizontal="center" vertical="bottom" textRotation="0" wrapText="false" indent="0" shrinkToFit="false"/>
      <protection locked="true" hidden="false"/>
    </xf>
    <xf numFmtId="164" fontId="91" fillId="0" borderId="0" xfId="0" applyFont="true" applyBorder="false" applyAlignment="false" applyProtection="false">
      <alignment horizontal="general" vertical="bottom" textRotation="0" wrapText="false" indent="0" shrinkToFit="false"/>
      <protection locked="true" hidden="false"/>
    </xf>
    <xf numFmtId="165" fontId="0" fillId="0" borderId="287" xfId="0" applyFont="fals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0" shrinkToFit="false"/>
      <protection locked="true" hidden="false"/>
    </xf>
    <xf numFmtId="165" fontId="59" fillId="14" borderId="288" xfId="0" applyFont="true" applyBorder="true" applyAlignment="true" applyProtection="false">
      <alignment horizontal="center" vertical="bottom" textRotation="0" wrapText="false" indent="0" shrinkToFit="false"/>
      <protection locked="true" hidden="false"/>
    </xf>
    <xf numFmtId="164" fontId="92" fillId="0"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55" fillId="0" borderId="0" xfId="0" applyFont="true" applyBorder="true" applyAlignment="true" applyProtection="false">
      <alignment horizontal="center" vertical="bottom" textRotation="0" wrapText="false" indent="0" shrinkToFit="false"/>
      <protection locked="true" hidden="false"/>
    </xf>
    <xf numFmtId="164" fontId="0" fillId="23" borderId="289" xfId="0" applyFont="true" applyBorder="true" applyAlignment="true" applyProtection="false">
      <alignment horizontal="center" vertical="center" textRotation="0" wrapText="false" indent="0" shrinkToFit="false"/>
      <protection locked="true" hidden="false"/>
    </xf>
    <xf numFmtId="164" fontId="0" fillId="23" borderId="290" xfId="0" applyFont="true" applyBorder="true" applyAlignment="true" applyProtection="false">
      <alignment horizontal="center" vertical="center" textRotation="0" wrapText="false" indent="0" shrinkToFit="false"/>
      <protection locked="true" hidden="false"/>
    </xf>
    <xf numFmtId="164" fontId="93" fillId="0" borderId="291" xfId="0" applyFont="true" applyBorder="true" applyAlignment="true" applyProtection="false">
      <alignment horizontal="center" vertical="center" textRotation="0" wrapText="false" indent="0" shrinkToFit="false"/>
      <protection locked="true" hidden="false"/>
    </xf>
    <xf numFmtId="164" fontId="0" fillId="0" borderId="292" xfId="0" applyFont="true" applyBorder="true" applyAlignment="true" applyProtection="false">
      <alignment horizontal="center" vertical="center" textRotation="0" wrapText="false" indent="0" shrinkToFit="false"/>
      <protection locked="true" hidden="false"/>
    </xf>
    <xf numFmtId="164" fontId="0" fillId="0" borderId="293" xfId="0" applyFont="true" applyBorder="true" applyAlignment="true" applyProtection="false">
      <alignment horizontal="center" vertical="center" textRotation="0" wrapText="false" indent="0" shrinkToFit="false"/>
      <protection locked="true" hidden="false"/>
    </xf>
    <xf numFmtId="164" fontId="0" fillId="0" borderId="291" xfId="0" applyFont="false" applyBorder="true" applyAlignment="true" applyProtection="false">
      <alignment horizontal="center" vertical="center" textRotation="0" wrapText="false" indent="0" shrinkToFit="false"/>
      <protection locked="true" hidden="false"/>
    </xf>
    <xf numFmtId="164" fontId="93" fillId="0" borderId="294" xfId="0" applyFont="true" applyBorder="true" applyAlignment="true" applyProtection="false">
      <alignment horizontal="center" vertical="center" textRotation="0" wrapText="false" indent="0" shrinkToFit="false"/>
      <protection locked="true" hidden="false"/>
    </xf>
    <xf numFmtId="164" fontId="0" fillId="0" borderId="295" xfId="0" applyFont="true" applyBorder="true" applyAlignment="true" applyProtection="false">
      <alignment horizontal="center" vertical="center" textRotation="0" wrapText="false" indent="0" shrinkToFit="false"/>
      <protection locked="true" hidden="false"/>
    </xf>
    <xf numFmtId="164" fontId="0" fillId="0" borderId="296" xfId="0" applyFont="true" applyBorder="true" applyAlignment="true" applyProtection="false">
      <alignment horizontal="center" vertical="center" textRotation="0" wrapText="false" indent="0" shrinkToFit="false"/>
      <protection locked="true" hidden="false"/>
    </xf>
    <xf numFmtId="164" fontId="0" fillId="0" borderId="294" xfId="0" applyFont="false" applyBorder="true" applyAlignment="true" applyProtection="false">
      <alignment horizontal="center" vertical="center" textRotation="0" wrapText="false" indent="0" shrinkToFit="false"/>
      <protection locked="true" hidden="false"/>
    </xf>
    <xf numFmtId="164" fontId="0" fillId="0" borderId="296" xfId="0" applyFont="false" applyBorder="true" applyAlignment="true" applyProtection="true">
      <alignment horizontal="center" vertical="center" textRotation="0" wrapText="false" indent="0" shrinkToFit="false"/>
      <protection locked="false" hidden="false"/>
    </xf>
    <xf numFmtId="164" fontId="51" fillId="0" borderId="296" xfId="0" applyFont="true" applyBorder="true" applyAlignment="true" applyProtection="false">
      <alignment horizontal="center" vertical="center" textRotation="0" wrapText="false" indent="0" shrinkToFit="false"/>
      <protection locked="true" hidden="false"/>
    </xf>
    <xf numFmtId="164" fontId="93" fillId="0" borderId="297" xfId="0" applyFont="true" applyBorder="true" applyAlignment="true" applyProtection="false">
      <alignment horizontal="center" vertical="center" textRotation="0" wrapText="false" indent="0" shrinkToFit="false"/>
      <protection locked="true" hidden="false"/>
    </xf>
    <xf numFmtId="164" fontId="0" fillId="0" borderId="298" xfId="0" applyFont="true" applyBorder="true" applyAlignment="true" applyProtection="false">
      <alignment horizontal="center" vertical="center" textRotation="0" wrapText="false" indent="0" shrinkToFit="false"/>
      <protection locked="true" hidden="false"/>
    </xf>
    <xf numFmtId="164" fontId="0" fillId="0" borderId="299" xfId="0" applyFont="true" applyBorder="true" applyAlignment="true" applyProtection="false">
      <alignment horizontal="center" vertical="center" textRotation="0" wrapText="false" indent="0" shrinkToFit="false"/>
      <protection locked="true" hidden="false"/>
    </xf>
    <xf numFmtId="164" fontId="0" fillId="0" borderId="297" xfId="0" applyFont="false" applyBorder="true" applyAlignment="true" applyProtection="false">
      <alignment horizontal="center" vertical="center" textRotation="0" wrapText="false" indent="0" shrinkToFit="false"/>
      <protection locked="true" hidden="false"/>
    </xf>
    <xf numFmtId="164" fontId="94" fillId="0" borderId="0" xfId="0" applyFont="true" applyBorder="false" applyAlignment="false" applyProtection="false">
      <alignment horizontal="general" vertical="bottom" textRotation="0" wrapText="false" indent="0" shrinkToFit="false"/>
      <protection locked="true" hidden="false"/>
    </xf>
    <xf numFmtId="165" fontId="95" fillId="0" borderId="0" xfId="0" applyFont="true" applyBorder="false" applyAlignment="true" applyProtection="false">
      <alignment horizontal="center" vertical="bottom" textRotation="0" wrapText="false" indent="0" shrinkToFit="false"/>
      <protection locked="true" hidden="false"/>
    </xf>
    <xf numFmtId="164" fontId="85" fillId="0" borderId="0" xfId="0" applyFont="true" applyBorder="false" applyAlignment="true" applyProtection="false">
      <alignment horizontal="right" vertical="bottom" textRotation="0" wrapText="false" indent="0" shrinkToFit="false"/>
      <protection locked="true" hidden="false"/>
    </xf>
    <xf numFmtId="164" fontId="85" fillId="0" borderId="0" xfId="0" applyFont="true" applyBorder="false" applyAlignment="true" applyProtection="false">
      <alignment horizontal="left" vertical="bottom" textRotation="0" wrapText="false" indent="1" shrinkToFit="false"/>
      <protection locked="true" hidden="false"/>
    </xf>
    <xf numFmtId="165" fontId="0" fillId="16" borderId="300" xfId="0" applyFont="false" applyBorder="true" applyAlignment="false" applyProtection="false">
      <alignment horizontal="general" vertical="bottom" textRotation="0" wrapText="false" indent="0" shrinkToFit="false"/>
      <protection locked="true" hidden="false"/>
    </xf>
    <xf numFmtId="164" fontId="0" fillId="16" borderId="301" xfId="0" applyFont="true" applyBorder="true" applyAlignment="true" applyProtection="false">
      <alignment horizontal="center" vertical="bottom" textRotation="0" wrapText="false" indent="0" shrinkToFit="false"/>
      <protection locked="true" hidden="false"/>
    </xf>
    <xf numFmtId="165" fontId="0" fillId="16" borderId="302" xfId="0" applyFont="false" applyBorder="true" applyAlignment="false" applyProtection="false">
      <alignment horizontal="general" vertical="bottom" textRotation="0" wrapText="false" indent="0" shrinkToFit="false"/>
      <protection locked="true" hidden="false"/>
    </xf>
    <xf numFmtId="165" fontId="0" fillId="16" borderId="302" xfId="0" applyFont="false" applyBorder="true" applyAlignment="true" applyProtection="false">
      <alignment horizontal="left" vertical="bottom" textRotation="0" wrapText="false" indent="0" shrinkToFit="false"/>
      <protection locked="true" hidden="false"/>
    </xf>
    <xf numFmtId="165" fontId="0" fillId="16" borderId="253"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true" applyProtection="false">
      <alignment horizontal="center" vertical="bottom" textRotation="0" wrapText="false" indent="0" shrinkToFit="false"/>
      <protection locked="true" hidden="false"/>
    </xf>
    <xf numFmtId="165" fontId="0" fillId="16" borderId="303" xfId="0" applyFont="false" applyBorder="true" applyAlignment="false" applyProtection="false">
      <alignment horizontal="general" vertical="bottom" textRotation="0" wrapText="false" indent="0" shrinkToFit="false"/>
      <protection locked="true" hidden="false"/>
    </xf>
    <xf numFmtId="164" fontId="0" fillId="16" borderId="304" xfId="0" applyFont="true" applyBorder="true" applyAlignment="true" applyProtection="false">
      <alignment horizontal="center" vertical="bottom" textRotation="0" wrapText="false" indent="0" shrinkToFit="false"/>
      <protection locked="true" hidden="false"/>
    </xf>
    <xf numFmtId="165" fontId="0" fillId="16" borderId="305" xfId="0" applyFont="false" applyBorder="true" applyAlignment="false" applyProtection="false">
      <alignment horizontal="general" vertical="bottom" textRotation="0" wrapText="false" indent="0" shrinkToFit="false"/>
      <protection locked="true" hidden="false"/>
    </xf>
    <xf numFmtId="165" fontId="0" fillId="16" borderId="305" xfId="0" applyFont="false" applyBorder="true" applyAlignment="true" applyProtection="false">
      <alignment horizontal="left" vertical="bottom" textRotation="0" wrapText="false" indent="0" shrinkToFit="false"/>
      <protection locked="true" hidden="false"/>
    </xf>
    <xf numFmtId="164" fontId="96" fillId="0" borderId="0" xfId="0" applyFont="true" applyBorder="true" applyAlignment="true" applyProtection="false">
      <alignment horizontal="center" vertical="bottom" textRotation="0" wrapText="false" indent="0" shrinkToFit="false"/>
      <protection locked="true" hidden="false"/>
    </xf>
    <xf numFmtId="165" fontId="0" fillId="32" borderId="0" xfId="0" applyFont="false" applyBorder="false" applyAlignment="true" applyProtection="false">
      <alignment horizontal="center" vertical="bottom" textRotation="0" wrapText="false" indent="0" shrinkToFit="false"/>
      <protection locked="true" hidden="false"/>
    </xf>
    <xf numFmtId="164" fontId="72"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306"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false" applyProtection="false">
      <alignment horizontal="general" vertical="bottom" textRotation="0" wrapText="false" indent="0" shrinkToFit="false"/>
      <protection locked="true" hidden="false"/>
    </xf>
    <xf numFmtId="165" fontId="4" fillId="0" borderId="307"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true" applyProtection="false">
      <alignment horizontal="center" vertical="bottom" textRotation="0" wrapText="false" indent="0" shrinkToFit="false"/>
      <protection locked="true" hidden="false"/>
    </xf>
    <xf numFmtId="177" fontId="0" fillId="0" borderId="308" xfId="0" applyFont="false" applyBorder="true" applyAlignment="false" applyProtection="false">
      <alignment horizontal="general" vertical="bottom" textRotation="0" wrapText="false" indent="0" shrinkToFit="false"/>
      <protection locked="true" hidden="false"/>
    </xf>
    <xf numFmtId="165" fontId="0" fillId="25" borderId="309" xfId="0" applyFont="false" applyBorder="true" applyAlignment="true" applyProtection="false">
      <alignment horizontal="center" vertical="bottom" textRotation="0" wrapText="false" indent="0" shrinkToFit="false"/>
      <protection locked="true" hidden="false"/>
    </xf>
    <xf numFmtId="165" fontId="0" fillId="0" borderId="310" xfId="0" applyFont="false" applyBorder="true" applyAlignment="false" applyProtection="false">
      <alignment horizontal="general" vertical="bottom" textRotation="0" wrapText="false" indent="0" shrinkToFit="false"/>
      <protection locked="true" hidden="false"/>
    </xf>
    <xf numFmtId="165" fontId="0" fillId="0" borderId="311" xfId="0" applyFont="false" applyBorder="true" applyAlignment="true" applyProtection="false">
      <alignment horizontal="center" vertical="bottom" textRotation="0" wrapText="false" indent="0" shrinkToFit="false"/>
      <protection locked="true" hidden="false"/>
    </xf>
    <xf numFmtId="165" fontId="0" fillId="0" borderId="311" xfId="0" applyFont="false" applyBorder="true" applyAlignment="false" applyProtection="false">
      <alignment horizontal="general" vertical="bottom" textRotation="0" wrapText="false" indent="0" shrinkToFit="false"/>
      <protection locked="true" hidden="false"/>
    </xf>
    <xf numFmtId="165" fontId="0" fillId="0" borderId="312" xfId="0" applyFont="false" applyBorder="true" applyAlignment="true" applyProtection="false">
      <alignment horizontal="center" vertical="bottom" textRotation="0" wrapText="false" indent="0" shrinkToFit="false"/>
      <protection locked="true" hidden="false"/>
    </xf>
    <xf numFmtId="164" fontId="0" fillId="0" borderId="313" xfId="0" applyFont="true" applyBorder="true" applyAlignment="true" applyProtection="false">
      <alignment horizontal="center" vertical="bottom" textRotation="0" wrapText="false" indent="0" shrinkToFit="false"/>
      <protection locked="true" hidden="false"/>
    </xf>
    <xf numFmtId="177" fontId="0" fillId="0" borderId="314" xfId="0" applyFont="false" applyBorder="true" applyAlignment="false" applyProtection="false">
      <alignment horizontal="general" vertical="bottom" textRotation="0" wrapText="false" indent="0" shrinkToFit="false"/>
      <protection locked="true" hidden="false"/>
    </xf>
    <xf numFmtId="165" fontId="0" fillId="0" borderId="315" xfId="0" applyFont="false" applyBorder="true" applyAlignment="false" applyProtection="false">
      <alignment horizontal="general" vertical="bottom" textRotation="0" wrapText="false" indent="0" shrinkToFit="false"/>
      <protection locked="true" hidden="false"/>
    </xf>
    <xf numFmtId="165" fontId="0" fillId="0" borderId="316" xfId="0" applyFont="false" applyBorder="true" applyAlignment="true" applyProtection="false">
      <alignment horizontal="center" vertical="bottom" textRotation="0" wrapText="false" indent="0" shrinkToFit="false"/>
      <protection locked="true" hidden="false"/>
    </xf>
    <xf numFmtId="164" fontId="0" fillId="0" borderId="317"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false" applyProtection="false">
      <alignment horizontal="general" vertical="bottom" textRotation="0" wrapText="false" indent="0" shrinkToFit="false"/>
      <protection locked="true" hidden="false"/>
    </xf>
    <xf numFmtId="165" fontId="4" fillId="0" borderId="318"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true" applyProtection="false">
      <alignment horizontal="center" vertical="bottom" textRotation="0" wrapText="false" indent="0" shrinkToFit="false"/>
      <protection locked="true" hidden="false"/>
    </xf>
    <xf numFmtId="177" fontId="0" fillId="0" borderId="319" xfId="0" applyFont="false" applyBorder="true" applyAlignment="false" applyProtection="false">
      <alignment horizontal="general" vertical="bottom" textRotation="0" wrapText="false" indent="0" shrinkToFit="false"/>
      <protection locked="true" hidden="false"/>
    </xf>
    <xf numFmtId="165" fontId="0" fillId="0" borderId="320" xfId="0" applyFont="false" applyBorder="true" applyAlignment="false" applyProtection="false">
      <alignment horizontal="general" vertical="bottom" textRotation="0" wrapText="false" indent="0" shrinkToFit="false"/>
      <protection locked="true" hidden="false"/>
    </xf>
    <xf numFmtId="165" fontId="0" fillId="0" borderId="321" xfId="0" applyFont="false" applyBorder="true" applyAlignment="true" applyProtection="false">
      <alignment horizontal="center" vertical="bottom" textRotation="0" wrapText="false" indent="0" shrinkToFit="false"/>
      <protection locked="true" hidden="false"/>
    </xf>
    <xf numFmtId="165" fontId="0" fillId="0" borderId="321" xfId="0" applyFont="false" applyBorder="true" applyAlignment="false" applyProtection="false">
      <alignment horizontal="general" vertical="bottom" textRotation="0" wrapText="false" indent="0" shrinkToFit="false"/>
      <protection locked="true" hidden="false"/>
    </xf>
    <xf numFmtId="165" fontId="0" fillId="0" borderId="322" xfId="0" applyFont="false" applyBorder="true" applyAlignment="true" applyProtection="false">
      <alignment horizontal="center"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true" applyAlignment="true" applyProtection="false">
      <alignment horizontal="center" vertical="bottom" textRotation="0" wrapText="false" indent="0" shrinkToFit="false"/>
      <protection locked="true" hidden="false"/>
    </xf>
    <xf numFmtId="164" fontId="97" fillId="0" borderId="0" xfId="0" applyFont="true" applyBorder="true" applyAlignment="true" applyProtection="false">
      <alignment horizontal="center" vertical="center" textRotation="0" wrapText="false" indent="0" shrinkToFit="false"/>
      <protection locked="true" hidden="false"/>
    </xf>
    <xf numFmtId="165" fontId="0" fillId="25" borderId="323" xfId="0" applyFont="false" applyBorder="true" applyAlignment="false" applyProtection="false">
      <alignment horizontal="general" vertical="bottom" textRotation="0" wrapText="false" indent="0" shrinkToFit="false"/>
      <protection locked="true" hidden="false"/>
    </xf>
    <xf numFmtId="164" fontId="0" fillId="0" borderId="324" xfId="0" applyFont="false" applyBorder="true" applyAlignment="false" applyProtection="false">
      <alignment horizontal="general" vertical="bottom" textRotation="0" wrapText="false" indent="0" shrinkToFit="false"/>
      <protection locked="true" hidden="false"/>
    </xf>
    <xf numFmtId="165" fontId="0" fillId="0" borderId="308" xfId="0" applyFont="false" applyBorder="true" applyAlignment="true" applyProtection="false">
      <alignment horizontal="center" vertical="bottom" textRotation="0" wrapText="false" indent="0" shrinkToFit="false"/>
      <protection locked="true" hidden="false"/>
    </xf>
    <xf numFmtId="164" fontId="49" fillId="0" borderId="0" xfId="0" applyFont="true" applyBorder="true" applyAlignment="true" applyProtection="false">
      <alignment horizontal="center" vertical="bottom" textRotation="0" wrapText="false" indent="0" shrinkToFit="false"/>
      <protection locked="true" hidden="false"/>
    </xf>
    <xf numFmtId="165" fontId="0" fillId="0" borderId="306" xfId="0" applyFont="false" applyBorder="true" applyAlignment="true" applyProtection="false">
      <alignment horizontal="right" vertical="bottom" textRotation="0" wrapText="false" indent="0" shrinkToFit="false"/>
      <protection locked="true" hidden="false"/>
    </xf>
    <xf numFmtId="164" fontId="0" fillId="8" borderId="306" xfId="0" applyFont="false" applyBorder="true" applyAlignment="false" applyProtection="false">
      <alignment horizontal="general" vertical="bottom" textRotation="0" wrapText="false" indent="0" shrinkToFit="false"/>
      <protection locked="true" hidden="false"/>
    </xf>
    <xf numFmtId="165" fontId="0" fillId="0" borderId="325" xfId="0" applyFont="false" applyBorder="true" applyAlignment="true" applyProtection="false">
      <alignment horizontal="center"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65" fontId="0" fillId="0" borderId="326" xfId="0" applyFont="false" applyBorder="true" applyAlignment="true" applyProtection="false">
      <alignment horizontal="center" vertical="bottom" textRotation="0" wrapText="false" indent="0" shrinkToFit="false"/>
      <protection locked="true" hidden="false"/>
    </xf>
    <xf numFmtId="165" fontId="0" fillId="0" borderId="327" xfId="0" applyFont="false" applyBorder="true" applyAlignment="true" applyProtection="false">
      <alignment horizontal="center" vertical="bottom" textRotation="0" wrapText="false" indent="0" shrinkToFit="false"/>
      <protection locked="true" hidden="false"/>
    </xf>
    <xf numFmtId="164" fontId="0" fillId="0" borderId="328" xfId="0" applyFont="false" applyBorder="true" applyAlignment="true" applyProtection="false">
      <alignment horizontal="center" vertical="bottom" textRotation="0" wrapText="false" indent="0" shrinkToFit="false"/>
      <protection locked="true" hidden="false"/>
    </xf>
    <xf numFmtId="165" fontId="0" fillId="0" borderId="313" xfId="0" applyFont="false" applyBorder="true" applyAlignment="true" applyProtection="false">
      <alignment horizontal="righ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5" fontId="0" fillId="0" borderId="314" xfId="0" applyFont="false" applyBorder="true" applyAlignment="true" applyProtection="false">
      <alignment horizontal="center" vertical="bottom" textRotation="0" wrapText="false" indent="0" shrinkToFit="false"/>
      <protection locked="true" hidden="false"/>
    </xf>
    <xf numFmtId="165" fontId="0" fillId="0" borderId="329" xfId="0" applyFont="false" applyBorder="true" applyAlignment="true" applyProtection="false">
      <alignment horizontal="center" vertical="bottom" textRotation="0" wrapText="false" indent="0" shrinkToFit="false"/>
      <protection locked="true" hidden="false"/>
    </xf>
    <xf numFmtId="165" fontId="0" fillId="0" borderId="330" xfId="0" applyFont="false" applyBorder="true" applyAlignment="true" applyProtection="false">
      <alignment horizontal="center" vertical="bottom" textRotation="0" wrapText="false" indent="0" shrinkToFit="false"/>
      <protection locked="true" hidden="false"/>
    </xf>
    <xf numFmtId="165" fontId="0" fillId="0" borderId="324" xfId="0" applyFont="false" applyBorder="true" applyAlignment="true" applyProtection="false">
      <alignment horizontal="center" vertical="bottom" textRotation="0" wrapText="false" indent="0" shrinkToFit="false"/>
      <protection locked="true" hidden="false"/>
    </xf>
    <xf numFmtId="165" fontId="0" fillId="0" borderId="317" xfId="0" applyFont="false" applyBorder="true" applyAlignment="true" applyProtection="false">
      <alignment horizontal="right" vertical="bottom" textRotation="0" wrapText="false" indent="0" shrinkToFit="false"/>
      <protection locked="true" hidden="false"/>
    </xf>
    <xf numFmtId="164" fontId="0" fillId="8" borderId="319" xfId="0" applyFont="false" applyBorder="true" applyAlignment="false" applyProtection="false">
      <alignment horizontal="general" vertical="bottom" textRotation="0" wrapText="false" indent="0" shrinkToFit="false"/>
      <protection locked="true" hidden="false"/>
    </xf>
    <xf numFmtId="165" fontId="0" fillId="0" borderId="331" xfId="0" applyFont="false" applyBorder="true" applyAlignment="true" applyProtection="false">
      <alignment horizontal="center" vertical="bottom" textRotation="0" wrapText="false" indent="0" shrinkToFit="false"/>
      <protection locked="true" hidden="false"/>
    </xf>
    <xf numFmtId="165" fontId="98"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330" xfId="0" applyFont="false" applyBorder="true" applyAlignment="true" applyProtection="false">
      <alignment horizontal="center" vertical="bottom" textRotation="0" wrapText="false" indent="0" shrinkToFit="false"/>
      <protection locked="true" hidden="false"/>
    </xf>
    <xf numFmtId="164" fontId="0" fillId="6" borderId="324" xfId="0" applyFont="false" applyBorder="true" applyAlignment="true" applyProtection="false">
      <alignment horizontal="center" vertical="bottom" textRotation="0" wrapText="false" indent="0" shrinkToFit="false"/>
      <protection locked="true" hidden="false"/>
    </xf>
    <xf numFmtId="164" fontId="0" fillId="0" borderId="332" xfId="0" applyFont="false" applyBorder="true" applyAlignment="true" applyProtection="false">
      <alignment horizontal="center" vertical="bottom" textRotation="0" wrapText="false" indent="0" shrinkToFit="false"/>
      <protection locked="true" hidden="false"/>
    </xf>
    <xf numFmtId="165" fontId="0" fillId="0" borderId="333" xfId="0" applyFont="false" applyBorder="true" applyAlignment="true" applyProtection="false">
      <alignment horizontal="center" vertical="bottom" textRotation="0" wrapText="false" indent="0" shrinkToFit="false"/>
      <protection locked="true" hidden="false"/>
    </xf>
    <xf numFmtId="165" fontId="0" fillId="0" borderId="334"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84">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ill>
        <patternFill>
          <bgColor rgb="FFFFD966"/>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2000"/>
      </font>
    </dxf>
    <dxf>
      <font>
        <color rgb="FF000000"/>
      </font>
    </dxf>
    <dxf>
      <font>
        <color rgb="FF000000"/>
      </font>
    </dxf>
    <dxf>
      <font>
        <color rgb="FFC02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FF000000"/>
      </font>
    </dxf>
    <dxf>
      <font>
        <b val="1"/>
        <i val="0"/>
        <color rgb="FF000000"/>
      </font>
    </dxf>
    <dxf>
      <font>
        <b val="1"/>
        <i val="0"/>
        <color rgb="FF000000"/>
      </font>
    </dxf>
    <dxf>
      <font>
        <b val="1"/>
        <i val="0"/>
        <color rgb="FF000000"/>
      </font>
    </dxf>
    <dxf>
      <font>
        <b val="1"/>
        <i val="0"/>
        <color rgb="FF000000"/>
      </font>
    </dxf>
    <dxf>
      <font>
        <b val="1"/>
        <i val="0"/>
        <color rgb="FF000000"/>
      </font>
    </dxf>
    <dxf>
      <font>
        <b val="0"/>
        <i val="0"/>
        <color rgb="FFC02000"/>
      </font>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dxf>
    <dxf>
      <font>
        <b val="1"/>
        <i val="0"/>
      </font>
      <fill>
        <patternFill>
          <bgColor rgb="FFFFFF66"/>
        </patternFill>
      </fill>
    </dxf>
    <dxf>
      <font>
        <b val="1"/>
        <i val="0"/>
      </font>
      <fill>
        <patternFill>
          <bgColor rgb="FFFFFF66"/>
        </patternFill>
      </fill>
    </dxf>
    <dxf>
      <font>
        <b val="1"/>
        <i val="0"/>
      </font>
      <fill>
        <patternFill>
          <bgColor rgb="FFFFFF66"/>
        </patternFill>
      </fill>
      <border diagonalUp="false" diagonalDown="false">
        <left style="thin"/>
        <right style="thin"/>
        <top style="thin"/>
        <bottom style="thin"/>
        <diagonal/>
      </border>
    </dxf>
    <dxf>
      <fill>
        <patternFill>
          <bgColor rgb="FFEDFBC1"/>
        </patternFill>
      </fill>
    </dxf>
    <dxf>
      <font>
        <b val="1"/>
        <i val="0"/>
      </font>
    </dxf>
  </dxfs>
  <colors>
    <indexedColors>
      <rgbColor rgb="FF000000"/>
      <rgbColor rgb="FFFFFFFF"/>
      <rgbColor rgb="FFFF0000"/>
      <rgbColor rgb="FFEDFBC1"/>
      <rgbColor rgb="FFF8F8F8"/>
      <rgbColor rgb="FFFFFF00"/>
      <rgbColor rgb="FFFBE5D6"/>
      <rgbColor rgb="FFDAE3F3"/>
      <rgbColor rgb="FF8A0D20"/>
      <rgbColor rgb="FFFFD966"/>
      <rgbColor rgb="FFF0FDCE"/>
      <rgbColor rgb="FF789A0A"/>
      <rgbColor rgb="FFFFEEDB"/>
      <rgbColor rgb="FF09738F"/>
      <rgbColor rgb="FFBFBFBF"/>
      <rgbColor rgb="FF7F7F7F"/>
      <rgbColor rgb="FFAFABAB"/>
      <rgbColor rgb="FFC55A11"/>
      <rgbColor rgb="FFFFFFCC"/>
      <rgbColor rgb="FFD1F2FB"/>
      <rgbColor rgb="FFFFF2CC"/>
      <rgbColor rgb="FFE98119"/>
      <rgbColor rgb="FF0070DE"/>
      <rgbColor rgb="FFBDD7EE"/>
      <rgbColor rgb="FFF9F9F9"/>
      <rgbColor rgb="FFFEE9D6"/>
      <rgbColor rgb="FFFFFF66"/>
      <rgbColor rgb="FFD9D9D9"/>
      <rgbColor rgb="FFFDEFE7"/>
      <rgbColor rgb="FFC00000"/>
      <rgbColor rgb="FF0D98C9"/>
      <rgbColor rgb="FFFEF6E8"/>
      <rgbColor rgb="FF5B9BD5"/>
      <rgbColor rgb="FFDEEBF7"/>
      <rgbColor rgb="FFE2F0D9"/>
      <rgbColor rgb="FFFFFF99"/>
      <rgbColor rgb="FFD0CECE"/>
      <rgbColor rgb="FFF4B183"/>
      <rgbColor rgb="FFD9AADA"/>
      <rgbColor rgb="FFFCC99A"/>
      <rgbColor rgb="FF2F73B5"/>
      <rgbColor rgb="FF3CD2FF"/>
      <rgbColor rgb="FFB2DB7C"/>
      <rgbColor rgb="FFFFC000"/>
      <rgbColor rgb="FFFFAF23"/>
      <rgbColor rgb="FFDE500A"/>
      <rgbColor rgb="FF75726D"/>
      <rgbColor rgb="FFA6A6A6"/>
      <rgbColor rgb="FFF2F2F2"/>
      <rgbColor rgb="FF329A8B"/>
      <rgbColor rgb="FFFBF7C9"/>
      <rgbColor rgb="FFECECEC"/>
      <rgbColor rgb="FFC02000"/>
      <rgbColor rgb="FFE00000"/>
      <rgbColor rgb="FF4C7ABF"/>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219600</xdr:colOff>
      <xdr:row>0</xdr:row>
      <xdr:rowOff>181080</xdr:rowOff>
    </xdr:from>
    <xdr:to>
      <xdr:col>22</xdr:col>
      <xdr:colOff>676440</xdr:colOff>
      <xdr:row>8</xdr:row>
      <xdr:rowOff>247320</xdr:rowOff>
    </xdr:to>
    <xdr:pic>
      <xdr:nvPicPr>
        <xdr:cNvPr id="0" name="Grafik 1" descr=""/>
        <xdr:cNvPicPr/>
      </xdr:nvPicPr>
      <xdr:blipFill>
        <a:blip r:embed="rId1"/>
        <a:stretch/>
      </xdr:blipFill>
      <xdr:spPr>
        <a:xfrm>
          <a:off x="15093000" y="181080"/>
          <a:ext cx="1790280" cy="21553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228600</xdr:colOff>
      <xdr:row>0</xdr:row>
      <xdr:rowOff>190440</xdr:rowOff>
    </xdr:from>
    <xdr:to>
      <xdr:col>22</xdr:col>
      <xdr:colOff>685440</xdr:colOff>
      <xdr:row>9</xdr:row>
      <xdr:rowOff>18720</xdr:rowOff>
    </xdr:to>
    <xdr:pic>
      <xdr:nvPicPr>
        <xdr:cNvPr id="1" name="Grafik 1" descr=""/>
        <xdr:cNvPicPr/>
      </xdr:nvPicPr>
      <xdr:blipFill>
        <a:blip r:embed="rId1"/>
        <a:stretch/>
      </xdr:blipFill>
      <xdr:spPr>
        <a:xfrm>
          <a:off x="15102000" y="190440"/>
          <a:ext cx="1790280" cy="20696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UEFA_EURO/en/"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 collapsed="false" customWidth="false" hidden="true" outlineLevel="0" max="1024" min="27" style="0" width="11.45"/>
  </cols>
  <sheetData>
    <row r="1" customFormat="false" ht="61.5" hidden="false" customHeight="true" outlineLevel="0" collapsed="false">
      <c r="B1" s="1"/>
      <c r="C1" s="1"/>
      <c r="D1" s="2"/>
      <c r="E1" s="3" t="str">
        <f aca="false">Language!$E$84</f>
        <v>European Championship 2024</v>
      </c>
      <c r="F1" s="3"/>
      <c r="G1" s="3"/>
      <c r="H1" s="3"/>
      <c r="I1" s="3"/>
      <c r="J1" s="3"/>
      <c r="K1" s="3"/>
      <c r="L1" s="3"/>
      <c r="M1" s="3"/>
      <c r="N1" s="3"/>
      <c r="O1" s="3"/>
      <c r="P1" s="3"/>
      <c r="Q1" s="3"/>
      <c r="R1" s="3"/>
      <c r="S1" s="3"/>
      <c r="T1" s="3"/>
      <c r="U1" s="3"/>
      <c r="V1" s="2"/>
      <c r="W1" s="2"/>
      <c r="X1" s="4" t="s">
        <v>0</v>
      </c>
      <c r="Y1" s="5"/>
    </row>
    <row r="2" customFormat="false" ht="14.25" hidden="false" customHeight="true" outlineLevel="0" collapsed="false">
      <c r="B2" s="6"/>
      <c r="C2" s="7" t="str">
        <f aca="false">Language!$E$102</f>
        <v>  Pts      Goals</v>
      </c>
      <c r="D2" s="8"/>
      <c r="E2" s="6"/>
      <c r="F2" s="7" t="str">
        <f aca="false">Language!$E$102</f>
        <v>  Pts      Goals</v>
      </c>
      <c r="G2" s="8"/>
      <c r="H2" s="6"/>
      <c r="I2" s="7" t="str">
        <f aca="false">Language!$E$102</f>
        <v>  Pts      Goals</v>
      </c>
      <c r="J2" s="8"/>
      <c r="K2" s="9"/>
      <c r="L2" s="7" t="str">
        <f aca="false">Language!$E$102</f>
        <v>  Pts      Goals</v>
      </c>
      <c r="M2" s="8"/>
      <c r="N2" s="6"/>
      <c r="O2" s="7" t="str">
        <f aca="false">Language!$E$102</f>
        <v>  Pts      Goals</v>
      </c>
      <c r="P2" s="8"/>
      <c r="Q2" s="6"/>
      <c r="R2" s="7" t="str">
        <f aca="false">Language!$E$102</f>
        <v>  Pts      Goals</v>
      </c>
      <c r="S2" s="8"/>
      <c r="T2" s="10"/>
      <c r="U2" s="11"/>
      <c r="V2" s="11"/>
      <c r="W2" s="11"/>
      <c r="X2" s="11"/>
    </row>
    <row r="3" customFormat="false" ht="16" hidden="false" customHeight="true" outlineLevel="0" collapsed="false">
      <c r="A3" s="12"/>
      <c r="B3" s="13" t="str">
        <f aca="false">GrpA!P11</f>
        <v>Germany</v>
      </c>
      <c r="C3" s="14" t="str">
        <f aca="false">"   "&amp;GrpA!$Q11&amp;"        "&amp;GrpA!$S11&amp;Language!$E$146&amp;GrpA!$T11</f>
        <v>   3        2 - 1</v>
      </c>
      <c r="D3" s="15"/>
      <c r="E3" s="13" t="str">
        <f aca="false">GrpB!P11</f>
        <v>Spain</v>
      </c>
      <c r="F3" s="14" t="str">
        <f aca="false">"   "&amp;GrpB!$Q11&amp;"        "&amp;GrpB!$S11&amp;Language!$E$146&amp;GrpB!$T11</f>
        <v>   0        0 - 0</v>
      </c>
      <c r="G3" s="15"/>
      <c r="H3" s="13" t="str">
        <f aca="false">GrpC!$P11</f>
        <v>Slovenia</v>
      </c>
      <c r="I3" s="14" t="str">
        <f aca="false">"   "&amp;GrpC!$Q11&amp;"        "&amp;GrpC!$S11&amp;Language!$E$146&amp;GrpC!$T11</f>
        <v>   0        0 - 0</v>
      </c>
      <c r="J3" s="12"/>
      <c r="K3" s="13" t="str">
        <f aca="false">GrpD!$P11</f>
        <v>Poland</v>
      </c>
      <c r="L3" s="14" t="str">
        <f aca="false">"   "&amp;GrpD!$Q11&amp;"        "&amp;GrpD!$S11&amp;Language!$E$146&amp;GrpD!$T11</f>
        <v>   0        0 - 0</v>
      </c>
      <c r="M3" s="12"/>
      <c r="N3" s="13" t="str">
        <f aca="false">GrpE!$P11</f>
        <v>Belgium</v>
      </c>
      <c r="O3" s="14" t="str">
        <f aca="false">"   "&amp;GrpE!$Q11&amp;"        "&amp;GrpE!$S11&amp;Language!$E$146&amp;GrpE!$T11</f>
        <v>   0        0 - 0</v>
      </c>
      <c r="P3" s="15"/>
      <c r="Q3" s="13" t="str">
        <f aca="false">GrpF!$P11</f>
        <v>Türkiye</v>
      </c>
      <c r="R3" s="14" t="str">
        <f aca="false">"   "&amp;GrpF!$Q11&amp;"        "&amp;GrpF!$S11&amp;Language!$E$146&amp;GrpF!$T11</f>
        <v>   0        0 - 0</v>
      </c>
      <c r="S3" s="12"/>
      <c r="T3" s="11"/>
      <c r="U3" s="11"/>
      <c r="V3" s="11"/>
      <c r="W3" s="11"/>
      <c r="X3" s="11"/>
      <c r="Y3" s="12"/>
    </row>
    <row r="4" customFormat="false" ht="16" hidden="false" customHeight="true" outlineLevel="0" collapsed="false">
      <c r="A4" s="12"/>
      <c r="B4" s="16" t="str">
        <f aca="false">GrpA!P12</f>
        <v>Hungary</v>
      </c>
      <c r="C4" s="17" t="str">
        <f aca="false">"   "&amp;GrpA!$Q12&amp;"        "&amp;GrpA!$S12&amp;Language!$E$146&amp;GrpA!$T12</f>
        <v>   0        0 - 0</v>
      </c>
      <c r="D4" s="15"/>
      <c r="E4" s="16" t="str">
        <f aca="false">GrpB!P12</f>
        <v>Croatia</v>
      </c>
      <c r="F4" s="17" t="str">
        <f aca="false">"   "&amp;GrpB!$Q12&amp;"        "&amp;GrpB!$S12&amp;Language!$E$146&amp;GrpB!$T12</f>
        <v>   0        0 - 0</v>
      </c>
      <c r="G4" s="15"/>
      <c r="H4" s="16" t="str">
        <f aca="false">GrpC!P12</f>
        <v>Denmark</v>
      </c>
      <c r="I4" s="17" t="str">
        <f aca="false">"   "&amp;GrpC!$Q12&amp;"        "&amp;GrpC!$S12&amp;Language!$E$146&amp;GrpC!$T12</f>
        <v>   0        0 - 0</v>
      </c>
      <c r="J4" s="12"/>
      <c r="K4" s="16" t="str">
        <f aca="false">GrpD!$P12</f>
        <v>Netherlands</v>
      </c>
      <c r="L4" s="17" t="str">
        <f aca="false">"   "&amp;GrpD!$Q12&amp;"        "&amp;GrpD!$S12&amp;Language!$E$146&amp;GrpD!$T12</f>
        <v>   0        0 - 0</v>
      </c>
      <c r="M4" s="12"/>
      <c r="N4" s="16" t="str">
        <f aca="false">GrpE!$P12</f>
        <v>Slovakia</v>
      </c>
      <c r="O4" s="17" t="str">
        <f aca="false">"   "&amp;GrpE!$Q12&amp;"        "&amp;GrpE!$S12&amp;Language!$E$146&amp;GrpE!$T12</f>
        <v>   0        0 - 0</v>
      </c>
      <c r="P4" s="15"/>
      <c r="Q4" s="16" t="str">
        <f aca="false">GrpF!$P12</f>
        <v>Georgia</v>
      </c>
      <c r="R4" s="17" t="str">
        <f aca="false">"   "&amp;GrpF!$Q12&amp;"        "&amp;GrpF!$S12&amp;Language!$E$146&amp;GrpF!$T12</f>
        <v>   0        0 - 0</v>
      </c>
      <c r="S4" s="12"/>
      <c r="T4" s="11"/>
      <c r="U4" s="11"/>
      <c r="V4" s="11"/>
      <c r="W4" s="11"/>
      <c r="X4" s="11"/>
      <c r="Y4" s="12"/>
    </row>
    <row r="5" customFormat="false" ht="16" hidden="false" customHeight="true" outlineLevel="0" collapsed="false">
      <c r="A5" s="12"/>
      <c r="B5" s="18" t="str">
        <f aca="false">GrpA!P13</f>
        <v>Switzerland</v>
      </c>
      <c r="C5" s="19" t="str">
        <f aca="false">"   "&amp;GrpA!$Q13&amp;"        "&amp;GrpA!$S13&amp;Language!$E$146&amp;GrpA!$T13</f>
        <v>   0        0 - 0</v>
      </c>
      <c r="D5" s="15"/>
      <c r="E5" s="18" t="str">
        <f aca="false">GrpB!P13</f>
        <v>Italy</v>
      </c>
      <c r="F5" s="19" t="str">
        <f aca="false">"   "&amp;GrpB!$Q13&amp;"        "&amp;GrpB!$S13&amp;Language!$E$146&amp;GrpB!$T13</f>
        <v>   0        0 - 0</v>
      </c>
      <c r="G5" s="15"/>
      <c r="H5" s="18" t="str">
        <f aca="false">GrpC!P13</f>
        <v>Serbia</v>
      </c>
      <c r="I5" s="19" t="str">
        <f aca="false">"   "&amp;GrpC!$Q13&amp;"        "&amp;GrpC!$S13&amp;Language!$E$146&amp;GrpC!$T13</f>
        <v>   0        0 - 0</v>
      </c>
      <c r="J5" s="12"/>
      <c r="K5" s="18" t="str">
        <f aca="false">GrpD!$P13</f>
        <v>Austria</v>
      </c>
      <c r="L5" s="19" t="str">
        <f aca="false">"   "&amp;GrpD!$Q13&amp;"        "&amp;GrpD!$S13&amp;Language!$E$146&amp;GrpD!$T13</f>
        <v>   0        0 - 0</v>
      </c>
      <c r="M5" s="12"/>
      <c r="N5" s="18" t="str">
        <f aca="false">GrpE!$P13</f>
        <v>Romania</v>
      </c>
      <c r="O5" s="19" t="str">
        <f aca="false">"   "&amp;GrpE!$Q13&amp;"        "&amp;GrpE!$S13&amp;Language!$E$146&amp;GrpE!$T13</f>
        <v>   0        0 - 0</v>
      </c>
      <c r="P5" s="15"/>
      <c r="Q5" s="18" t="str">
        <f aca="false">GrpF!$P13</f>
        <v>Portugal</v>
      </c>
      <c r="R5" s="19" t="str">
        <f aca="false">"   "&amp;GrpF!$Q13&amp;"        "&amp;GrpF!$S13&amp;Language!$E$146&amp;GrpF!$T13</f>
        <v>   0        0 - 0</v>
      </c>
      <c r="S5" s="12"/>
      <c r="T5" s="11"/>
      <c r="U5" s="11"/>
      <c r="V5" s="11"/>
      <c r="W5" s="11"/>
      <c r="X5" s="11"/>
      <c r="Y5" s="12"/>
    </row>
    <row r="6" s="24" customFormat="true" ht="16" hidden="false" customHeight="true" outlineLevel="0" collapsed="false">
      <c r="A6" s="20"/>
      <c r="B6" s="21" t="str">
        <f aca="false">GrpA!P14</f>
        <v>Scotland</v>
      </c>
      <c r="C6" s="22" t="str">
        <f aca="false">"   "&amp;GrpA!$Q14&amp;"        "&amp;GrpA!$S14&amp;Language!$E$146&amp;GrpA!$T14</f>
        <v>   0        1 - 2</v>
      </c>
      <c r="D6" s="23"/>
      <c r="E6" s="21" t="str">
        <f aca="false">GrpB!P14</f>
        <v>Albania</v>
      </c>
      <c r="F6" s="22" t="str">
        <f aca="false">"   "&amp;GrpB!$Q14&amp;"        "&amp;GrpB!$S14&amp;Language!$E$146&amp;GrpB!$T14</f>
        <v>   0        0 - 0</v>
      </c>
      <c r="G6" s="23"/>
      <c r="H6" s="21" t="str">
        <f aca="false">GrpC!P14</f>
        <v>England</v>
      </c>
      <c r="I6" s="22" t="str">
        <f aca="false">"   "&amp;GrpC!$Q14&amp;"        "&amp;GrpC!$S14&amp;Language!$E$146&amp;GrpC!$T14</f>
        <v>   0        0 - 0</v>
      </c>
      <c r="J6" s="20"/>
      <c r="K6" s="21" t="str">
        <f aca="false">GrpD!$P14</f>
        <v>France</v>
      </c>
      <c r="L6" s="22" t="str">
        <f aca="false">"   "&amp;GrpD!$Q14&amp;"        "&amp;GrpD!$S14&amp;Language!$E$146&amp;GrpD!$T14</f>
        <v>   0        0 - 0</v>
      </c>
      <c r="M6" s="20"/>
      <c r="N6" s="21" t="str">
        <f aca="false">GrpE!$P14</f>
        <v>Ukraine</v>
      </c>
      <c r="O6" s="22" t="str">
        <f aca="false">"   "&amp;GrpE!$Q14&amp;"        "&amp;GrpE!$S14&amp;Language!$E$146&amp;GrpE!$T14</f>
        <v>   0        0 - 0</v>
      </c>
      <c r="P6" s="23"/>
      <c r="Q6" s="21" t="str">
        <f aca="false">GrpF!$P14</f>
        <v>Czechia</v>
      </c>
      <c r="R6" s="22" t="str">
        <f aca="false">"   "&amp;GrpF!$Q14&amp;"        "&amp;GrpF!$S14&amp;Language!$E$146&amp;GrpF!$T14</f>
        <v>   0        0 - 0</v>
      </c>
      <c r="S6" s="20"/>
      <c r="T6" s="11"/>
      <c r="U6" s="11"/>
      <c r="V6" s="11"/>
      <c r="W6" s="11"/>
      <c r="X6" s="11"/>
      <c r="Y6" s="20"/>
    </row>
    <row r="7" customFormat="false" ht="13.5" hidden="false" customHeight="true" outlineLevel="0" collapsed="false">
      <c r="A7" s="12"/>
      <c r="B7" s="25" t="str">
        <f aca="false">IF(Distinctness!$G$13=0,"",IF(Distinctness!$D$4&gt;0,Distinctness!$J$4,Distinctness!$J$5))</f>
        <v>Groups with fair play valuation:  .</v>
      </c>
      <c r="C7" s="25"/>
      <c r="D7" s="25"/>
      <c r="E7" s="25"/>
      <c r="F7" s="25"/>
      <c r="G7" s="25"/>
      <c r="H7" s="25"/>
      <c r="I7" s="25"/>
      <c r="J7" s="25"/>
      <c r="K7" s="25"/>
      <c r="L7" s="25"/>
      <c r="M7" s="25"/>
      <c r="N7" s="25"/>
      <c r="O7" s="25"/>
      <c r="P7" s="25"/>
      <c r="Q7" s="25"/>
      <c r="R7" s="25"/>
      <c r="S7" s="26"/>
      <c r="T7" s="26"/>
      <c r="U7" s="26"/>
      <c r="V7" s="26"/>
      <c r="W7" s="26"/>
      <c r="X7" s="26"/>
      <c r="Y7" s="12"/>
    </row>
    <row r="8" customFormat="false" ht="11.25" hidden="false" customHeight="true" outlineLevel="0" collapsed="false">
      <c r="B8" s="27" t="str">
        <f aca="false">IF(GrpA!$X$11&gt;0,"•","")</f>
        <v>•</v>
      </c>
      <c r="C8" s="27"/>
      <c r="D8" s="28"/>
      <c r="E8" s="27" t="str">
        <f aca="false">IF(GrpB!$X$11&gt;0,"•","")</f>
        <v/>
      </c>
      <c r="F8" s="27"/>
      <c r="G8" s="28"/>
      <c r="H8" s="27" t="str">
        <f aca="false">IF(GrpC!$X$11&gt;0,"•","")</f>
        <v/>
      </c>
      <c r="I8" s="27"/>
      <c r="J8" s="28"/>
      <c r="K8" s="27" t="str">
        <f aca="false">IF(GrpD!$X$11&gt;0,"•","")</f>
        <v/>
      </c>
      <c r="L8" s="27"/>
      <c r="M8" s="29"/>
      <c r="N8" s="27" t="str">
        <f aca="false">IF(GrpE!$X$11&gt;0,"•","")</f>
        <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c r="X9" s="34"/>
    </row>
    <row r="10" customFormat="false" ht="10"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c r="X12" s="38"/>
    </row>
    <row r="13" customFormat="false" ht="14.5" hidden="false" customHeight="fals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c r="X13" s="44"/>
    </row>
    <row r="14" customFormat="false" ht="13.8" hidden="false" customHeight="false" outlineLevel="0" collapsed="false">
      <c r="B14" s="45" t="n">
        <v>2</v>
      </c>
      <c r="C14" s="46" t="n">
        <v>1</v>
      </c>
      <c r="E14" s="45"/>
      <c r="F14" s="46"/>
      <c r="H14" s="45"/>
      <c r="I14" s="46"/>
      <c r="K14" s="45"/>
      <c r="L14" s="46"/>
      <c r="N14" s="45"/>
      <c r="O14" s="46"/>
      <c r="Q14" s="45"/>
      <c r="R14" s="46"/>
      <c r="T14" s="47" t="str">
        <f aca="false">Language!$E$149</f>
        <v>Criteria for placement within the groups:</v>
      </c>
      <c r="U14" s="47"/>
      <c r="V14" s="47"/>
      <c r="W14" s="47"/>
      <c r="X14" s="47"/>
    </row>
    <row r="15" customFormat="false" ht="10" hidden="false" customHeight="true" outlineLevel="0" collapsed="false">
      <c r="B15" s="48"/>
      <c r="C15" s="48"/>
      <c r="E15" s="48"/>
      <c r="F15" s="48"/>
      <c r="H15" s="48"/>
      <c r="I15" s="48"/>
      <c r="K15" s="48"/>
      <c r="L15" s="48"/>
      <c r="N15" s="48"/>
      <c r="O15" s="48"/>
      <c r="Q15" s="48"/>
      <c r="R15" s="48"/>
      <c r="T15" s="47"/>
      <c r="U15" s="47"/>
      <c r="V15" s="47"/>
      <c r="W15" s="47"/>
      <c r="X15" s="47"/>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c r="X17" s="49"/>
    </row>
    <row r="18" customFormat="false" ht="14.5" hidden="false" customHeight="fals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c r="X18" s="49"/>
    </row>
    <row r="19" customFormat="false" ht="15" hidden="false" customHeight="false" outlineLevel="0" collapsed="false">
      <c r="B19" s="45"/>
      <c r="C19" s="46"/>
      <c r="E19" s="45"/>
      <c r="F19" s="46"/>
      <c r="H19" s="45"/>
      <c r="I19" s="46"/>
      <c r="K19" s="45"/>
      <c r="L19" s="46"/>
      <c r="N19" s="45"/>
      <c r="O19" s="46"/>
      <c r="Q19" s="45"/>
      <c r="R19" s="46"/>
      <c r="T19" s="49"/>
      <c r="U19" s="49"/>
      <c r="V19" s="49"/>
      <c r="W19" s="49"/>
      <c r="X19" s="49"/>
    </row>
    <row r="20" customFormat="false" ht="10"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4.5" hidden="false" customHeight="fals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c r="X22" s="49"/>
    </row>
    <row r="23" customFormat="false" ht="14.5" hidden="false" customHeight="fals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c r="X23" s="49"/>
    </row>
    <row r="24" customFormat="false" ht="15" hidden="false" customHeight="false" outlineLevel="0" collapsed="false">
      <c r="B24" s="45"/>
      <c r="C24" s="46"/>
      <c r="E24" s="45"/>
      <c r="F24" s="46"/>
      <c r="H24" s="45"/>
      <c r="I24" s="46"/>
      <c r="K24" s="45"/>
      <c r="L24" s="46"/>
      <c r="N24" s="45"/>
      <c r="O24" s="46"/>
      <c r="Q24" s="45"/>
      <c r="R24" s="46"/>
      <c r="T24" s="49"/>
      <c r="U24" s="49"/>
      <c r="V24" s="49"/>
      <c r="W24" s="49"/>
      <c r="X24" s="49"/>
    </row>
    <row r="25" customFormat="false" ht="10"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4.5" hidden="false" customHeight="fals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c r="X27" s="49"/>
    </row>
    <row r="28" customFormat="false" ht="14.5" hidden="false" customHeight="fals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c r="X28" s="52"/>
    </row>
    <row r="29" customFormat="false" ht="15" hidden="false" customHeight="false" outlineLevel="0" collapsed="false">
      <c r="B29" s="45"/>
      <c r="C29" s="46"/>
      <c r="E29" s="45"/>
      <c r="F29" s="46"/>
      <c r="H29" s="45"/>
      <c r="I29" s="46"/>
      <c r="K29" s="45"/>
      <c r="L29" s="46"/>
      <c r="N29" s="45"/>
      <c r="O29" s="46"/>
      <c r="Q29" s="45"/>
      <c r="R29" s="46"/>
      <c r="T29" s="53"/>
      <c r="U29" s="54"/>
      <c r="V29" s="54"/>
      <c r="W29" s="54"/>
      <c r="X29" s="55"/>
    </row>
    <row r="30" customFormat="false" ht="10"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c r="X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45"/>
      <c r="C34" s="46"/>
      <c r="E34" s="45"/>
      <c r="F34" s="46"/>
      <c r="H34" s="45"/>
      <c r="I34" s="46"/>
      <c r="K34" s="45"/>
      <c r="L34" s="46"/>
      <c r="N34" s="45"/>
      <c r="O34" s="46"/>
      <c r="Q34" s="45"/>
      <c r="R34" s="46"/>
      <c r="T34" s="58"/>
      <c r="U34" s="58"/>
      <c r="V34" s="58"/>
      <c r="W34" s="58"/>
      <c r="X34" s="58"/>
    </row>
    <row r="35" customFormat="false" ht="10"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c r="X35" s="58"/>
    </row>
    <row r="36" customFormat="false" ht="15" hidden="false" customHeight="false" outlineLevel="0" collapsed="false">
      <c r="B36" s="61"/>
      <c r="C36" s="62"/>
      <c r="E36" s="61"/>
      <c r="F36" s="62"/>
      <c r="H36" s="61"/>
      <c r="I36" s="62"/>
      <c r="K36" s="61"/>
      <c r="L36" s="62"/>
      <c r="N36" s="61"/>
      <c r="O36" s="62"/>
      <c r="Q36" s="61"/>
      <c r="R36" s="62"/>
      <c r="T36" s="58"/>
      <c r="U36" s="58"/>
      <c r="V36" s="58"/>
      <c r="W36" s="58"/>
      <c r="X36" s="58"/>
    </row>
    <row r="37" customFormat="false" ht="10"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c r="X37" s="65"/>
    </row>
    <row r="38" customFormat="false" ht="14.5" hidden="false" customHeight="fals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4.5" hidden="false" customHeight="fals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c r="X39" s="65"/>
    </row>
    <row r="40" customFormat="false" ht="14.5" hidden="false" customHeight="fals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c r="X40" s="65"/>
    </row>
    <row r="41" customFormat="false" ht="15" hidden="false" customHeight="false" outlineLevel="0" collapsed="false">
      <c r="B41" s="45"/>
      <c r="C41" s="46"/>
      <c r="E41" s="45"/>
      <c r="F41" s="46"/>
      <c r="H41" s="45"/>
      <c r="I41" s="46"/>
      <c r="K41" s="45"/>
      <c r="L41" s="46"/>
      <c r="N41" s="45"/>
      <c r="O41" s="46"/>
      <c r="Q41" s="45"/>
      <c r="R41" s="46"/>
      <c r="T41" s="65"/>
      <c r="U41" s="65"/>
      <c r="V41" s="65"/>
      <c r="W41" s="65"/>
      <c r="X41" s="65"/>
    </row>
    <row r="42" customFormat="false" ht="10"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c r="W42" s="48"/>
      <c r="X42" s="48"/>
    </row>
    <row r="43" customFormat="false" ht="15" hidden="false" customHeight="false" outlineLevel="0" collapsed="false">
      <c r="B43" s="61"/>
      <c r="C43" s="62"/>
      <c r="E43" s="61"/>
      <c r="F43" s="62"/>
      <c r="H43" s="61"/>
      <c r="I43" s="62"/>
      <c r="K43" s="61"/>
      <c r="L43" s="62"/>
      <c r="N43" s="61"/>
      <c r="O43" s="62"/>
      <c r="Q43" s="61"/>
      <c r="R43" s="62"/>
      <c r="T43" s="48"/>
      <c r="U43" s="48"/>
      <c r="W43" s="48"/>
      <c r="X43" s="48"/>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v>
      </c>
      <c r="U44" s="66"/>
    </row>
    <row r="45" customFormat="false" ht="14.5" hidden="false" customHeight="fals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5" hidden="false" customHeight="false" outlineLevel="0" collapsed="false">
      <c r="A46" s="71" t="s">
        <v>1</v>
      </c>
      <c r="B46" s="72" t="str">
        <f aca="false">IF(GrpA!$M$10&gt;0,GrpA!$P11,"")</f>
        <v>Germany</v>
      </c>
      <c r="C46" s="72"/>
      <c r="D46" s="71" t="s">
        <v>2</v>
      </c>
      <c r="E46" s="72" t="str">
        <f aca="false">IF(GrpB!$M$10&gt;0,GrpB!$P11,"")</f>
        <v/>
      </c>
      <c r="F46" s="72"/>
      <c r="G46" s="71" t="s">
        <v>3</v>
      </c>
      <c r="H46" s="72" t="str">
        <f aca="false">IF(GrpC!$M$10&gt;0,GrpC!$P11,"")</f>
        <v/>
      </c>
      <c r="I46" s="72"/>
      <c r="J46" s="71" t="s">
        <v>4</v>
      </c>
      <c r="K46" s="72" t="str">
        <f aca="false">IF(GrpD!$M$10&gt;0,GrpD!$P11,"")</f>
        <v/>
      </c>
      <c r="L46" s="72"/>
      <c r="M46" s="71" t="s">
        <v>5</v>
      </c>
      <c r="N46" s="72" t="str">
        <f aca="false">IF(GrpE!$M$10&gt;0,GrpE!$P11,"")</f>
        <v/>
      </c>
      <c r="O46" s="72"/>
      <c r="P46" s="71" t="s">
        <v>6</v>
      </c>
      <c r="Q46" s="72" t="str">
        <f aca="false">IF(GrpF!$M$10&gt;0,GrpF!$P11,"")</f>
        <v/>
      </c>
      <c r="R46" s="72"/>
      <c r="S46" s="71"/>
      <c r="T46" s="73" t="str">
        <f aca="false">IF(Distinctness!$G$13&gt;0,ThirdPlaced!$C11,"")</f>
        <v>Portugal</v>
      </c>
      <c r="U46" s="74" t="str">
        <f aca="false">IF(Distinctness!$G$13&gt;0,"   "&amp;ThirdPlaced!$D11&amp;"        "&amp;ThirdPlaced!$F11&amp;Language!$E$146&amp;ThirdPlaced!$G11,"")</f>
        <v>   0        0 - 0</v>
      </c>
      <c r="V46" s="75" t="str">
        <f aca="false">IF(Distinctness!$G$13&gt;0,ThirdPlaced!$J11,"")</f>
        <v>F</v>
      </c>
      <c r="W46" s="76" t="str">
        <f aca="false">IF(Distinctness!$G$13&gt;0,ThirdPlaced!$J18,"")</f>
        <v>B D E F</v>
      </c>
      <c r="X46" s="76"/>
    </row>
    <row r="47" customFormat="false" ht="14.5" hidden="false" customHeight="false" outlineLevel="0" collapsed="false">
      <c r="A47" s="71" t="s">
        <v>7</v>
      </c>
      <c r="B47" s="72" t="str">
        <f aca="false">IF(GrpA!$M$10&gt;0,GrpA!$P12,"")</f>
        <v>Hungary</v>
      </c>
      <c r="C47" s="72"/>
      <c r="D47" s="71" t="s">
        <v>8</v>
      </c>
      <c r="E47" s="72" t="str">
        <f aca="false">IF(GrpB!$M$10&gt;0,GrpB!$P12,"")</f>
        <v/>
      </c>
      <c r="F47" s="72"/>
      <c r="G47" s="71" t="s">
        <v>9</v>
      </c>
      <c r="H47" s="72" t="str">
        <f aca="false">IF(GrpC!$M$10&gt;0,GrpC!$P12,"")</f>
        <v/>
      </c>
      <c r="I47" s="72"/>
      <c r="J47" s="71" t="s">
        <v>10</v>
      </c>
      <c r="K47" s="72" t="str">
        <f aca="false">IF(GrpD!$M$10&gt;0,GrpD!$P12,"")</f>
        <v/>
      </c>
      <c r="L47" s="72"/>
      <c r="M47" s="71" t="s">
        <v>11</v>
      </c>
      <c r="N47" s="72" t="str">
        <f aca="false">IF(GrpE!$M$10&gt;0,GrpE!$P12,"")</f>
        <v/>
      </c>
      <c r="O47" s="72"/>
      <c r="P47" s="71" t="s">
        <v>12</v>
      </c>
      <c r="Q47" s="72" t="str">
        <f aca="false">IF(GrpF!$M$10&gt;0,GrpF!$P12,"")</f>
        <v/>
      </c>
      <c r="R47" s="72"/>
      <c r="S47" s="71"/>
      <c r="T47" s="73" t="str">
        <f aca="false">IF(Distinctness!$G$13&gt;0,ThirdPlaced!$C12,"")</f>
        <v>Romania</v>
      </c>
      <c r="U47" s="74" t="str">
        <f aca="false">IF(Distinctness!$G$13&gt;0,"   "&amp;ThirdPlaced!$D12&amp;"        "&amp;ThirdPlaced!$F12&amp;Language!$E$146&amp;ThirdPlaced!$G12,"")</f>
        <v>   0        0 - 0</v>
      </c>
      <c r="V47" s="75" t="str">
        <f aca="false">IF(Distinctness!$G$13&gt;0,ThirdPlaced!$J12,"")</f>
        <v>E</v>
      </c>
      <c r="W47" s="77" t="str">
        <f aca="false">Language!$E$130</f>
        <v>Not qualified:</v>
      </c>
      <c r="X47" s="77"/>
      <c r="Y47" s="78" t="str">
        <f aca="false">Language!$E$96</f>
        <v>Grp</v>
      </c>
    </row>
    <row r="48" customFormat="false" ht="14.5" hidden="false" customHeight="false" outlineLevel="0" collapsed="false">
      <c r="A48" s="79" t="s">
        <v>13</v>
      </c>
      <c r="B48" s="80" t="str">
        <f aca="false">IF(GrpA!$M$10&gt;0,GrpA!$P13,"")</f>
        <v>Switzerland</v>
      </c>
      <c r="C48" s="80"/>
      <c r="D48" s="79" t="s">
        <v>14</v>
      </c>
      <c r="E48" s="80" t="str">
        <f aca="false">IF(GrpB!$M$10&gt;0,GrpB!$P13,"")</f>
        <v/>
      </c>
      <c r="F48" s="80"/>
      <c r="G48" s="79" t="s">
        <v>15</v>
      </c>
      <c r="H48" s="80" t="str">
        <f aca="false">IF(GrpC!$M$10&gt;0,GrpC!$P13,"")</f>
        <v/>
      </c>
      <c r="I48" s="80"/>
      <c r="J48" s="79" t="s">
        <v>16</v>
      </c>
      <c r="K48" s="80" t="str">
        <f aca="false">IF(GrpD!$M$10&gt;0,GrpD!$P13,"")</f>
        <v/>
      </c>
      <c r="L48" s="80"/>
      <c r="M48" s="79" t="s">
        <v>17</v>
      </c>
      <c r="N48" s="80" t="str">
        <f aca="false">IF(GrpE!$M$10&gt;0,GrpE!$P13,"")</f>
        <v/>
      </c>
      <c r="O48" s="80"/>
      <c r="P48" s="79" t="s">
        <v>18</v>
      </c>
      <c r="Q48" s="80" t="str">
        <f aca="false">IF(GrpF!$M$10&gt;0,GrpF!$P13,"")</f>
        <v/>
      </c>
      <c r="R48" s="80"/>
      <c r="S48" s="79"/>
      <c r="T48" s="73" t="str">
        <f aca="false">IF(Distinctness!$G$13&gt;0,ThirdPlaced!$C13,"")</f>
        <v>Austria</v>
      </c>
      <c r="U48" s="74" t="str">
        <f aca="false">IF(Distinctness!$G$13&gt;0,"   "&amp;ThirdPlaced!$D13&amp;"        "&amp;ThirdPlaced!$F13&amp;Language!$E$146&amp;ThirdPlaced!$G13,"")</f>
        <v>   0        0 - 0</v>
      </c>
      <c r="V48" s="75" t="str">
        <f aca="false">IF(Distinctness!$G$13&gt;0,ThirdPlaced!$J13,"")</f>
        <v>D</v>
      </c>
      <c r="W48" s="81" t="str">
        <f aca="false">IF(Distinctness!$G$13&gt;0,ThirdPlaced!$C15,"")</f>
        <v>Serbia</v>
      </c>
      <c r="X48" s="82" t="str">
        <f aca="false">IF(Distinctness!$G$13&gt;0,"   "&amp;ThirdPlaced!$D15&amp;"        "&amp;ThirdPlaced!$F15&amp;Language!$E$146&amp;ThirdPlaced!$G15,"")</f>
        <v>   0        0 - 0</v>
      </c>
      <c r="Y48" s="83" t="str">
        <f aca="false">IF(Distinctness!$G$13&gt;0,ThirdPlaced!$J15,"")</f>
        <v>C</v>
      </c>
    </row>
    <row r="49" customFormat="false" ht="14.5" hidden="false" customHeight="false" outlineLevel="0" collapsed="false">
      <c r="A49" s="79" t="s">
        <v>19</v>
      </c>
      <c r="B49" s="80" t="str">
        <f aca="false">IF(GrpA!$M$10&gt;0,GrpA!$P14,"")</f>
        <v>Scotland</v>
      </c>
      <c r="C49" s="80"/>
      <c r="D49" s="79" t="s">
        <v>20</v>
      </c>
      <c r="E49" s="80" t="str">
        <f aca="false">IF(GrpB!$M$10&gt;0,GrpB!$P14,"")</f>
        <v/>
      </c>
      <c r="F49" s="80"/>
      <c r="G49" s="79" t="s">
        <v>21</v>
      </c>
      <c r="H49" s="80" t="str">
        <f aca="false">IF(GrpC!$M$10&gt;0,GrpC!$P14,"")</f>
        <v/>
      </c>
      <c r="I49" s="80"/>
      <c r="J49" s="79" t="s">
        <v>22</v>
      </c>
      <c r="K49" s="80" t="str">
        <f aca="false">IF(GrpD!$M$10&gt;0,GrpD!$P14,"")</f>
        <v/>
      </c>
      <c r="L49" s="80"/>
      <c r="M49" s="79" t="s">
        <v>23</v>
      </c>
      <c r="N49" s="80" t="str">
        <f aca="false">IF(GrpE!$M$10&gt;0,GrpE!$P14,"")</f>
        <v/>
      </c>
      <c r="O49" s="80"/>
      <c r="P49" s="79" t="s">
        <v>24</v>
      </c>
      <c r="Q49" s="80" t="str">
        <f aca="false">IF(GrpF!$M$10&gt;0,GrpF!$P14,"")</f>
        <v/>
      </c>
      <c r="R49" s="80"/>
      <c r="S49" s="79"/>
      <c r="T49" s="73" t="str">
        <f aca="false">IF(Distinctness!$G$13&gt;0,ThirdPlaced!$C14,"")</f>
        <v>Italy</v>
      </c>
      <c r="U49" s="74" t="str">
        <f aca="false">IF(Distinctness!$G$13&gt;0,"   "&amp;ThirdPlaced!$D14&amp;"        "&amp;ThirdPlaced!$F14&amp;Language!$E$146&amp;ThirdPlaced!$G14,"")</f>
        <v>   0        0 - 0</v>
      </c>
      <c r="V49" s="75" t="str">
        <f aca="false">IF(Distinctness!$G$13&gt;0,ThirdPlaced!$J14,"")</f>
        <v>B</v>
      </c>
      <c r="W49" s="81" t="str">
        <f aca="false">IF(Distinctness!$G$13&gt;0,ThirdPlaced!$C16,"")</f>
        <v>Switzerland</v>
      </c>
      <c r="X49" s="82" t="str">
        <f aca="false">IF(Distinctness!$G$13&gt;0,"   "&amp;ThirdPlaced!$D16&amp;"        "&amp;ThirdPlaced!$F16&amp;Language!$E$146&amp;ThirdPlaced!$G16,"")</f>
        <v>   0        0 - 0</v>
      </c>
      <c r="Y49" s="83" t="str">
        <f aca="false">IF(Distinctness!$G$13&gt;0,ThirdPlaced!$J16,"")</f>
        <v>A</v>
      </c>
    </row>
    <row r="50" customFormat="false" ht="35.25" hidden="false" customHeight="true" outlineLevel="0" collapsed="false"/>
    <row r="51" customFormat="false" ht="16" hidden="false" customHeight="fals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4.5" hidden="false" customHeight="fals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4.5" hidden="false" customHeight="fals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4.5" hidden="false" customHeight="false" outlineLevel="0" collapsed="false">
      <c r="B54" s="40" t="str">
        <f aca="false">VLOOKUP(A52,Matches!$B$4:$K$58,8,0)</f>
        <v/>
      </c>
      <c r="C54" s="41" t="str">
        <f aca="false">VLOOKUP(A52,Matches!$B$4:$K$58,9,0)</f>
        <v>Portugal</v>
      </c>
      <c r="E54" s="40" t="str">
        <f aca="false">VLOOKUP(D52,Matches!$B$4:$K$58,8,0)</f>
        <v>Germany</v>
      </c>
      <c r="F54" s="41" t="str">
        <f aca="false">VLOOKUP(D52,Matches!$B$4:$K$58,9,0)</f>
        <v/>
      </c>
      <c r="H54" s="40" t="str">
        <f aca="false">VLOOKUP(G52,Matches!$B$4:$K$58,8,0)</f>
        <v/>
      </c>
      <c r="I54" s="41" t="str">
        <f aca="false">VLOOKUP(G52,Matches!$B$4:$K$58,9,0)</f>
        <v>Italy</v>
      </c>
      <c r="K54" s="40" t="str">
        <f aca="false">VLOOKUP(J52,Matches!$B$4:$K$58,8,0)</f>
        <v/>
      </c>
      <c r="L54" s="41" t="str">
        <f aca="false">VLOOKUP(J52,Matches!$B$4:$K$58,9,0)</f>
        <v/>
      </c>
      <c r="N54" s="40" t="str">
        <f aca="false">VLOOKUP(M52,Matches!$B$4:$K$58,8,0)</f>
        <v/>
      </c>
      <c r="O54" s="41" t="str">
        <f aca="false">VLOOKUP(M52,Matches!$B$4:$K$58,9,0)</f>
        <v>Austria</v>
      </c>
      <c r="Q54" s="40" t="str">
        <f aca="false">VLOOKUP(P52,Matches!$B$4:$K$58,8,0)</f>
        <v/>
      </c>
      <c r="R54" s="41" t="str">
        <f aca="false">VLOOKUP(P52,Matches!$B$4:$K$58,9,0)</f>
        <v/>
      </c>
      <c r="T54" s="40" t="str">
        <f aca="false">VLOOKUP(S52,Matches!$B$4:$K$58,8,0)</f>
        <v/>
      </c>
      <c r="U54" s="41" t="str">
        <f aca="false">VLOOKUP(S52,Matches!$B$4:$K$58,9,0)</f>
        <v>Romania</v>
      </c>
      <c r="W54" s="40" t="str">
        <f aca="false">VLOOKUP(V52,Matches!$B$4:$K$58,8,0)</f>
        <v>Hungary</v>
      </c>
      <c r="X54" s="41" t="str">
        <f aca="false">VLOOKUP(V52,Matches!$B$4:$K$58,9,0)</f>
        <v/>
      </c>
    </row>
    <row r="55" customFormat="false" ht="15" hidden="false" customHeight="false" outlineLevel="0" collapsed="false">
      <c r="B55" s="45"/>
      <c r="C55" s="46"/>
      <c r="D55" s="86"/>
      <c r="E55" s="45"/>
      <c r="F55" s="46"/>
      <c r="G55" s="86"/>
      <c r="H55" s="45"/>
      <c r="I55" s="46"/>
      <c r="J55" s="86"/>
      <c r="K55" s="45"/>
      <c r="L55" s="46"/>
      <c r="M55" s="86"/>
      <c r="N55" s="45"/>
      <c r="O55" s="46"/>
      <c r="P55" s="86"/>
      <c r="Q55" s="45"/>
      <c r="R55" s="46"/>
      <c r="S55" s="86"/>
      <c r="T55" s="45"/>
      <c r="U55" s="46"/>
      <c r="V55" s="86"/>
      <c r="W55" s="45"/>
      <c r="X55" s="46"/>
      <c r="Y55" s="87"/>
    </row>
    <row r="56" customFormat="false" ht="10" hidden="false" customHeight="true" outlineLevel="0" collapsed="false">
      <c r="B56" s="59" t="str">
        <f aca="false">Language!$E$127</f>
        <v>Penalty shoot-out:</v>
      </c>
      <c r="C56" s="59"/>
      <c r="E56" s="59" t="str">
        <f aca="false">Language!$E$127</f>
        <v>Penalty shoot-out:</v>
      </c>
      <c r="F56" s="59"/>
      <c r="H56" s="59" t="str">
        <f aca="false">Language!$E$127</f>
        <v>Penalty shoot-out:</v>
      </c>
      <c r="I56" s="59"/>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5" hidden="false" customHeight="false" outlineLevel="0" collapsed="false">
      <c r="B57" s="61"/>
      <c r="C57" s="62"/>
      <c r="E57" s="61"/>
      <c r="F57" s="62"/>
      <c r="H57" s="61"/>
      <c r="I57" s="62"/>
      <c r="K57" s="61"/>
      <c r="L57" s="62"/>
      <c r="N57" s="61"/>
      <c r="O57" s="62"/>
      <c r="Q57" s="61"/>
      <c r="R57" s="62"/>
      <c r="T57" s="61"/>
      <c r="U57" s="62"/>
      <c r="W57" s="61"/>
      <c r="X57" s="62"/>
    </row>
    <row r="58" s="88" customFormat="true" ht="12" hidden="false" customHeight="false" outlineLevel="0" collapsed="false">
      <c r="B58" s="89" t="str">
        <f aca="false">VLOOKUP(A52,Matches!$B$4:$K$58,2,0)</f>
        <v>1B</v>
      </c>
      <c r="C58" s="89" t="str">
        <f aca="false">VLOOKUP(A52,Matches!$B$4:$K$58,3,0)</f>
        <v>3A/D/E/F</v>
      </c>
      <c r="E58" s="89" t="str">
        <f aca="false">VLOOKUP(D52,Matches!$B$4:$K$58,2,0)</f>
        <v>1A</v>
      </c>
      <c r="F58" s="89" t="str">
        <f aca="false">VLOOKUP(D52,Matches!$B$4:$K$58,3,0)</f>
        <v>2C</v>
      </c>
      <c r="G58" s="90"/>
      <c r="H58" s="89" t="str">
        <f aca="false">VLOOKUP(G52,Matches!$B$4:$K$58,2,0)</f>
        <v>1F</v>
      </c>
      <c r="I58" s="89" t="str">
        <f aca="false">VLOOKUP(G52,Matches!$B$4:$K$58,3,0)</f>
        <v>3A/B/C</v>
      </c>
      <c r="J58" s="89"/>
      <c r="K58" s="89" t="str">
        <f aca="false">VLOOKUP(J52,Matches!$B$4:$K$58,2,0)</f>
        <v>2D</v>
      </c>
      <c r="L58" s="89" t="str">
        <f aca="false">VLOOKUP(J52,Matches!$B$4:$K$58,3,0)</f>
        <v>2E</v>
      </c>
      <c r="M58" s="89"/>
      <c r="N58" s="89" t="str">
        <f aca="false">VLOOKUP(M52,Matches!$B$4:$K$58,2,0)</f>
        <v>1E</v>
      </c>
      <c r="O58" s="89" t="str">
        <f aca="false">VLOOKUP(M52,Matches!$B$4:$K$58,3,0)</f>
        <v>3A/B/C/D</v>
      </c>
      <c r="P58" s="89"/>
      <c r="Q58" s="89" t="str">
        <f aca="false">VLOOKUP(P52,Matches!$B$4:$K$58,2,0)</f>
        <v>1D</v>
      </c>
      <c r="R58" s="89" t="str">
        <f aca="false">VLOOKUP(P52,Matches!$B$4:$K$58,3,0)</f>
        <v>2F</v>
      </c>
      <c r="S58" s="89"/>
      <c r="T58" s="89" t="str">
        <f aca="false">VLOOKUP(S52,Matches!$B$4:$K$58,2,0)</f>
        <v>1C</v>
      </c>
      <c r="U58" s="89" t="str">
        <f aca="false">VLOOKUP(S52,Matches!$B$4:$K$58,3,0)</f>
        <v>3D/E/F</v>
      </c>
      <c r="V58" s="89"/>
      <c r="W58" s="89" t="str">
        <f aca="false">VLOOKUP(V52,Matches!$B$4:$K$58,2,0)</f>
        <v>2A</v>
      </c>
      <c r="X58" s="89" t="str">
        <f aca="false">VLOOKUP(V52,Matches!$B$4:$K$58,3,0)</f>
        <v>2B</v>
      </c>
    </row>
    <row r="59" s="88" customFormat="true" ht="12" hidden="false" customHeight="false" outlineLevel="0" collapsed="false">
      <c r="B59" s="63" t="str">
        <f aca="false">IF(AND(B55&lt;&gt;"",C55&lt;&gt;"",B55=C55,B57&lt;&gt;"",C57&lt;&gt;"",B57=C57),Language!$E$141,"")</f>
        <v/>
      </c>
      <c r="C59" s="63"/>
      <c r="D59" s="90"/>
      <c r="E59" s="63" t="str">
        <f aca="false">IF(AND(E55&lt;&gt;"",F55&lt;&gt;"",E55=F55,E57&lt;&gt;"",F57&lt;&gt;"",E57=F57),Language!$E$141,"")</f>
        <v/>
      </c>
      <c r="F59" s="63"/>
      <c r="G59" s="89"/>
      <c r="H59" s="63" t="str">
        <f aca="false">IF(AND(H55&lt;&gt;"",I55&lt;&gt;"",H55=I55,H57&lt;&gt;"",I57&lt;&gt;"",H57=I57),Language!$E$141,"")</f>
        <v/>
      </c>
      <c r="I59" s="63"/>
      <c r="J59" s="89"/>
      <c r="K59" s="63" t="str">
        <f aca="false">IF(AND(K55&lt;&gt;"",L55&lt;&gt;"",K55=L55,K57&lt;&gt;"",L57&lt;&gt;"",K57=L57),Language!$E$141,"")</f>
        <v/>
      </c>
      <c r="L59" s="63"/>
      <c r="M59" s="89"/>
      <c r="N59" s="63" t="str">
        <f aca="false">IF(AND(N55&lt;&gt;"",O55&lt;&gt;"",N55=O55,N57&lt;&gt;"",O57&lt;&gt;"",N57=O57),Language!$E$141,"")</f>
        <v/>
      </c>
      <c r="O59" s="63"/>
      <c r="P59" s="89"/>
      <c r="Q59" s="63" t="str">
        <f aca="false">IF(AND(Q55&lt;&gt;"",R55&lt;&gt;"",Q55=R55,Q57&lt;&gt;"",R57&lt;&gt;"",Q57=R57),Language!$E$141,"")</f>
        <v/>
      </c>
      <c r="R59" s="63"/>
      <c r="S59" s="89"/>
      <c r="T59" s="63" t="str">
        <f aca="false">IF(AND(T55&lt;&gt;"",U55&lt;&gt;"",T55=U55,T57&lt;&gt;"",U57&lt;&gt;"",T57=U57),Language!$E$141,"")</f>
        <v/>
      </c>
      <c r="U59" s="63"/>
      <c r="V59" s="89"/>
      <c r="W59" s="63" t="str">
        <f aca="false">IF(AND(W55&lt;&gt;"",X55&lt;&gt;"",W55=X55,W57&lt;&gt;"",X57&lt;&gt;"",W57=X57),Language!$E$141,"")</f>
        <v/>
      </c>
      <c r="X59" s="63"/>
    </row>
    <row r="60" customFormat="false" ht="14.5" hidden="false" customHeight="false" outlineLevel="0" collapsed="false">
      <c r="C60" s="91"/>
      <c r="E60" s="91"/>
    </row>
    <row r="61" customFormat="false" ht="15.75" hidden="false" customHeight="true" outlineLevel="0" collapsed="false">
      <c r="C61" s="92" t="str">
        <f aca="false">VLOOKUP(VLOOKUP(B62,Matches!$B$50:$K$53,10,0),Language!$D$118:$E$121,2,0)</f>
        <v>Quarter final 1</v>
      </c>
      <c r="D61" s="92"/>
      <c r="E61" s="92"/>
      <c r="I61" s="92" t="str">
        <f aca="false">VLOOKUP(VLOOKUP(H62,Matches!$B$50:$K$53,10,0),Language!$D$118:$E$121,2,0)</f>
        <v>Quarter final 2</v>
      </c>
      <c r="J61" s="92"/>
      <c r="K61" s="92"/>
      <c r="O61" s="92" t="str">
        <f aca="false">VLOOKUP(VLOOKUP(N62,Matches!$B$50:$K$53,10,0),Language!$D$118:$E$121,2,0)</f>
        <v>Quarter final 4</v>
      </c>
      <c r="P61" s="92"/>
      <c r="Q61" s="92"/>
      <c r="U61" s="92" t="str">
        <f aca="false">VLOOKUP(VLOOKUP(T62,Matches!$B$50:$K$53,10,0),Language!$D$118:$E$121,2,0)</f>
        <v>Quarter final 3</v>
      </c>
      <c r="V61" s="92"/>
      <c r="W61" s="92"/>
    </row>
    <row r="62" customFormat="false" ht="15.75" hidden="false" customHeight="true" outlineLevel="0" collapsed="false">
      <c r="B62" s="36" t="n">
        <f aca="false">RIGHT($F$78,2)*1</f>
        <v>45</v>
      </c>
      <c r="C62" s="93" t="str">
        <f aca="false">VLOOKUP(B62,Matches!$B$4:$K$58,7,0)</f>
        <v>Stuttgart</v>
      </c>
      <c r="D62" s="93"/>
      <c r="E62" s="93"/>
      <c r="H62" s="36" t="n">
        <f aca="false">RIGHT($H$78,2)*1</f>
        <v>46</v>
      </c>
      <c r="I62" s="93" t="str">
        <f aca="false">VLOOKUP(H62,Matches!$B$4:$K$58,7,0)</f>
        <v>Hamburg</v>
      </c>
      <c r="J62" s="93"/>
      <c r="K62" s="93"/>
      <c r="N62" s="36" t="n">
        <f aca="false">RIGHT($R$78,2)*1</f>
        <v>47</v>
      </c>
      <c r="O62" s="93" t="str">
        <f aca="false">VLOOKUP(N62,Matches!$B$4:$K$58,7,0)</f>
        <v>Berlin</v>
      </c>
      <c r="P62" s="93"/>
      <c r="Q62" s="93"/>
      <c r="T62" s="36" t="n">
        <f aca="false">RIGHT($T$78,2)*1</f>
        <v>48</v>
      </c>
      <c r="U62" s="93" t="str">
        <f aca="false">VLOOKUP(T62,Matches!$B$4:$K$58,7,0)</f>
        <v>Dusseldorf</v>
      </c>
      <c r="V62" s="93"/>
      <c r="W62" s="93"/>
    </row>
    <row r="63" customFormat="false" ht="14.5" hidden="false" customHeight="fals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4.5" hidden="false" customHeight="false" outlineLevel="0" collapsed="false">
      <c r="C64" s="94" t="str">
        <f aca="false">IF(AND(B55&lt;&gt;"",C55&lt;&gt;""),IF(B55&gt;C55,B54,IF(B55&lt;C55,C54,IF(AND(B57&lt;&gt;"",C57&lt;&gt;""),IF(B57&gt;C57,B54,IF(B57&lt;C57,C54,"")),""))),"")</f>
        <v/>
      </c>
      <c r="E64" s="95" t="str">
        <f aca="false">IF(AND(E55&lt;&gt;"",F55&lt;&gt;""),IF(E55&gt;F55,E54,IF(E55&lt;F55,F54,IF(AND(E57&lt;&gt;"",F57&lt;&gt;""),IF(E57&gt;F57,E54,IF(E57&lt;F57,F54,"")),""))),"")</f>
        <v/>
      </c>
      <c r="I64" s="94" t="str">
        <f aca="false">IF(AND(H55&lt;&gt;"",I55&lt;&gt;""),IF(H55&gt;I55,H54,IF(H55&lt;I55,I54,IF(AND(H57&lt;&gt;"",I57&lt;&gt;""),IF(H57&gt;I57,H54,IF(H57&lt;I57,I54,"")),""))),"")</f>
        <v/>
      </c>
      <c r="K64" s="95" t="str">
        <f aca="false">IF(AND(K55&lt;&gt;"",L55&lt;&gt;""),IF(K55&gt;L55,K54,IF(K55&lt;L55,L54,IF(AND(K57&lt;&gt;"",L57&lt;&gt;""),IF(K57&gt;L57,K54,IF(K57&lt;L57,L54,"")),""))),"")</f>
        <v/>
      </c>
      <c r="O64" s="94" t="str">
        <f aca="false">IF(AND(N55&lt;&gt;"",O55&lt;&gt;""),IF(N55&gt;O55,N54,IF(N55&lt;O55,O54,IF(AND(N57&lt;&gt;"",O57&lt;&gt;""),IF(N57&gt;O57,N54,IF(N57&lt;O57,O54,"")),""))),"")</f>
        <v/>
      </c>
      <c r="Q64" s="95" t="str">
        <f aca="false">IF(AND(Q55&lt;&gt;"",R55&lt;&gt;""),IF(Q55&gt;R55,Q54,IF(Q55&lt;R55,R54,IF(AND(Q57&lt;&gt;"",R57&lt;&gt;""),IF(Q57&gt;R57,Q54,IF(Q57&lt;R57,R54,"")),""))),"")</f>
        <v/>
      </c>
      <c r="U64" s="94" t="str">
        <f aca="false">IF(AND(T55&lt;&gt;"",U55&lt;&gt;""),IF(T55&gt;U55,T54,IF(T55&lt;U55,U54,IF(AND(T57&lt;&gt;"",U57&lt;&gt;""),IF(T57&gt;U57,T54,IF(T57&lt;U57,U54,"")),""))),"")</f>
        <v/>
      </c>
      <c r="W64" s="95" t="str">
        <f aca="false">IF(AND(W55&lt;&gt;"",X55&lt;&gt;""),IF(W55&gt;X55,W54,IF(W55&lt;X55,X54,IF(AND(W57&lt;&gt;"",X57&lt;&gt;""),IF(W57&gt;X57,W54,IF(W57&lt;X57,X54,"")),""))),"")</f>
        <v/>
      </c>
    </row>
    <row r="65" customFormat="false" ht="15" hidden="false" customHeight="false" outlineLevel="0" collapsed="false">
      <c r="C65" s="45"/>
      <c r="D65" s="96"/>
      <c r="E65" s="97"/>
      <c r="F65" s="87"/>
      <c r="I65" s="45"/>
      <c r="J65" s="96"/>
      <c r="K65" s="97"/>
      <c r="L65" s="87"/>
      <c r="O65" s="45"/>
      <c r="P65" s="96"/>
      <c r="Q65" s="97"/>
      <c r="R65" s="87"/>
      <c r="U65" s="45"/>
      <c r="V65" s="96"/>
      <c r="W65" s="97"/>
      <c r="X65" s="87"/>
    </row>
    <row r="66" customFormat="false" ht="10"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5" hidden="false" customHeight="false" outlineLevel="0" collapsed="false">
      <c r="C67" s="98"/>
      <c r="D67" s="96"/>
      <c r="E67" s="99"/>
      <c r="I67" s="98"/>
      <c r="J67" s="96"/>
      <c r="K67" s="99"/>
      <c r="O67" s="98"/>
      <c r="P67" s="96"/>
      <c r="Q67" s="99"/>
      <c r="U67" s="98"/>
      <c r="V67" s="96"/>
      <c r="W67" s="99"/>
    </row>
    <row r="68" s="88" customFormat="true" ht="14.5" hidden="false" customHeight="false" outlineLevel="0" collapsed="false">
      <c r="C68" s="89" t="str">
        <f aca="false">VLOOKUP(B62,Matches!$B$50:$K$58,2,0)</f>
        <v>W39</v>
      </c>
      <c r="D68" s="100"/>
      <c r="E68" s="89" t="str">
        <f aca="false">VLOOKUP(B62,Matches!$B$50:$K$58,3,0)</f>
        <v>W37</v>
      </c>
      <c r="F68" s="101"/>
      <c r="G68" s="102"/>
      <c r="H68" s="102"/>
      <c r="I68" s="89" t="str">
        <f aca="false">VLOOKUP(H62,Matches!$B$50:$K$58,2,0)</f>
        <v>W41</v>
      </c>
      <c r="J68" s="100"/>
      <c r="K68" s="89" t="str">
        <f aca="false">VLOOKUP(H62,Matches!$B$50:$K$58,3,0)</f>
        <v>W42</v>
      </c>
      <c r="L68" s="102"/>
      <c r="M68" s="102"/>
      <c r="N68" s="102"/>
      <c r="O68" s="89" t="str">
        <f aca="false">VLOOKUP(N62,Matches!$B$50:$K$58,2,0)</f>
        <v>W43</v>
      </c>
      <c r="Q68" s="89" t="str">
        <f aca="false">VLOOKUP(N62,Matches!$B$50:$K$58,3,0)</f>
        <v>W44</v>
      </c>
      <c r="R68" s="102"/>
      <c r="S68" s="102"/>
      <c r="T68" s="102"/>
      <c r="U68" s="89" t="str">
        <f aca="false">VLOOKUP(T62,Matches!$B$50:$K$58,2,0)</f>
        <v>W40</v>
      </c>
      <c r="V68" s="100"/>
      <c r="W68" s="89" t="str">
        <f aca="false">VLOOKUP(T62,Matches!$B$50:$K$58,3,0)</f>
        <v>W38</v>
      </c>
    </row>
    <row r="69" customFormat="false" ht="12" hidden="false" customHeight="true" outlineLevel="0" collapsed="false">
      <c r="C69" s="103" t="str">
        <f aca="false">IF(AND(C65&lt;&gt;"",E65&lt;&gt;"",C65=E65,C67&lt;&gt;"",E67&lt;&gt;"",C67=E67),Language!$E$141,"")</f>
        <v/>
      </c>
      <c r="D69" s="103"/>
      <c r="E69" s="103"/>
      <c r="F69" s="104"/>
      <c r="I69" s="103" t="str">
        <f aca="false">IF(AND(I65&lt;&gt;"",K65&lt;&gt;"",I65=K65,I67&lt;&gt;"",K67&lt;&gt;"",I67=K67),Language!$E$141,"")</f>
        <v/>
      </c>
      <c r="J69" s="103"/>
      <c r="K69" s="103"/>
      <c r="O69" s="103" t="str">
        <f aca="false">IF(AND(O65&lt;&gt;"",Q65&lt;&gt;"",O65=Q65,O67&lt;&gt;"",Q67&lt;&gt;"",O67=Q67),Language!$E$141,"")</f>
        <v/>
      </c>
      <c r="P69" s="103"/>
      <c r="Q69" s="103"/>
      <c r="U69" s="103" t="str">
        <f aca="false">IF(AND(U65&lt;&gt;"",W65&lt;&gt;"",U65=W65,U67&lt;&gt;"",W67&lt;&gt;"",U67=W67),Language!$E$141,"")</f>
        <v/>
      </c>
      <c r="V69" s="103"/>
      <c r="W69" s="103"/>
    </row>
    <row r="70" customFormat="false" ht="14.5" hidden="false" customHeight="false" outlineLevel="0" collapsed="false"/>
    <row r="71" customFormat="false" ht="15.5" hidden="false" customHeight="false" outlineLevel="0" collapsed="false">
      <c r="F71" s="92" t="str">
        <f aca="false">VLOOKUP(E72,Matches!$B$50:$K$58,10,0)</f>
        <v>Semi-Final 1</v>
      </c>
      <c r="G71" s="92"/>
      <c r="H71" s="92"/>
      <c r="R71" s="92" t="str">
        <f aca="false">VLOOKUP(Q72,Matches!$B$50:$K$58,10,0)</f>
        <v>Semi-Final 2</v>
      </c>
      <c r="S71" s="92"/>
      <c r="T71" s="92"/>
    </row>
    <row r="72" customFormat="false" ht="14.5" hidden="false" customHeight="false" outlineLevel="0" collapsed="false">
      <c r="E72" s="36" t="n">
        <f aca="false">RIGHT($L$88,2)*1</f>
        <v>49</v>
      </c>
      <c r="F72" s="93" t="str">
        <f aca="false">VLOOKUP(E72,Matches!$B$4:$K$58,7,0)</f>
        <v>Munich</v>
      </c>
      <c r="G72" s="93"/>
      <c r="H72" s="93"/>
      <c r="Q72" s="36" t="n">
        <f aca="false">RIGHT($N$88,2)*1</f>
        <v>50</v>
      </c>
      <c r="R72" s="93" t="str">
        <f aca="false">VLOOKUP(Q72,Matches!$B$4:$K$58,7,0)</f>
        <v>Dortmund</v>
      </c>
      <c r="S72" s="93"/>
      <c r="T72" s="93"/>
    </row>
    <row r="73" customFormat="false" ht="15.5" hidden="false" customHeight="false" outlineLevel="0" collapsed="false">
      <c r="F73" s="39" t="n">
        <f aca="false">VLOOKUP(E72,Matches!$B$4:$K$58,5,0)</f>
        <v>45482.875</v>
      </c>
      <c r="G73" s="39"/>
      <c r="H73" s="39"/>
      <c r="L73" s="105"/>
      <c r="M73" s="105"/>
      <c r="R73" s="39" t="n">
        <f aca="false">VLOOKUP(Q72,Matches!$B$4:$K$58,5,0)</f>
        <v>45483.875</v>
      </c>
      <c r="S73" s="39"/>
      <c r="T73" s="39"/>
    </row>
    <row r="74" customFormat="false" ht="14.5" hidden="false" customHeight="false" outlineLevel="0" collapsed="false">
      <c r="F74" s="94" t="str">
        <f aca="false">IF(AND(C65&lt;&gt;"",E65&lt;&gt;""),IF(C65&gt;E65,C64,IF(C65&lt;E65,E64,IF(AND(C67&lt;&gt;"",E67&lt;&gt;""),IF(C67&gt;E67,C64,IF(C67&lt;E67,E64,"")),""))),"")</f>
        <v/>
      </c>
      <c r="H74" s="95" t="str">
        <f aca="false">IF(AND(I65&lt;&gt;"",K65&lt;&gt;""),IF(I65&gt;K65,I64,IF(I65&lt;K65,K64,IF(AND(I67&lt;&gt;"",K67&lt;&gt;""),IF(I67&gt;K67,I64,IF(I67&lt;K67,K64,"")),""))),"")</f>
        <v/>
      </c>
      <c r="L74" s="106"/>
      <c r="M74" s="106"/>
      <c r="R74" s="94" t="str">
        <f aca="false">IF(AND(O65&lt;&gt;"",Q65&lt;&gt;""),IF(O65&gt;Q65,O64,IF(O65&lt;Q65,Q64,IF(AND(O67&lt;&gt;"",Q67&lt;&gt;""),IF(O67&gt;Q67,O64,IF(O67&lt;Q67,Q64,"")),""))),"")</f>
        <v/>
      </c>
      <c r="T74" s="95" t="str">
        <f aca="false">IF(AND(U65&lt;&gt;"",W65&lt;&gt;""),IF(U65&gt;W65,U64,IF(U65&lt;W65,W64,IF(AND(U67&lt;&gt;"",W67&lt;&gt;""),IF(U67&gt;W67,U64,IF(U67&lt;W67,W64,"")),""))),"")</f>
        <v/>
      </c>
    </row>
    <row r="75" customFormat="false" ht="15" hidden="false" customHeight="false" outlineLevel="0" collapsed="false">
      <c r="F75" s="45"/>
      <c r="G75" s="96"/>
      <c r="H75" s="97"/>
      <c r="I75" s="87"/>
      <c r="L75" s="107"/>
      <c r="R75" s="45"/>
      <c r="S75" s="96"/>
      <c r="T75" s="97"/>
      <c r="U75" s="87"/>
    </row>
    <row r="76" customFormat="false" ht="10" hidden="false" customHeight="true" outlineLevel="0" collapsed="false">
      <c r="F76" s="60" t="str">
        <f aca="false">Language!$E$127</f>
        <v>Penalty shoot-out:</v>
      </c>
      <c r="G76" s="60"/>
      <c r="H76" s="60"/>
      <c r="L76" s="107"/>
      <c r="R76" s="60" t="str">
        <f aca="false">Language!$E$127</f>
        <v>Penalty shoot-out:</v>
      </c>
      <c r="S76" s="60"/>
      <c r="T76" s="60"/>
    </row>
    <row r="77" customFormat="false" ht="15" hidden="false" customHeight="false" outlineLevel="0" collapsed="false">
      <c r="F77" s="98"/>
      <c r="G77" s="96"/>
      <c r="H77" s="99"/>
      <c r="L77" s="107"/>
      <c r="R77" s="98"/>
      <c r="S77" s="96"/>
      <c r="T77" s="99"/>
    </row>
    <row r="78" customFormat="false" ht="14.5" hidden="false" customHeight="false" outlineLevel="0" collapsed="false">
      <c r="F78" s="89" t="str">
        <f aca="false">VLOOKUP(E72,Matches!$B$50:$K$58,2,0)</f>
        <v>W45</v>
      </c>
      <c r="G78" s="100"/>
      <c r="H78" s="89" t="str">
        <f aca="false">VLOOKUP(E72,Matches!$B$50:$K$58,3,0)</f>
        <v>W46</v>
      </c>
      <c r="I78" s="104"/>
      <c r="L78" s="108"/>
      <c r="R78" s="89" t="str">
        <f aca="false">VLOOKUP(Q72,Matches!$B$50:$K$58,2,0)</f>
        <v>W47</v>
      </c>
      <c r="S78" s="100"/>
      <c r="T78" s="89" t="str">
        <f aca="false">VLOOKUP(Q72,Matches!$B$50:$K$58,3,0)</f>
        <v>W48</v>
      </c>
    </row>
    <row r="79" customFormat="false" ht="12" hidden="false" customHeight="true" outlineLevel="0" collapsed="false">
      <c r="F79" s="103" t="str">
        <f aca="false">IF(AND(F75&lt;&gt;"",H75&lt;&gt;"",F75=H75,F77&lt;&gt;"",H77&lt;&gt;"",F77=H77),Language!$E$141,"")</f>
        <v/>
      </c>
      <c r="G79" s="103"/>
      <c r="H79" s="103"/>
      <c r="L79" s="109"/>
      <c r="M79" s="109"/>
      <c r="N79" s="109"/>
      <c r="R79" s="103" t="str">
        <f aca="false">IF(AND(R75&lt;&gt;"",T75&lt;&gt;"",R75=T75,R77&lt;&gt;"",T77&lt;&gt;"",R77=T77),Language!$E$141,"")</f>
        <v/>
      </c>
      <c r="S79" s="103"/>
      <c r="T79" s="103"/>
    </row>
    <row r="80" customFormat="false" ht="14.5" hidden="false" customHeight="false" outlineLevel="0" collapsed="false"/>
    <row r="81" customFormat="false" ht="31" hidden="false" customHeight="false" outlineLevel="0" collapsed="false">
      <c r="L81" s="110" t="str">
        <f aca="false">VLOOKUP(K82,Matches!$B$50:$K$58,10,0)</f>
        <v>Final</v>
      </c>
      <c r="M81" s="110"/>
      <c r="N81" s="110"/>
    </row>
    <row r="82" customFormat="false" ht="15" hidden="false" customHeight="true" outlineLevel="0" collapsed="false">
      <c r="K82" s="36" t="n">
        <v>51</v>
      </c>
      <c r="L82" s="93" t="str">
        <f aca="false">VLOOKUP(K82,Matches!$B$4:$K$58,7,0)</f>
        <v>Berlin</v>
      </c>
      <c r="M82" s="93"/>
      <c r="N82" s="93"/>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c r="U83" s="111"/>
      <c r="V83" s="111"/>
      <c r="W83" s="111"/>
    </row>
    <row r="84" customFormat="false" ht="15" hidden="false" customHeight="true" outlineLevel="0" collapsed="false">
      <c r="L84" s="94" t="str">
        <f aca="false">IF(AND(F75&lt;&gt;"",H75&lt;&gt;""),IF(F75&gt;H75,F74,IF(F75&lt;H75,H74,IF(AND(F77&lt;&gt;"",H77&lt;&gt;""),IF(F77&gt;H77,F74,IF(F77&lt;H77,H74,"")),""))),"")</f>
        <v/>
      </c>
      <c r="N84" s="95" t="str">
        <f aca="false">IF(AND(R75&lt;&gt;"",T75&lt;&gt;""),IF(R75&gt;T75,R74,IF(R75&lt;T75,T74,IF(AND(R77&lt;&gt;"",T77&lt;&gt;""),IF(R77&gt;T77,R74,IF(R77&lt;T77,T74,"")),""))),"")</f>
        <v/>
      </c>
      <c r="R84" s="112" t="str">
        <f aca="false">IF(AND(L85&lt;&gt;"",N85&lt;&gt;""),IF(L85&gt;N85,L84,IF(L85&lt;N85,N84,IF(AND(L87&lt;&gt;"",N87&lt;&gt;""),IF(L87&gt;N87,L84,IF(L87&lt;N87,N84,"")),""))),"")</f>
        <v/>
      </c>
      <c r="S84" s="112"/>
      <c r="T84" s="112"/>
      <c r="U84" s="112"/>
      <c r="V84" s="112"/>
      <c r="W84" s="112"/>
    </row>
    <row r="85" customFormat="false" ht="15" hidden="false" customHeight="true" outlineLevel="0" collapsed="false">
      <c r="B85" s="113"/>
      <c r="L85" s="45"/>
      <c r="M85" s="91"/>
      <c r="N85" s="97"/>
      <c r="O85" s="87"/>
      <c r="R85" s="112"/>
      <c r="S85" s="112"/>
      <c r="T85" s="112"/>
      <c r="U85" s="112"/>
      <c r="V85" s="112"/>
      <c r="W85" s="112"/>
    </row>
    <row r="86" customFormat="false" ht="10" hidden="false" customHeight="true" outlineLevel="0" collapsed="false">
      <c r="B86" s="113"/>
      <c r="L86" s="60" t="str">
        <f aca="false">Language!$E$127</f>
        <v>Penalty shoot-out:</v>
      </c>
      <c r="M86" s="60"/>
      <c r="N86" s="60"/>
      <c r="R86" s="114"/>
      <c r="S86" s="114"/>
      <c r="T86" s="114"/>
      <c r="U86" s="114"/>
      <c r="V86" s="114"/>
      <c r="W86" s="114"/>
    </row>
    <row r="87" customFormat="false" ht="15" hidden="false" customHeight="true" outlineLevel="0" collapsed="false">
      <c r="B87" s="113"/>
      <c r="L87" s="98"/>
      <c r="M87" s="96"/>
      <c r="N87" s="99"/>
      <c r="R87" s="114"/>
      <c r="S87" s="114"/>
      <c r="T87" s="114"/>
      <c r="U87" s="114"/>
      <c r="V87" s="114"/>
      <c r="W87" s="114"/>
    </row>
    <row r="88" customFormat="false" ht="14.5" hidden="false" customHeight="false" outlineLevel="0" collapsed="false">
      <c r="L88" s="89" t="str">
        <f aca="false">VLOOKUP(K82,Matches!$B$50:$K$58,2,0)</f>
        <v>W49</v>
      </c>
      <c r="M88" s="100"/>
      <c r="N88" s="89" t="str">
        <f aca="false">VLOOKUP(K82,Matches!$B$50:$K$58,3,0)</f>
        <v>W50</v>
      </c>
      <c r="O88" s="104"/>
    </row>
    <row r="89" customFormat="false" ht="12" hidden="false" customHeight="true" outlineLevel="0" collapsed="false">
      <c r="L89" s="103" t="str">
        <f aca="false">IF(AND(L85&lt;&gt;"",N85&lt;&gt;"",L85=N85,L87&lt;&gt;"",N87&lt;&gt;"",L87=N87),Language!$E$141,"")</f>
        <v/>
      </c>
      <c r="M89" s="103"/>
      <c r="N89" s="103"/>
    </row>
    <row r="90" customFormat="false" ht="14.5" hidden="false" customHeight="false" outlineLevel="0" collapsed="false"/>
    <row r="91" customFormat="false" ht="14.5" hidden="false" customHeight="false" outlineLevel="0" collapsed="false">
      <c r="U91" s="115"/>
      <c r="V91" s="115"/>
      <c r="W91" s="115"/>
      <c r="X91" s="115"/>
    </row>
    <row r="92" customFormat="false" ht="14.5" hidden="false" customHeight="false" outlineLevel="0" collapsed="false">
      <c r="B92" s="116" t="s">
        <v>25</v>
      </c>
      <c r="C92" s="116"/>
      <c r="D92" s="116"/>
      <c r="T92" s="117" t="s">
        <v>26</v>
      </c>
      <c r="U92" s="117"/>
      <c r="V92" s="117"/>
      <c r="W92" s="117"/>
      <c r="X92" s="117"/>
    </row>
    <row r="93" customFormat="false" ht="14.5" hidden="false" customHeight="false" outlineLevel="0" collapsed="false"/>
  </sheetData>
  <sheetProtection sheet="true" objects="true" scenarios="true" selectLockedCells="true"/>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B12">
    <cfRule type="expression" priority="2" aboveAverage="0" equalAverage="0" bottom="0" percent="0" rank="0" text="" dxfId="0">
      <formula>INT(B12)=TODAY()</formula>
    </cfRule>
  </conditionalFormatting>
  <conditionalFormatting sqref="B14 C65 I65 O65 U65 F75 R75 L85">
    <cfRule type="expression" priority="3" aboveAverage="0" equalAverage="0" bottom="0" percent="0" rank="0" text="" dxfId="1">
      <formula>AND(B12&lt;TODAY(),B14="")</formula>
    </cfRule>
  </conditionalFormatting>
  <conditionalFormatting sqref="B17 E17 H17 K17 N17 Q17">
    <cfRule type="expression" priority="4" aboveAverage="0" equalAverage="0" bottom="0" percent="0" rank="0" text="" dxfId="2">
      <formula>INT(B17)=TODAY()</formula>
    </cfRule>
  </conditionalFormatting>
  <conditionalFormatting sqref="B19">
    <cfRule type="expression" priority="5" aboveAverage="0" equalAverage="0" bottom="0" percent="0" rank="0" text="" dxfId="3">
      <formula>AND(B17&lt;TODAY(),B19="")</formula>
    </cfRule>
  </conditionalFormatting>
  <conditionalFormatting sqref="B22 E22 H22 K22 N22 Q22 B27 E27 H27 K27 N27 Q27">
    <cfRule type="expression" priority="6" aboveAverage="0" equalAverage="0" bottom="0" percent="0" rank="0" text="" dxfId="4">
      <formula>INT(B22)=TODAY()</formula>
    </cfRule>
  </conditionalFormatting>
  <conditionalFormatting sqref="B24">
    <cfRule type="expression" priority="7" aboveAverage="0" equalAverage="0" bottom="0" percent="0" rank="0" text="" dxfId="5">
      <formula>AND(B22&lt;TODAY(),B24="")</formula>
    </cfRule>
  </conditionalFormatting>
  <conditionalFormatting sqref="B29">
    <cfRule type="expression" priority="8" aboveAverage="0" equalAverage="0" bottom="0" percent="0" rank="0" text="" dxfId="6">
      <formula>AND(B27&lt;TODAY(),B29="")</formula>
    </cfRule>
  </conditionalFormatting>
  <conditionalFormatting sqref="B32 E32 H32 K32 N32 Q32 B39 E39 H39 K39 N39 Q39">
    <cfRule type="expression" priority="9" aboveAverage="0" equalAverage="0" bottom="0" percent="0" rank="0" text="" dxfId="7">
      <formula>INT(B32)=TODAY()</formula>
    </cfRule>
  </conditionalFormatting>
  <conditionalFormatting sqref="B34">
    <cfRule type="expression" priority="10" aboveAverage="0" equalAverage="0" bottom="0" percent="0" rank="0" text="" dxfId="8">
      <formula>AND(B32&lt;TODAY(),B34="")</formula>
    </cfRule>
  </conditionalFormatting>
  <conditionalFormatting sqref="B41">
    <cfRule type="expression" priority="11" aboveAverage="0" equalAverage="0" bottom="0" percent="0" rank="0" text="" dxfId="9">
      <formula>AND(B39&lt;TODAY(),B41="")</formula>
    </cfRule>
  </conditionalFormatting>
  <conditionalFormatting sqref="B53 E53 H53 K53 N53 Q53 T53 W53">
    <cfRule type="expression" priority="12" aboveAverage="0" equalAverage="0" bottom="0" percent="0" rank="0" text="" dxfId="10">
      <formula>INT(B53)=TODAY()</formula>
    </cfRule>
  </conditionalFormatting>
  <conditionalFormatting sqref="B55">
    <cfRule type="expression" priority="13" aboveAverage="0" equalAverage="0" bottom="0" percent="0" rank="0" text="" dxfId="11">
      <formula>AND(B53&lt;TODAY(),B55="")</formula>
    </cfRule>
  </conditionalFormatting>
  <conditionalFormatting sqref="B57">
    <cfRule type="expression" priority="14" aboveAverage="0" equalAverage="0" bottom="0" percent="0" rank="0" text="" dxfId="12">
      <formula>AND(B55=C55,B55&lt;&gt;"")</formula>
    </cfRule>
  </conditionalFormatting>
  <conditionalFormatting sqref="B5:C5">
    <cfRule type="expression" priority="15" aboveAverage="0" equalAverage="0" bottom="0" percent="0" rank="0" text="" dxfId="13">
      <formula>OR($V$46="a",$V$47="a",$V$48="a",$V$49="a")</formula>
    </cfRule>
  </conditionalFormatting>
  <conditionalFormatting sqref="B48:C48">
    <cfRule type="expression" priority="16" aboveAverage="0" equalAverage="0" bottom="0" percent="0" rank="0" text="" dxfId="14">
      <formula>OR($V$46="a",$V$47="a",$V$48="a",$V$49="a")</formula>
    </cfRule>
  </conditionalFormatting>
  <conditionalFormatting sqref="B56:C56">
    <cfRule type="expression" priority="17" aboveAverage="0" equalAverage="0" bottom="0" percent="0" rank="0" text="" dxfId="15">
      <formula>AND(B55=C55,B55&lt;&gt;"",C55&lt;&gt;"")</formula>
    </cfRule>
  </conditionalFormatting>
  <conditionalFormatting sqref="C14">
    <cfRule type="expression" priority="18" aboveAverage="0" equalAverage="0" bottom="0" percent="0" rank="0" text="" dxfId="16">
      <formula>AND(B12&lt;TODAY(),C14="")</formula>
    </cfRule>
  </conditionalFormatting>
  <conditionalFormatting sqref="C19">
    <cfRule type="expression" priority="19" aboveAverage="0" equalAverage="0" bottom="0" percent="0" rank="0" text="" dxfId="17">
      <formula>AND(B17&lt;TODAY(),C19="")</formula>
    </cfRule>
  </conditionalFormatting>
  <conditionalFormatting sqref="C24">
    <cfRule type="expression" priority="20" aboveAverage="0" equalAverage="0" bottom="0" percent="0" rank="0" text="" dxfId="18">
      <formula>AND(B22&lt;TODAY(),C24="")</formula>
    </cfRule>
  </conditionalFormatting>
  <conditionalFormatting sqref="C29">
    <cfRule type="expression" priority="21" aboveAverage="0" equalAverage="0" bottom="0" percent="0" rank="0" text="" dxfId="19">
      <formula>AND(B27&lt;TODAY(),C29="")</formula>
    </cfRule>
  </conditionalFormatting>
  <conditionalFormatting sqref="C34">
    <cfRule type="expression" priority="22" aboveAverage="0" equalAverage="0" bottom="0" percent="0" rank="0" text="" dxfId="20">
      <formula>AND(B32&lt;TODAY(),C34="")</formula>
    </cfRule>
  </conditionalFormatting>
  <conditionalFormatting sqref="C41">
    <cfRule type="expression" priority="23" aboveAverage="0" equalAverage="0" bottom="0" percent="0" rank="0" text="" dxfId="21">
      <formula>AND(B39&lt;TODAY(),C41="")</formula>
    </cfRule>
  </conditionalFormatting>
  <conditionalFormatting sqref="C55">
    <cfRule type="expression" priority="24" aboveAverage="0" equalAverage="0" bottom="0" percent="0" rank="0" text="" dxfId="22">
      <formula>AND(B53&lt;TODAY(),C55="")</formula>
    </cfRule>
  </conditionalFormatting>
  <conditionalFormatting sqref="C57">
    <cfRule type="expression" priority="25" aboveAverage="0" equalAverage="0" bottom="0" percent="0" rank="0" text="" dxfId="23">
      <formula>AND(B55=C55,B55&lt;&gt;"")</formula>
    </cfRule>
  </conditionalFormatting>
  <conditionalFormatting sqref="C63">
    <cfRule type="expression" priority="26" aboveAverage="0" equalAverage="0" bottom="0" percent="0" rank="0" text="" dxfId="24">
      <formula>INT(C63)=TODAY()</formula>
    </cfRule>
  </conditionalFormatting>
  <conditionalFormatting sqref="C67">
    <cfRule type="expression" priority="27" aboveAverage="0" equalAverage="0" bottom="0" percent="0" rank="0" text="" dxfId="25">
      <formula>AND(C65=E65,C65&lt;&gt;"")</formula>
    </cfRule>
  </conditionalFormatting>
  <conditionalFormatting sqref="C66:E66">
    <cfRule type="expression" priority="28" aboveAverage="0" equalAverage="0" bottom="0" percent="0" rank="0" text="" dxfId="26">
      <formula>AND(C65=E65,C65&lt;&gt;"",E65&lt;&gt;"")</formula>
    </cfRule>
  </conditionalFormatting>
  <conditionalFormatting sqref="E12">
    <cfRule type="expression" priority="29" aboveAverage="0" equalAverage="0" bottom="0" percent="0" rank="0" text="" dxfId="27">
      <formula>INT(E12)=TODAY()</formula>
    </cfRule>
  </conditionalFormatting>
  <conditionalFormatting sqref="E14">
    <cfRule type="expression" priority="30" aboveAverage="0" equalAverage="0" bottom="0" percent="0" rank="0" text="" dxfId="28">
      <formula>AND(E12&lt;TODAY(),E14="")</formula>
    </cfRule>
  </conditionalFormatting>
  <conditionalFormatting sqref="E19">
    <cfRule type="expression" priority="31" aboveAverage="0" equalAverage="0" bottom="0" percent="0" rank="0" text="" dxfId="29">
      <formula>AND(E17&lt;TODAY(),E19="")</formula>
    </cfRule>
  </conditionalFormatting>
  <conditionalFormatting sqref="E24">
    <cfRule type="expression" priority="32" aboveAverage="0" equalAverage="0" bottom="0" percent="0" rank="0" text="" dxfId="30">
      <formula>AND(E22&lt;TODAY(),E24="")</formula>
    </cfRule>
  </conditionalFormatting>
  <conditionalFormatting sqref="E29">
    <cfRule type="expression" priority="33" aboveAverage="0" equalAverage="0" bottom="0" percent="0" rank="0" text="" dxfId="31">
      <formula>AND(E27&lt;TODAY(),E29="")</formula>
    </cfRule>
  </conditionalFormatting>
  <conditionalFormatting sqref="E34">
    <cfRule type="expression" priority="34" aboveAverage="0" equalAverage="0" bottom="0" percent="0" rank="0" text="" dxfId="32">
      <formula>AND(E32&lt;TODAY(),E34="")</formula>
    </cfRule>
  </conditionalFormatting>
  <conditionalFormatting sqref="E41">
    <cfRule type="expression" priority="35" aboveAverage="0" equalAverage="0" bottom="0" percent="0" rank="0" text="" dxfId="33">
      <formula>AND(E39&lt;TODAY(),E41="")</formula>
    </cfRule>
  </conditionalFormatting>
  <conditionalFormatting sqref="E55">
    <cfRule type="expression" priority="36" aboveAverage="0" equalAverage="0" bottom="0" percent="0" rank="0" text="" dxfId="34">
      <formula>AND(E53&lt;TODAY(),E55="")</formula>
    </cfRule>
  </conditionalFormatting>
  <conditionalFormatting sqref="E57">
    <cfRule type="expression" priority="37" aboveAverage="0" equalAverage="0" bottom="0" percent="0" rank="0" text="" dxfId="35">
      <formula>AND(E55=F55,E55&lt;&gt;"")</formula>
    </cfRule>
  </conditionalFormatting>
  <conditionalFormatting sqref="E65 K65 Q65 W65 H75 T75 N85">
    <cfRule type="expression" priority="38" aboveAverage="0" equalAverage="0" bottom="0" percent="0" rank="0" text="" dxfId="36">
      <formula>AND(C63&lt;TODAY(),E65="")</formula>
    </cfRule>
  </conditionalFormatting>
  <conditionalFormatting sqref="E67">
    <cfRule type="expression" priority="39" aboveAverage="0" equalAverage="0" bottom="0" percent="0" rank="0" text="" dxfId="37">
      <formula>AND(C65=E65,C65&lt;&gt;"")</formula>
    </cfRule>
  </conditionalFormatting>
  <conditionalFormatting sqref="E5:F5">
    <cfRule type="expression" priority="40" aboveAverage="0" equalAverage="0" bottom="0" percent="0" rank="0" text="" dxfId="38">
      <formula>OR($V$46="b",$V$47="b",$V$48="b",$V$49="b")</formula>
    </cfRule>
  </conditionalFormatting>
  <conditionalFormatting sqref="E48:F48">
    <cfRule type="expression" priority="41" aboveAverage="0" equalAverage="0" bottom="0" percent="0" rank="0" text="" dxfId="39">
      <formula>OR($V$46="b",$V$47="b",$V$48="b",$V$49="b")</formula>
    </cfRule>
  </conditionalFormatting>
  <conditionalFormatting sqref="E56:F56">
    <cfRule type="expression" priority="42" aboveAverage="0" equalAverage="0" bottom="0" percent="0" rank="0" text="" dxfId="40">
      <formula>AND(E55=F55,E55&lt;&gt;"",F55&lt;&gt;"")</formula>
    </cfRule>
  </conditionalFormatting>
  <conditionalFormatting sqref="F14">
    <cfRule type="expression" priority="43" aboveAverage="0" equalAverage="0" bottom="0" percent="0" rank="0" text="" dxfId="41">
      <formula>AND(E12&lt;TODAY(),F14="")</formula>
    </cfRule>
  </conditionalFormatting>
  <conditionalFormatting sqref="F19">
    <cfRule type="expression" priority="44" aboveAverage="0" equalAverage="0" bottom="0" percent="0" rank="0" text="" dxfId="42">
      <formula>AND(E17&lt;TODAY(),F19="")</formula>
    </cfRule>
  </conditionalFormatting>
  <conditionalFormatting sqref="F24">
    <cfRule type="expression" priority="45" aboveAverage="0" equalAverage="0" bottom="0" percent="0" rank="0" text="" dxfId="43">
      <formula>AND(E22&lt;TODAY(),F24="")</formula>
    </cfRule>
  </conditionalFormatting>
  <conditionalFormatting sqref="F29">
    <cfRule type="expression" priority="46" aboveAverage="0" equalAverage="0" bottom="0" percent="0" rank="0" text="" dxfId="44">
      <formula>AND(E27&lt;TODAY(),F29="")</formula>
    </cfRule>
  </conditionalFormatting>
  <conditionalFormatting sqref="F34">
    <cfRule type="expression" priority="47" aboveAverage="0" equalAverage="0" bottom="0" percent="0" rank="0" text="" dxfId="45">
      <formula>AND(E32&lt;TODAY(),F34="")</formula>
    </cfRule>
  </conditionalFormatting>
  <conditionalFormatting sqref="F41">
    <cfRule type="expression" priority="48" aboveAverage="0" equalAverage="0" bottom="0" percent="0" rank="0" text="" dxfId="46">
      <formula>AND(E39&lt;TODAY(),F41="")</formula>
    </cfRule>
  </conditionalFormatting>
  <conditionalFormatting sqref="F55">
    <cfRule type="expression" priority="49" aboveAverage="0" equalAverage="0" bottom="0" percent="0" rank="0" text="" dxfId="47">
      <formula>AND(E53&lt;TODAY(),F55="")</formula>
    </cfRule>
  </conditionalFormatting>
  <conditionalFormatting sqref="F57">
    <cfRule type="expression" priority="50" aboveAverage="0" equalAverage="0" bottom="0" percent="0" rank="0" text="" dxfId="48">
      <formula>AND(E55=F55,E55&lt;&gt;"")</formula>
    </cfRule>
  </conditionalFormatting>
  <conditionalFormatting sqref="F73">
    <cfRule type="expression" priority="51" aboveAverage="0" equalAverage="0" bottom="0" percent="0" rank="0" text="" dxfId="49">
      <formula>INT(F73)=TODAY()</formula>
    </cfRule>
  </conditionalFormatting>
  <conditionalFormatting sqref="F77">
    <cfRule type="expression" priority="52" aboveAverage="0" equalAverage="0" bottom="0" percent="0" rank="0" text="" dxfId="50">
      <formula>AND(F75=H75,F75&lt;&gt;"")</formula>
    </cfRule>
  </conditionalFormatting>
  <conditionalFormatting sqref="F76:H76">
    <cfRule type="expression" priority="53" aboveAverage="0" equalAverage="0" bottom="0" percent="0" rank="0" text="" dxfId="51">
      <formula>AND(F75=H75,F75&lt;&gt;"",H75&lt;&gt;"")</formula>
    </cfRule>
  </conditionalFormatting>
  <conditionalFormatting sqref="H12 K12">
    <cfRule type="expression" priority="54" aboveAverage="0" equalAverage="0" bottom="0" percent="0" rank="0" text="" dxfId="52">
      <formula>INT(H12)=TODAY()</formula>
    </cfRule>
  </conditionalFormatting>
  <conditionalFormatting sqref="H14">
    <cfRule type="expression" priority="55" aboveAverage="0" equalAverage="0" bottom="0" percent="0" rank="0" text="" dxfId="53">
      <formula>AND(H12&lt;TODAY(),H14="")</formula>
    </cfRule>
  </conditionalFormatting>
  <conditionalFormatting sqref="H19">
    <cfRule type="expression" priority="56" aboveAverage="0" equalAverage="0" bottom="0" percent="0" rank="0" text="" dxfId="54">
      <formula>AND(H17&lt;TODAY(),H19="")</formula>
    </cfRule>
  </conditionalFormatting>
  <conditionalFormatting sqref="H24">
    <cfRule type="expression" priority="57" aboveAverage="0" equalAverage="0" bottom="0" percent="0" rank="0" text="" dxfId="55">
      <formula>AND(H22&lt;TODAY(),H24="")</formula>
    </cfRule>
  </conditionalFormatting>
  <conditionalFormatting sqref="H29">
    <cfRule type="expression" priority="58" aboveAverage="0" equalAverage="0" bottom="0" percent="0" rank="0" text="" dxfId="56">
      <formula>AND(H27&lt;TODAY(),H29="")</formula>
    </cfRule>
  </conditionalFormatting>
  <conditionalFormatting sqref="H34">
    <cfRule type="expression" priority="59" aboveAverage="0" equalAverage="0" bottom="0" percent="0" rank="0" text="" dxfId="57">
      <formula>AND(H32&lt;TODAY(),H34="")</formula>
    </cfRule>
  </conditionalFormatting>
  <conditionalFormatting sqref="H41">
    <cfRule type="expression" priority="60" aboveAverage="0" equalAverage="0" bottom="0" percent="0" rank="0" text="" dxfId="58">
      <formula>AND(H39&lt;TODAY(),H41="")</formula>
    </cfRule>
  </conditionalFormatting>
  <conditionalFormatting sqref="H55">
    <cfRule type="expression" priority="61" aboveAverage="0" equalAverage="0" bottom="0" percent="0" rank="0" text="" dxfId="59">
      <formula>AND(H53&lt;TODAY(),H55="")</formula>
    </cfRule>
  </conditionalFormatting>
  <conditionalFormatting sqref="H57">
    <cfRule type="expression" priority="62" aboveAverage="0" equalAverage="0" bottom="0" percent="0" rank="0" text="" dxfId="60">
      <formula>AND(H55=I55,H55&lt;&gt;"")</formula>
    </cfRule>
  </conditionalFormatting>
  <conditionalFormatting sqref="H77">
    <cfRule type="expression" priority="63" aboveAverage="0" equalAverage="0" bottom="0" percent="0" rank="0" text="" dxfId="61">
      <formula>AND(F75=H75,F75&lt;&gt;"")</formula>
    </cfRule>
  </conditionalFormatting>
  <conditionalFormatting sqref="H5:I5">
    <cfRule type="expression" priority="64" aboveAverage="0" equalAverage="0" bottom="0" percent="0" rank="0" text="" dxfId="62">
      <formula>OR($V$46="c",$V$47="c",$V$48="c",$V$49="c")</formula>
    </cfRule>
  </conditionalFormatting>
  <conditionalFormatting sqref="H48:I48">
    <cfRule type="expression" priority="65" aboveAverage="0" equalAverage="0" bottom="0" percent="0" rank="0" text="" dxfId="63">
      <formula>OR($V$46="c",$V$47="c",$V$48="c",$V$49="c")</formula>
    </cfRule>
  </conditionalFormatting>
  <conditionalFormatting sqref="H56:I56">
    <cfRule type="expression" priority="66" aboveAverage="0" equalAverage="0" bottom="0" percent="0" rank="0" text="" dxfId="64">
      <formula>AND(H55=I55,H55&lt;&gt;"",I55&lt;&gt;"")</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41">
    <cfRule type="expression" priority="72" aboveAverage="0" equalAverage="0" bottom="0" percent="0" rank="0" text="" dxfId="70">
      <formula>AND(H39&lt;TODAY(),I41="")</formula>
    </cfRule>
  </conditionalFormatting>
  <conditionalFormatting sqref="I55">
    <cfRule type="expression" priority="73" aboveAverage="0" equalAverage="0" bottom="0" percent="0" rank="0" text="" dxfId="71">
      <formula>AND(H53&lt;TODAY(),I55="")</formula>
    </cfRule>
  </conditionalFormatting>
  <conditionalFormatting sqref="I57">
    <cfRule type="expression" priority="74" aboveAverage="0" equalAverage="0" bottom="0" percent="0" rank="0" text="" dxfId="72">
      <formula>AND(H55=I55,H55&lt;&gt;"")</formula>
    </cfRule>
  </conditionalFormatting>
  <conditionalFormatting sqref="I63">
    <cfRule type="expression" priority="75" aboveAverage="0" equalAverage="0" bottom="0" percent="0" rank="0" text="" dxfId="73">
      <formula>INT(I63)=TODAY()</formula>
    </cfRule>
  </conditionalFormatting>
  <conditionalFormatting sqref="I67">
    <cfRule type="expression" priority="76" aboveAverage="0" equalAverage="0" bottom="0" percent="0" rank="0" text="" dxfId="74">
      <formula>AND(I65=K65,I65&lt;&gt;"")</formula>
    </cfRule>
  </conditionalFormatting>
  <conditionalFormatting sqref="I66:K66">
    <cfRule type="expression" priority="77" aboveAverage="0" equalAverage="0" bottom="0" percent="0" rank="0" text="" dxfId="75">
      <formula>AND(I65=K65,I65&lt;&gt;"",K65&lt;&gt;"")</formula>
    </cfRule>
  </conditionalFormatting>
  <conditionalFormatting sqref="K14">
    <cfRule type="expression" priority="78" aboveAverage="0" equalAverage="0" bottom="0" percent="0" rank="0" text="" dxfId="76">
      <formula>AND(K12&lt;TODAY(),K14="")</formula>
    </cfRule>
  </conditionalFormatting>
  <conditionalFormatting sqref="K19">
    <cfRule type="expression" priority="79" aboveAverage="0" equalAverage="0" bottom="0" percent="0" rank="0" text="" dxfId="77">
      <formula>AND(K17&lt;TODAY(),K19="")</formula>
    </cfRule>
  </conditionalFormatting>
  <conditionalFormatting sqref="K24">
    <cfRule type="expression" priority="80" aboveAverage="0" equalAverage="0" bottom="0" percent="0" rank="0" text="" dxfId="78">
      <formula>AND(K22&lt;TODAY(),K24="")</formula>
    </cfRule>
  </conditionalFormatting>
  <conditionalFormatting sqref="K29">
    <cfRule type="expression" priority="81" aboveAverage="0" equalAverage="0" bottom="0" percent="0" rank="0" text="" dxfId="79">
      <formula>AND(K27&lt;TODAY(),K29="")</formula>
    </cfRule>
  </conditionalFormatting>
  <conditionalFormatting sqref="K34">
    <cfRule type="expression" priority="82" aboveAverage="0" equalAverage="0" bottom="0" percent="0" rank="0" text="" dxfId="80">
      <formula>AND(K32&lt;TODAY(),K34="")</formula>
    </cfRule>
  </conditionalFormatting>
  <conditionalFormatting sqref="K41">
    <cfRule type="expression" priority="83" aboveAverage="0" equalAverage="0" bottom="0" percent="0" rank="0" text="" dxfId="81">
      <formula>AND(K39&lt;TODAY(),K41="")</formula>
    </cfRule>
  </conditionalFormatting>
  <conditionalFormatting sqref="K55">
    <cfRule type="expression" priority="84" aboveAverage="0" equalAverage="0" bottom="0" percent="0" rank="0" text="" dxfId="82">
      <formula>AND(K53&lt;TODAY(),K55="")</formula>
    </cfRule>
  </conditionalFormatting>
  <conditionalFormatting sqref="K57">
    <cfRule type="expression" priority="85" aboveAverage="0" equalAverage="0" bottom="0" percent="0" rank="0" text="" dxfId="83">
      <formula>AND(K55=L55,K55&lt;&gt;"")</formula>
    </cfRule>
  </conditionalFormatting>
  <conditionalFormatting sqref="K67">
    <cfRule type="expression" priority="86" aboveAverage="0" equalAverage="0" bottom="0" percent="0" rank="0" text="" dxfId="84">
      <formula>AND(I65=K65,I65&lt;&gt;"")</formula>
    </cfRule>
  </conditionalFormatting>
  <conditionalFormatting sqref="K5:L5">
    <cfRule type="expression" priority="87" aboveAverage="0" equalAverage="0" bottom="0" percent="0" rank="0" text="" dxfId="85">
      <formula>OR($V$46="D",$V$47="d",$V$48="d",$V$49="d")</formula>
    </cfRule>
  </conditionalFormatting>
  <conditionalFormatting sqref="K48:L48">
    <cfRule type="expression" priority="88" aboveAverage="0" equalAverage="0" bottom="0" percent="0" rank="0" text="" dxfId="86">
      <formula>OR($V$46="d",$V$47="d",$V$48="d",$V$49="d")</formula>
    </cfRule>
  </conditionalFormatting>
  <conditionalFormatting sqref="K56:L56">
    <cfRule type="expression" priority="89" aboveAverage="0" equalAverage="0" bottom="0" percent="0" rank="0" text="" dxfId="87">
      <formula>AND(K55=L55,K55&lt;&gt;"",L55&lt;&gt;"")</formula>
    </cfRule>
  </conditionalFormatting>
  <conditionalFormatting sqref="L14">
    <cfRule type="expression" priority="90" aboveAverage="0" equalAverage="0" bottom="0" percent="0" rank="0" text="" dxfId="88">
      <formula>AND(K12&lt;TODAY(),L14="")</formula>
    </cfRule>
  </conditionalFormatting>
  <conditionalFormatting sqref="L19">
    <cfRule type="expression" priority="91" aboveAverage="0" equalAverage="0" bottom="0" percent="0" rank="0" text="" dxfId="89">
      <formula>AND(K17&lt;TODAY(),L19="")</formula>
    </cfRule>
  </conditionalFormatting>
  <conditionalFormatting sqref="L24">
    <cfRule type="expression" priority="92" aboveAverage="0" equalAverage="0" bottom="0" percent="0" rank="0" text="" dxfId="90">
      <formula>AND(K22&lt;TODAY(),L24="")</formula>
    </cfRule>
  </conditionalFormatting>
  <conditionalFormatting sqref="L29">
    <cfRule type="expression" priority="93" aboveAverage="0" equalAverage="0" bottom="0" percent="0" rank="0" text="" dxfId="91">
      <formula>AND(K27&lt;TODAY(),L29="")</formula>
    </cfRule>
  </conditionalFormatting>
  <conditionalFormatting sqref="L34">
    <cfRule type="expression" priority="94" aboveAverage="0" equalAverage="0" bottom="0" percent="0" rank="0" text="" dxfId="92">
      <formula>AND(K32&lt;TODAY(),L34="")</formula>
    </cfRule>
  </conditionalFormatting>
  <conditionalFormatting sqref="L41">
    <cfRule type="expression" priority="95" aboveAverage="0" equalAverage="0" bottom="0" percent="0" rank="0" text="" dxfId="93">
      <formula>AND(K39&lt;TODAY(),L41="")</formula>
    </cfRule>
  </conditionalFormatting>
  <conditionalFormatting sqref="L55">
    <cfRule type="expression" priority="96" aboveAverage="0" equalAverage="0" bottom="0" percent="0" rank="0" text="" dxfId="94">
      <formula>AND(K53&lt;TODAY(),L55="")</formula>
    </cfRule>
  </conditionalFormatting>
  <conditionalFormatting sqref="L57">
    <cfRule type="expression" priority="97" aboveAverage="0" equalAverage="0" bottom="0" percent="0" rank="0" text="" dxfId="95">
      <formula>AND(K55=L55,K55&lt;&gt;"")</formula>
    </cfRule>
  </conditionalFormatting>
  <conditionalFormatting sqref="L75:L77">
    <cfRule type="expression" priority="98" aboveAverage="0" equalAverage="0" bottom="0" percent="0" rank="0" text="" dxfId="96">
      <formula>AND(L75=TODAY())</formula>
    </cfRule>
  </conditionalFormatting>
  <conditionalFormatting sqref="L83">
    <cfRule type="expression" priority="99" aboveAverage="0" equalAverage="0" bottom="0" percent="0" rank="0" text="" dxfId="97">
      <formula>INT(L83)=TODAY()</formula>
    </cfRule>
  </conditionalFormatting>
  <conditionalFormatting sqref="L87">
    <cfRule type="expression" priority="100" aboveAverage="0" equalAverage="0" bottom="0" percent="0" rank="0" text="" dxfId="98">
      <formula>AND(L85=N85,L85&lt;&gt;"")</formula>
    </cfRule>
  </conditionalFormatting>
  <conditionalFormatting sqref="L86:N86">
    <cfRule type="expression" priority="101" aboveAverage="0" equalAverage="0" bottom="0" percent="0" rank="0" text="" dxfId="99">
      <formula>AND(L85=N85,L85&lt;&gt;"",N85&lt;&gt;"")</formula>
    </cfRule>
  </conditionalFormatting>
  <conditionalFormatting sqref="N12 Q12">
    <cfRule type="expression" priority="102" aboveAverage="0" equalAverage="0" bottom="0" percent="0" rank="0" text="" dxfId="100">
      <formula>INT(N12)=TODAY()</formula>
    </cfRule>
  </conditionalFormatting>
  <conditionalFormatting sqref="N14">
    <cfRule type="expression" priority="103" aboveAverage="0" equalAverage="0" bottom="0" percent="0" rank="0" text="" dxfId="101">
      <formula>AND(N12&lt;TODAY(),N14="")</formula>
    </cfRule>
  </conditionalFormatting>
  <conditionalFormatting sqref="N19">
    <cfRule type="expression" priority="104" aboveAverage="0" equalAverage="0" bottom="0" percent="0" rank="0" text="" dxfId="102">
      <formula>AND(N17&lt;TODAY(),N19="")</formula>
    </cfRule>
  </conditionalFormatting>
  <conditionalFormatting sqref="N24">
    <cfRule type="expression" priority="105" aboveAverage="0" equalAverage="0" bottom="0" percent="0" rank="0" text="" dxfId="103">
      <formula>AND(N22&lt;TODAY(),N24="")</formula>
    </cfRule>
  </conditionalFormatting>
  <conditionalFormatting sqref="N29">
    <cfRule type="expression" priority="106" aboveAverage="0" equalAverage="0" bottom="0" percent="0" rank="0" text="" dxfId="104">
      <formula>AND(N27&lt;TODAY(),N29="")</formula>
    </cfRule>
  </conditionalFormatting>
  <conditionalFormatting sqref="N34">
    <cfRule type="expression" priority="107" aboveAverage="0" equalAverage="0" bottom="0" percent="0" rank="0" text="" dxfId="105">
      <formula>AND(N32&lt;TODAY(),N34="")</formula>
    </cfRule>
  </conditionalFormatting>
  <conditionalFormatting sqref="N41">
    <cfRule type="expression" priority="108" aboveAverage="0" equalAverage="0" bottom="0" percent="0" rank="0" text="" dxfId="106">
      <formula>AND(N39&lt;TODAY(),N41="")</formula>
    </cfRule>
  </conditionalFormatting>
  <conditionalFormatting sqref="N55">
    <cfRule type="expression" priority="109" aboveAverage="0" equalAverage="0" bottom="0" percent="0" rank="0" text="" dxfId="107">
      <formula>AND(N53&lt;TODAY(),N55="")</formula>
    </cfRule>
  </conditionalFormatting>
  <conditionalFormatting sqref="N57">
    <cfRule type="expression" priority="110" aboveAverage="0" equalAverage="0" bottom="0" percent="0" rank="0" text="" dxfId="108">
      <formula>AND(N55=O55,N55&lt;&gt;"")</formula>
    </cfRule>
  </conditionalFormatting>
  <conditionalFormatting sqref="N87">
    <cfRule type="expression" priority="111" aboveAverage="0" equalAverage="0" bottom="0" percent="0" rank="0" text="" dxfId="109">
      <formula>AND(L85=N85,L85&lt;&gt;"")</formula>
    </cfRule>
  </conditionalFormatting>
  <conditionalFormatting sqref="N5:O5">
    <cfRule type="expression" priority="112" aboveAverage="0" equalAverage="0" bottom="0" percent="0" rank="0" text="" dxfId="110">
      <formula>OR($V$46="E",$V$47="E",$V$48="E",$V$49="E")</formula>
    </cfRule>
  </conditionalFormatting>
  <conditionalFormatting sqref="N48:O48">
    <cfRule type="expression" priority="113" aboveAverage="0" equalAverage="0" bottom="0" percent="0" rank="0" text="" dxfId="111">
      <formula>OR($V$46="e",$V$47="e",$V$48="e",$V$49="e")</formula>
    </cfRule>
  </conditionalFormatting>
  <conditionalFormatting sqref="N56:O56">
    <cfRule type="expression" priority="114" aboveAverage="0" equalAverage="0" bottom="0" percent="0" rank="0" text="" dxfId="112">
      <formula>AND(N55=O55,N55&lt;&gt;"",O55&lt;&gt;"")</formula>
    </cfRule>
  </conditionalFormatting>
  <conditionalFormatting sqref="O14">
    <cfRule type="expression" priority="115" aboveAverage="0" equalAverage="0" bottom="0" percent="0" rank="0" text="" dxfId="113">
      <formula>AND(N12&lt;TODAY(),O14="")</formula>
    </cfRule>
  </conditionalFormatting>
  <conditionalFormatting sqref="O19">
    <cfRule type="expression" priority="116" aboveAverage="0" equalAverage="0" bottom="0" percent="0" rank="0" text="" dxfId="114">
      <formula>AND(N17&lt;TODAY(),O19="")</formula>
    </cfRule>
  </conditionalFormatting>
  <conditionalFormatting sqref="O24">
    <cfRule type="expression" priority="117" aboveAverage="0" equalAverage="0" bottom="0" percent="0" rank="0" text="" dxfId="115">
      <formula>AND(N22&lt;TODAY(),O24="")</formula>
    </cfRule>
  </conditionalFormatting>
  <conditionalFormatting sqref="O29">
    <cfRule type="expression" priority="118" aboveAverage="0" equalAverage="0" bottom="0" percent="0" rank="0" text="" dxfId="116">
      <formula>AND(N27&lt;TODAY(),O29="")</formula>
    </cfRule>
  </conditionalFormatting>
  <conditionalFormatting sqref="O34">
    <cfRule type="expression" priority="119" aboveAverage="0" equalAverage="0" bottom="0" percent="0" rank="0" text="" dxfId="117">
      <formula>AND(N32&lt;TODAY(),O34="")</formula>
    </cfRule>
  </conditionalFormatting>
  <conditionalFormatting sqref="O41">
    <cfRule type="expression" priority="120" aboveAverage="0" equalAverage="0" bottom="0" percent="0" rank="0" text="" dxfId="118">
      <formula>AND(N39&lt;TODAY(),O41="")</formula>
    </cfRule>
  </conditionalFormatting>
  <conditionalFormatting sqref="O55">
    <cfRule type="expression" priority="121" aboveAverage="0" equalAverage="0" bottom="0" percent="0" rank="0" text="" dxfId="119">
      <formula>AND(N53&lt;TODAY(),O55="")</formula>
    </cfRule>
  </conditionalFormatting>
  <conditionalFormatting sqref="O57">
    <cfRule type="expression" priority="122" aboveAverage="0" equalAverage="0" bottom="0" percent="0" rank="0" text="" dxfId="120">
      <formula>AND(N55=O55,N55&lt;&gt;"")</formula>
    </cfRule>
  </conditionalFormatting>
  <conditionalFormatting sqref="O63">
    <cfRule type="expression" priority="123" aboveAverage="0" equalAverage="0" bottom="0" percent="0" rank="0" text="" dxfId="121">
      <formula>INT(O63)=TODAY()</formula>
    </cfRule>
  </conditionalFormatting>
  <conditionalFormatting sqref="O67">
    <cfRule type="expression" priority="124" aboveAverage="0" equalAverage="0" bottom="0" percent="0" rank="0" text="" dxfId="122">
      <formula>AND(O65=Q65,O65&lt;&gt;"")</formula>
    </cfRule>
  </conditionalFormatting>
  <conditionalFormatting sqref="O66:Q66">
    <cfRule type="expression" priority="125" aboveAverage="0" equalAverage="0" bottom="0" percent="0" rank="0" text="" dxfId="123">
      <formula>AND(O65=Q65,O65&lt;&gt;"",Q65&lt;&gt;"")</formula>
    </cfRule>
  </conditionalFormatting>
  <conditionalFormatting sqref="Q14">
    <cfRule type="expression" priority="126" aboveAverage="0" equalAverage="0" bottom="0" percent="0" rank="0" text="" dxfId="124">
      <formula>AND(Q12&lt;TODAY(),Q14="")</formula>
    </cfRule>
  </conditionalFormatting>
  <conditionalFormatting sqref="Q19">
    <cfRule type="expression" priority="127" aboveAverage="0" equalAverage="0" bottom="0" percent="0" rank="0" text="" dxfId="125">
      <formula>AND(Q17&lt;TODAY(),Q19="")</formula>
    </cfRule>
  </conditionalFormatting>
  <conditionalFormatting sqref="Q24">
    <cfRule type="expression" priority="128" aboveAverage="0" equalAverage="0" bottom="0" percent="0" rank="0" text="" dxfId="126">
      <formula>AND(Q22&lt;TODAY(),Q24="")</formula>
    </cfRule>
  </conditionalFormatting>
  <conditionalFormatting sqref="Q29">
    <cfRule type="expression" priority="129" aboveAverage="0" equalAverage="0" bottom="0" percent="0" rank="0" text="" dxfId="127">
      <formula>AND(Q27&lt;TODAY(),Q29="")</formula>
    </cfRule>
  </conditionalFormatting>
  <conditionalFormatting sqref="Q34">
    <cfRule type="expression" priority="130" aboveAverage="0" equalAverage="0" bottom="0" percent="0" rank="0" text="" dxfId="128">
      <formula>AND(Q32&lt;TODAY(),Q34="")</formula>
    </cfRule>
  </conditionalFormatting>
  <conditionalFormatting sqref="Q41">
    <cfRule type="expression" priority="131" aboveAverage="0" equalAverage="0" bottom="0" percent="0" rank="0" text="" dxfId="129">
      <formula>AND(Q39&lt;TODAY(),Q41="")</formula>
    </cfRule>
  </conditionalFormatting>
  <conditionalFormatting sqref="Q55">
    <cfRule type="expression" priority="132" aboveAverage="0" equalAverage="0" bottom="0" percent="0" rank="0" text="" dxfId="130">
      <formula>AND(Q53&lt;TODAY(),Q55="")</formula>
    </cfRule>
  </conditionalFormatting>
  <conditionalFormatting sqref="Q57">
    <cfRule type="expression" priority="133" aboveAverage="0" equalAverage="0" bottom="0" percent="0" rank="0" text="" dxfId="131">
      <formula>AND(Q55=R55,Q55&lt;&gt;"")</formula>
    </cfRule>
  </conditionalFormatting>
  <conditionalFormatting sqref="Q67">
    <cfRule type="expression" priority="134" aboveAverage="0" equalAverage="0" bottom="0" percent="0" rank="0" text="" dxfId="132">
      <formula>AND(O65=Q65,O65&lt;&gt;"")</formula>
    </cfRule>
  </conditionalFormatting>
  <conditionalFormatting sqref="Q5:R5">
    <cfRule type="expression" priority="135" aboveAverage="0" equalAverage="0" bottom="0" percent="0" rank="0" text="" dxfId="133">
      <formula>OR($V$46="F",$V$47="F",$V$48="F",$V$49="F")</formula>
    </cfRule>
  </conditionalFormatting>
  <conditionalFormatting sqref="Q48:R48">
    <cfRule type="expression" priority="136" aboveAverage="0" equalAverage="0" bottom="0" percent="0" rank="0" text="" dxfId="134">
      <formula>OR($V$46="F",$V$47="F",$V$48="F",$V$49="F")</formula>
    </cfRule>
  </conditionalFormatting>
  <conditionalFormatting sqref="Q56:R56">
    <cfRule type="expression" priority="137" aboveAverage="0" equalAverage="0" bottom="0" percent="0" rank="0" text="" dxfId="135">
      <formula>AND(Q55=R55,Q55&lt;&gt;"",R55&lt;&gt;"")</formula>
    </cfRule>
  </conditionalFormatting>
  <conditionalFormatting sqref="R14">
    <cfRule type="expression" priority="138" aboveAverage="0" equalAverage="0" bottom="0" percent="0" rank="0" text="" dxfId="136">
      <formula>AND(Q12&lt;TODAY(),R14="")</formula>
    </cfRule>
  </conditionalFormatting>
  <conditionalFormatting sqref="R19">
    <cfRule type="expression" priority="139" aboveAverage="0" equalAverage="0" bottom="0" percent="0" rank="0" text="" dxfId="137">
      <formula>AND(Q17&lt;TODAY(),R19="")</formula>
    </cfRule>
  </conditionalFormatting>
  <conditionalFormatting sqref="R24">
    <cfRule type="expression" priority="140" aboveAverage="0" equalAverage="0" bottom="0" percent="0" rank="0" text="" dxfId="138">
      <formula>AND(Q22&lt;TODAY(),R24="")</formula>
    </cfRule>
  </conditionalFormatting>
  <conditionalFormatting sqref="R29">
    <cfRule type="expression" priority="141" aboveAverage="0" equalAverage="0" bottom="0" percent="0" rank="0" text="" dxfId="139">
      <formula>AND(Q27&lt;TODAY(),R29="")</formula>
    </cfRule>
  </conditionalFormatting>
  <conditionalFormatting sqref="R34">
    <cfRule type="expression" priority="142" aboveAverage="0" equalAverage="0" bottom="0" percent="0" rank="0" text="" dxfId="140">
      <formula>AND(Q32&lt;TODAY(),R34="")</formula>
    </cfRule>
  </conditionalFormatting>
  <conditionalFormatting sqref="R41">
    <cfRule type="expression" priority="143" aboveAverage="0" equalAverage="0" bottom="0" percent="0" rank="0" text="" dxfId="141">
      <formula>AND(Q39&lt;TODAY(),R41="")</formula>
    </cfRule>
  </conditionalFormatting>
  <conditionalFormatting sqref="R55">
    <cfRule type="expression" priority="144" aboveAverage="0" equalAverage="0" bottom="0" percent="0" rank="0" text="" dxfId="142">
      <formula>AND(Q53&lt;TODAY(),R55="")</formula>
    </cfRule>
  </conditionalFormatting>
  <conditionalFormatting sqref="R57">
    <cfRule type="expression" priority="145" aboveAverage="0" equalAverage="0" bottom="0" percent="0" rank="0" text="" dxfId="143">
      <formula>AND(Q55=R55,Q55&lt;&gt;"")</formula>
    </cfRule>
  </conditionalFormatting>
  <conditionalFormatting sqref="R73">
    <cfRule type="expression" priority="146" aboveAverage="0" equalAverage="0" bottom="0" percent="0" rank="0" text="" dxfId="144">
      <formula>INT(R73)=TODAY()</formula>
    </cfRule>
  </conditionalFormatting>
  <conditionalFormatting sqref="R77">
    <cfRule type="expression" priority="147" aboveAverage="0" equalAverage="0" bottom="0" percent="0" rank="0" text="" dxfId="145">
      <formula>AND(R75=T75,R75&lt;&gt;"")</formula>
    </cfRule>
  </conditionalFormatting>
  <conditionalFormatting sqref="R76:T76">
    <cfRule type="expression" priority="148" aboveAverage="0" equalAverage="0" bottom="0" percent="0" rank="0" text="" dxfId="146">
      <formula>AND(R75=T75,R75&lt;&gt;"",T75&lt;&gt;"")</formula>
    </cfRule>
  </conditionalFormatting>
  <conditionalFormatting sqref="T16">
    <cfRule type="expression" priority="149" aboveAverage="0" equalAverage="0" bottom="0" percent="0" rank="0" text="" dxfId="147">
      <formula>AND(T16=TODAY())</formula>
    </cfRule>
  </conditionalFormatting>
  <conditionalFormatting sqref="T55">
    <cfRule type="expression" priority="150" aboveAverage="0" equalAverage="0" bottom="0" percent="0" rank="0" text="" dxfId="148">
      <formula>AND(T53&lt;TODAY(),T55="")</formula>
    </cfRule>
  </conditionalFormatting>
  <conditionalFormatting sqref="T57">
    <cfRule type="expression" priority="151" aboveAverage="0" equalAverage="0" bottom="0" percent="0" rank="0" text="" dxfId="149">
      <formula>AND(T55=U55,T55&lt;&gt;"")</formula>
    </cfRule>
  </conditionalFormatting>
  <conditionalFormatting sqref="T77">
    <cfRule type="expression" priority="152" aboveAverage="0" equalAverage="0" bottom="0" percent="0" rank="0" text="" dxfId="150">
      <formula>AND(R75=T75,R75&lt;&gt;"")</formula>
    </cfRule>
  </conditionalFormatting>
  <conditionalFormatting sqref="T56:U56">
    <cfRule type="expression" priority="153" aboveAverage="0" equalAverage="0" bottom="0" percent="0" rank="0" text="" dxfId="151">
      <formula>AND(T55=U55,T55&lt;&gt;"",U55&lt;&gt;"")</formula>
    </cfRule>
  </conditionalFormatting>
  <conditionalFormatting sqref="U55">
    <cfRule type="expression" priority="154" aboveAverage="0" equalAverage="0" bottom="0" percent="0" rank="0" text="" dxfId="152">
      <formula>AND(T53&lt;TODAY(),U55="")</formula>
    </cfRule>
  </conditionalFormatting>
  <conditionalFormatting sqref="U57">
    <cfRule type="expression" priority="155" aboveAverage="0" equalAverage="0" bottom="0" percent="0" rank="0" text="" dxfId="153">
      <formula>AND(T55=U55,T55&lt;&gt;"")</formula>
    </cfRule>
  </conditionalFormatting>
  <conditionalFormatting sqref="U63">
    <cfRule type="expression" priority="156" aboveAverage="0" equalAverage="0" bottom="0" percent="0" rank="0" text="" dxfId="154">
      <formula>INT(U63)=TODAY()</formula>
    </cfRule>
  </conditionalFormatting>
  <conditionalFormatting sqref="U67">
    <cfRule type="expression" priority="157" aboveAverage="0" equalAverage="0" bottom="0" percent="0" rank="0" text="" dxfId="155">
      <formula>AND(U65=W65,U65&lt;&gt;"")</formula>
    </cfRule>
  </conditionalFormatting>
  <conditionalFormatting sqref="U66:W66">
    <cfRule type="expression" priority="158" aboveAverage="0" equalAverage="0" bottom="0" percent="0" rank="0" text="" dxfId="156">
      <formula>AND(U65=W65,U65&lt;&gt;"",W65&lt;&gt;"")</formula>
    </cfRule>
  </conditionalFormatting>
  <conditionalFormatting sqref="V53">
    <cfRule type="expression" priority="159" aboveAverage="0" equalAverage="0" bottom="0" percent="0" rank="0" text="" dxfId="157">
      <formula>AND(V53=TODAY())</formula>
    </cfRule>
  </conditionalFormatting>
  <conditionalFormatting sqref="W55">
    <cfRule type="expression" priority="160" aboveAverage="0" equalAverage="0" bottom="0" percent="0" rank="0" text="" dxfId="158">
      <formula>AND(W53&lt;TODAY(),W55="")</formula>
    </cfRule>
  </conditionalFormatting>
  <conditionalFormatting sqref="W57">
    <cfRule type="expression" priority="161" aboveAverage="0" equalAverage="0" bottom="0" percent="0" rank="0" text="" dxfId="159">
      <formula>AND(W55=X55,W55&lt;&gt;"")</formula>
    </cfRule>
  </conditionalFormatting>
  <conditionalFormatting sqref="W67">
    <cfRule type="expression" priority="162" aboveAverage="0" equalAverage="0" bottom="0" percent="0" rank="0" text="" dxfId="160">
      <formula>AND(U65=W65,U65&lt;&gt;"")</formula>
    </cfRule>
  </conditionalFormatting>
  <conditionalFormatting sqref="W56:X56">
    <cfRule type="expression" priority="163" aboveAverage="0" equalAverage="0" bottom="0" percent="0" rank="0" text="" dxfId="161">
      <formula>AND(W55=X55,W55&lt;&gt;"",X55&lt;&gt;"")</formula>
    </cfRule>
  </conditionalFormatting>
  <conditionalFormatting sqref="X55">
    <cfRule type="expression" priority="164" aboveAverage="0" equalAverage="0" bottom="0" percent="0" rank="0" text="" dxfId="162">
      <formula>AND(W53&lt;TODAY(),X55="")</formula>
    </cfRule>
  </conditionalFormatting>
  <conditionalFormatting sqref="X57">
    <cfRule type="expression" priority="165" aboveAverage="0" equalAverage="0" bottom="0" percent="0" rank="0" text="" dxfId="163">
      <formula>AND(W55=X55,W55&lt;&gt;"")</formula>
    </cfRule>
  </conditionalFormatting>
  <dataValidations count="2">
    <dataValidation allowBlank="true" errorStyle="stop" operator="lessThanOrEqual" showDropDown="false" showErrorMessage="true" showInputMessage="true" sqref="V46:V49 Y48:Y49" type="textLength">
      <formula1>1</formula1>
      <formula2>0</formula2>
    </dataValidation>
    <dataValidation allowBlank="true" errorStyle="stop" operator="between" showDropDown="false" showErrorMessage="true" showInputMessage="tru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whole">
      <formula1>0</formula1>
      <formula2>99</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6" id="{F1F535E3-105C-48D8-AA92-8FBA8128E070}">
            <xm:f>Distinctness!$D$4&gt;0</xm:f>
            <x14:dxf>
              <font>
                <b val="0"/>
                <i val="0"/>
                <color rgb="FFC02000"/>
              </font>
            </x14:dxf>
          </x14:cfRule>
          <xm:sqref>B7</xm:sqref>
        </x14:conditionalFormatting>
        <x14:conditionalFormatting xmlns:xm="http://schemas.microsoft.com/office/excel/2006/main">
          <x14:cfRule type="expression" priority="167" id="{51AF69B6-7879-4FB0-B446-4D84C514D3F4}">
            <xm:f>GrpA!$Y$11&gt;0</xm:f>
            <x14:dxf>
              <font>
                <color rgb="FFC02000"/>
              </font>
            </x14:dxf>
          </x14:cfRule>
          <xm:sqref>B35:C35</xm:sqref>
        </x14:conditionalFormatting>
        <x14:conditionalFormatting xmlns:xm="http://schemas.microsoft.com/office/excel/2006/main">
          <x14:cfRule type="expression" priority="168" id="{723D21C9-6540-4CFD-B050-909C11DCC2FB}">
            <xm:f>GrpA!$Y$11&gt;0</xm:f>
            <x14:dxf>
              <font>
                <color rgb="FF000000"/>
              </font>
            </x14:dxf>
          </x14:cfRule>
          <xm:sqref>B36:C36</xm:sqref>
        </x14:conditionalFormatting>
        <x14:conditionalFormatting xmlns:xm="http://schemas.microsoft.com/office/excel/2006/main">
          <x14:cfRule type="expression" priority="169" id="{62A861C9-8C84-4D6A-B03B-C19190B57500}">
            <xm:f>GrpA!$Y$12&gt;0</xm:f>
            <x14:dxf>
              <font>
                <color rgb="FFC02000"/>
              </font>
            </x14:dxf>
          </x14:cfRule>
          <xm:sqref>B42:C42</xm:sqref>
        </x14:conditionalFormatting>
        <x14:conditionalFormatting xmlns:xm="http://schemas.microsoft.com/office/excel/2006/main">
          <x14:cfRule type="expression" priority="170" id="{506DF1C0-103D-44EC-B34B-8A24F6DA3B5F}">
            <xm:f>GrpA!$Y$12&gt;0</xm:f>
            <x14:dxf>
              <font>
                <color rgb="FF000000"/>
              </font>
            </x14:dxf>
          </x14:cfRule>
          <xm:sqref>B43:C43</xm:sqref>
        </x14:conditionalFormatting>
        <x14:conditionalFormatting xmlns:xm="http://schemas.microsoft.com/office/excel/2006/main">
          <x14:cfRule type="expression" priority="171" id="{92503B1C-41A0-4CD0-B03F-C3A9983A1024}">
            <xm:f>GrpB!$Y$11&gt;0</xm:f>
            <x14:dxf>
              <font>
                <color rgb="FFC02000"/>
              </font>
            </x14:dxf>
          </x14:cfRule>
          <xm:sqref>E35:F35</xm:sqref>
        </x14:conditionalFormatting>
        <x14:conditionalFormatting xmlns:xm="http://schemas.microsoft.com/office/excel/2006/main">
          <x14:cfRule type="expression" priority="172" id="{1FF5AD19-3A96-41B3-AC49-8EDA19E64C10}">
            <xm:f>GrpB!$Y$11&gt;0</xm:f>
            <x14:dxf>
              <font>
                <color rgb="FF000000"/>
              </font>
            </x14:dxf>
          </x14:cfRule>
          <xm:sqref>E36:F36</xm:sqref>
        </x14:conditionalFormatting>
        <x14:conditionalFormatting xmlns:xm="http://schemas.microsoft.com/office/excel/2006/main">
          <x14:cfRule type="expression" priority="173" id="{22C9B942-A53F-49EB-B4BD-7CA81CECBAAB}">
            <xm:f>GrpB!$Y$12&gt;0</xm:f>
            <x14:dxf>
              <font>
                <color rgb="FFC02000"/>
              </font>
            </x14:dxf>
          </x14:cfRule>
          <xm:sqref>E42:F42</xm:sqref>
        </x14:conditionalFormatting>
        <x14:conditionalFormatting xmlns:xm="http://schemas.microsoft.com/office/excel/2006/main">
          <x14:cfRule type="expression" priority="174" id="{84F5D568-E6BE-4215-8BE5-ED6A9C1C2594}">
            <xm:f>GrpB!$Y$12&gt;0</xm:f>
            <x14:dxf>
              <font>
                <color rgb="FF000000"/>
              </font>
            </x14:dxf>
          </x14:cfRule>
          <xm:sqref>E43:F43</xm:sqref>
        </x14:conditionalFormatting>
        <x14:conditionalFormatting xmlns:xm="http://schemas.microsoft.com/office/excel/2006/main">
          <x14:cfRule type="expression" priority="175" id="{869F21F3-9CA0-4185-8E86-FE519FC035C6}">
            <xm:f>GrpC!$Y$11&gt;0</xm:f>
            <x14:dxf>
              <font>
                <color rgb="FFC02000"/>
              </font>
            </x14:dxf>
          </x14:cfRule>
          <xm:sqref>H35:I35</xm:sqref>
        </x14:conditionalFormatting>
        <x14:conditionalFormatting xmlns:xm="http://schemas.microsoft.com/office/excel/2006/main">
          <x14:cfRule type="expression" priority="176" id="{F4D0F5D4-8EC5-435A-A62B-D57E227EA1DB}">
            <xm:f>GrpC!$Y$11&gt;0</xm:f>
            <x14:dxf>
              <font>
                <color rgb="FF000000"/>
              </font>
            </x14:dxf>
          </x14:cfRule>
          <xm:sqref>H36:I36</xm:sqref>
        </x14:conditionalFormatting>
        <x14:conditionalFormatting xmlns:xm="http://schemas.microsoft.com/office/excel/2006/main">
          <x14:cfRule type="expression" priority="177" id="{1FA0DC85-2799-41A6-9D7F-AFE46049F038}">
            <xm:f>GrpC!$Y$12&gt;0</xm:f>
            <x14:dxf>
              <font>
                <color rgb="FFC02000"/>
              </font>
            </x14:dxf>
          </x14:cfRule>
          <xm:sqref>H42:I42</xm:sqref>
        </x14:conditionalFormatting>
        <x14:conditionalFormatting xmlns:xm="http://schemas.microsoft.com/office/excel/2006/main">
          <x14:cfRule type="expression" priority="178" id="{E87EB388-F271-45F9-A6A5-BC7A32C9A329}">
            <xm:f>GrpC!$Y$12&gt;0</xm:f>
            <x14:dxf>
              <font>
                <color rgb="FF000000"/>
              </font>
            </x14:dxf>
          </x14:cfRule>
          <xm:sqref>H43:I43</xm:sqref>
        </x14:conditionalFormatting>
        <x14:conditionalFormatting xmlns:xm="http://schemas.microsoft.com/office/excel/2006/main">
          <x14:cfRule type="expression" priority="179" id="{AED863CF-7AB7-4DC6-AAC7-C9BEBAB17B5E}">
            <xm:f>GrpD!$Y$11&gt;0</xm:f>
            <x14:dxf>
              <font>
                <color rgb="FFC02000"/>
              </font>
            </x14:dxf>
          </x14:cfRule>
          <xm:sqref>K35:L35</xm:sqref>
        </x14:conditionalFormatting>
        <x14:conditionalFormatting xmlns:xm="http://schemas.microsoft.com/office/excel/2006/main">
          <x14:cfRule type="expression" priority="180" id="{826C9D9E-AF64-4FDA-82AD-B1A653B4E0B7}">
            <xm:f>GrpD!$Y$11&gt;0</xm:f>
            <x14:dxf>
              <font>
                <color rgb="FF000000"/>
              </font>
            </x14:dxf>
          </x14:cfRule>
          <xm:sqref>K36:L36</xm:sqref>
        </x14:conditionalFormatting>
        <x14:conditionalFormatting xmlns:xm="http://schemas.microsoft.com/office/excel/2006/main">
          <x14:cfRule type="expression" priority="181" id="{F771DB21-7DA3-4075-A44F-C92B7B259159}">
            <xm:f>GrpD!$Y$12&gt;0</xm:f>
            <x14:dxf>
              <font>
                <color rgb="FFC02000"/>
              </font>
            </x14:dxf>
          </x14:cfRule>
          <xm:sqref>K42:L42</xm:sqref>
        </x14:conditionalFormatting>
        <x14:conditionalFormatting xmlns:xm="http://schemas.microsoft.com/office/excel/2006/main">
          <x14:cfRule type="expression" priority="182" id="{3DFBC6DB-2EFC-402E-A869-8CCA5B62DB90}">
            <xm:f>GrpD!$Y$12&gt;0</xm:f>
            <x14:dxf>
              <font>
                <color rgb="FF000000"/>
              </font>
            </x14:dxf>
          </x14:cfRule>
          <xm:sqref>K43:L43</xm:sqref>
        </x14:conditionalFormatting>
        <x14:conditionalFormatting xmlns:xm="http://schemas.microsoft.com/office/excel/2006/main">
          <x14:cfRule type="expression" priority="183" id="{1E81F020-E028-44D6-9535-E9E5E9AAADC1}">
            <xm:f>GrpE!$Y$11&gt;0</xm:f>
            <x14:dxf>
              <font>
                <color rgb="FFC02000"/>
              </font>
            </x14:dxf>
          </x14:cfRule>
          <xm:sqref>N35:O35</xm:sqref>
        </x14:conditionalFormatting>
        <x14:conditionalFormatting xmlns:xm="http://schemas.microsoft.com/office/excel/2006/main">
          <x14:cfRule type="expression" priority="184" id="{7C29C317-5868-4158-9A33-A48ACBBC65B8}">
            <xm:f>GrpE!$Y$11&gt;0</xm:f>
            <x14:dxf>
              <font>
                <color rgb="FF000000"/>
              </font>
            </x14:dxf>
          </x14:cfRule>
          <xm:sqref>N36:O36</xm:sqref>
        </x14:conditionalFormatting>
        <x14:conditionalFormatting xmlns:xm="http://schemas.microsoft.com/office/excel/2006/main">
          <x14:cfRule type="expression" priority="185" id="{D952A17A-DDEE-4044-998A-61B56378F080}">
            <xm:f>GrpE!$Y$12&gt;0</xm:f>
            <x14:dxf>
              <font>
                <color rgb="FFC02000"/>
              </font>
            </x14:dxf>
          </x14:cfRule>
          <xm:sqref>N42:O42</xm:sqref>
        </x14:conditionalFormatting>
        <x14:conditionalFormatting xmlns:xm="http://schemas.microsoft.com/office/excel/2006/main">
          <x14:cfRule type="expression" priority="186" id="{D4F9FA16-D484-4DC9-9FD5-69D02F9EABC5}">
            <xm:f>GrpE!$Y$12&gt;0</xm:f>
            <x14:dxf>
              <font>
                <color rgb="FF000000"/>
              </font>
            </x14:dxf>
          </x14:cfRule>
          <xm:sqref>N43:O43</xm:sqref>
        </x14:conditionalFormatting>
        <x14:conditionalFormatting xmlns:xm="http://schemas.microsoft.com/office/excel/2006/main">
          <x14:cfRule type="expression" priority="187" id="{5BA41E79-97B5-47C3-B2AA-D9539C5CAF82}">
            <xm:f>GrpF!$Y$11&gt;0</xm:f>
            <x14:dxf>
              <font>
                <color rgb="FFC02000"/>
              </font>
            </x14:dxf>
          </x14:cfRule>
          <xm:sqref>Q35:R35</xm:sqref>
        </x14:conditionalFormatting>
        <x14:conditionalFormatting xmlns:xm="http://schemas.microsoft.com/office/excel/2006/main">
          <x14:cfRule type="expression" priority="188" id="{8FC7333F-32A3-453D-8BBE-A9D07432505A}">
            <xm:f>GrpF!$Y$11&gt;0</xm:f>
            <x14:dxf>
              <font>
                <color rgb="FF000000"/>
              </font>
            </x14:dxf>
          </x14:cfRule>
          <xm:sqref>Q36:R36</xm:sqref>
        </x14:conditionalFormatting>
        <x14:conditionalFormatting xmlns:xm="http://schemas.microsoft.com/office/excel/2006/main">
          <x14:cfRule type="expression" priority="189" id="{A8537076-B000-458F-A2BF-1F6DE6A0CC61}">
            <xm:f>GrpF!$Y$12&gt;0</xm:f>
            <x14:dxf>
              <font>
                <color rgb="FFC02000"/>
              </font>
            </x14:dxf>
          </x14:cfRule>
          <xm:sqref>Q42:R42</xm:sqref>
        </x14:conditionalFormatting>
        <x14:conditionalFormatting xmlns:xm="http://schemas.microsoft.com/office/excel/2006/main">
          <x14:cfRule type="expression" priority="190" id="{B5B2E191-E171-4712-A1BA-36BA86119462}">
            <xm:f>GrpF!$Y$12&gt;0</xm:f>
            <x14:dxf>
              <font>
                <color rgb="FF000000"/>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8.6875" defaultRowHeight="14.5" zeroHeight="false" outlineLevelRow="0" outlineLevelCol="0"/>
  <cols>
    <col collapsed="false" customWidth="true" hidden="false" outlineLevel="0" max="1" min="1" style="0" width="78.36"/>
    <col collapsed="false" customWidth="true" hidden="false" outlineLevel="0" max="2" min="2" style="0" width="61.54"/>
  </cols>
  <sheetData>
    <row r="1" customFormat="false" ht="14.5" hidden="false" customHeight="false" outlineLevel="0" collapsed="false">
      <c r="A1" s="118" t="s">
        <v>27</v>
      </c>
      <c r="B1" s="119" t="s">
        <v>28</v>
      </c>
    </row>
    <row r="2" customFormat="false" ht="14.5" hidden="false" customHeight="false" outlineLevel="0" collapsed="false">
      <c r="A2" s="120" t="s">
        <v>29</v>
      </c>
      <c r="B2" s="121" t="s">
        <v>30</v>
      </c>
    </row>
    <row r="3" customFormat="false" ht="14.5" hidden="false" customHeight="false" outlineLevel="0" collapsed="false">
      <c r="A3" s="121" t="s">
        <v>31</v>
      </c>
      <c r="B3" s="120" t="s">
        <v>32</v>
      </c>
    </row>
    <row r="4" customFormat="false" ht="14.5" hidden="false" customHeight="false" outlineLevel="0" collapsed="false">
      <c r="A4" s="120" t="s">
        <v>33</v>
      </c>
      <c r="B4" s="121" t="s">
        <v>34</v>
      </c>
    </row>
    <row r="5" customFormat="false" ht="14.5" hidden="false" customHeight="false" outlineLevel="0" collapsed="false">
      <c r="A5" s="121" t="s">
        <v>35</v>
      </c>
      <c r="B5" s="120" t="s">
        <v>36</v>
      </c>
    </row>
    <row r="6" customFormat="false" ht="14.5" hidden="false" customHeight="false" outlineLevel="0" collapsed="false">
      <c r="A6" s="120" t="s">
        <v>37</v>
      </c>
      <c r="B6" s="121" t="s">
        <v>32</v>
      </c>
    </row>
    <row r="7" customFormat="false" ht="14.5" hidden="false" customHeight="false" outlineLevel="0" collapsed="false">
      <c r="A7" s="121" t="s">
        <v>38</v>
      </c>
      <c r="B7" s="120" t="s">
        <v>39</v>
      </c>
    </row>
    <row r="8" customFormat="false" ht="14.5" hidden="false" customHeight="false" outlineLevel="0" collapsed="false">
      <c r="A8" s="120" t="s">
        <v>40</v>
      </c>
      <c r="B8" s="121" t="s">
        <v>41</v>
      </c>
    </row>
    <row r="9" customFormat="false" ht="14.5" hidden="false" customHeight="false" outlineLevel="0" collapsed="false">
      <c r="A9" s="121" t="s">
        <v>42</v>
      </c>
      <c r="B9" s="120" t="s">
        <v>43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1" colorId="64" zoomScale="75" zoomScaleNormal="75" zoomScalePageLayoutView="85" workbookViewId="0">
      <selection pane="topLeft" activeCell="A1" activeCellId="0" sqref="A1"/>
    </sheetView>
  </sheetViews>
  <sheetFormatPr defaultColWidth="11.47265625" defaultRowHeight="14.5" zeroHeight="fals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s>
  <sheetData>
    <row r="1" customFormat="false" ht="55.5" hidden="false" customHeight="false" outlineLevel="0" collapsed="false">
      <c r="B1" s="1"/>
      <c r="C1" s="1"/>
      <c r="D1" s="2"/>
      <c r="E1" s="3" t="str">
        <f aca="false">EURO!E1</f>
        <v>European Championship 2024</v>
      </c>
      <c r="F1" s="3"/>
      <c r="G1" s="3"/>
      <c r="H1" s="3"/>
      <c r="I1" s="3"/>
      <c r="J1" s="3"/>
      <c r="K1" s="3"/>
      <c r="L1" s="3"/>
      <c r="M1" s="3"/>
      <c r="N1" s="3"/>
      <c r="O1" s="3"/>
      <c r="P1" s="3"/>
      <c r="Q1" s="3"/>
      <c r="R1" s="3"/>
      <c r="S1" s="3"/>
      <c r="T1" s="3"/>
      <c r="U1" s="3"/>
      <c r="V1" s="2"/>
      <c r="W1" s="2"/>
      <c r="X1" s="4" t="str">
        <f aca="false">EURO!X1</f>
        <v>hb/vers. 1.8.4
2024-05-21</v>
      </c>
      <c r="Y1" s="5"/>
    </row>
    <row r="2" customFormat="false" ht="19.5" hidden="false" customHeight="true" outlineLevel="0" collapsed="false">
      <c r="B2" s="6" t="str">
        <f aca="false" t="array" ref="B2:R6">IF(EURO!B2:R6="","",EURO!B2:R6)</f>
        <v/>
      </c>
      <c r="C2" s="7" t="str">
        <v>  Pts      Goals</v>
      </c>
      <c r="D2" s="8" t="str">
        <v/>
      </c>
      <c r="E2" s="6" t="str">
        <v/>
      </c>
      <c r="F2" s="7" t="str">
        <v>  Pts      Goals</v>
      </c>
      <c r="G2" s="8" t="str">
        <v/>
      </c>
      <c r="H2" s="6" t="str">
        <v/>
      </c>
      <c r="I2" s="7" t="str">
        <v>  Pts      Goals</v>
      </c>
      <c r="J2" s="8" t="str">
        <v/>
      </c>
      <c r="K2" s="9" t="str">
        <v/>
      </c>
      <c r="L2" s="7" t="str">
        <v>  Pts      Goals</v>
      </c>
      <c r="M2" s="8" t="str">
        <v/>
      </c>
      <c r="N2" s="6" t="str">
        <v/>
      </c>
      <c r="O2" s="7" t="str">
        <v>  Pts      Goals</v>
      </c>
      <c r="P2" s="8" t="str">
        <v/>
      </c>
      <c r="Q2" s="6" t="str">
        <v/>
      </c>
      <c r="R2" s="7" t="str">
        <v>  Pts      Goals</v>
      </c>
      <c r="S2" s="8"/>
      <c r="T2" s="10"/>
      <c r="U2" s="11"/>
      <c r="V2" s="11"/>
      <c r="W2" s="11"/>
      <c r="X2" s="11"/>
    </row>
    <row r="3" customFormat="false" ht="14.5" hidden="false" customHeight="false" outlineLevel="0" collapsed="false">
      <c r="A3" s="12"/>
      <c r="B3" s="13" t="str">
        <v>Germany</v>
      </c>
      <c r="C3" s="14" t="str">
        <v>   0        0 - 0</v>
      </c>
      <c r="D3" s="15" t="str">
        <v/>
      </c>
      <c r="E3" s="13" t="str">
        <v>Spain</v>
      </c>
      <c r="F3" s="14" t="str">
        <v>   0        0 - 0</v>
      </c>
      <c r="G3" s="15" t="str">
        <v/>
      </c>
      <c r="H3" s="13" t="str">
        <v>Slovenia</v>
      </c>
      <c r="I3" s="14" t="str">
        <v>   0        0 - 0</v>
      </c>
      <c r="J3" s="12" t="str">
        <v/>
      </c>
      <c r="K3" s="13" t="str">
        <v>Poland</v>
      </c>
      <c r="L3" s="14" t="str">
        <v>   0        0 - 0</v>
      </c>
      <c r="M3" s="12" t="str">
        <v/>
      </c>
      <c r="N3" s="13" t="str">
        <v>Belgium</v>
      </c>
      <c r="O3" s="14" t="str">
        <v>   0        0 - 0</v>
      </c>
      <c r="P3" s="15" t="str">
        <v/>
      </c>
      <c r="Q3" s="13" t="str">
        <v>Türkiye</v>
      </c>
      <c r="R3" s="14" t="str">
        <v>   0        0 - 0</v>
      </c>
      <c r="S3" s="12"/>
      <c r="T3" s="11"/>
      <c r="U3" s="11"/>
      <c r="V3" s="11"/>
      <c r="W3" s="11"/>
      <c r="X3" s="11"/>
      <c r="Y3" s="12"/>
    </row>
    <row r="4" customFormat="false" ht="14.5" hidden="false" customHeight="false" outlineLevel="0" collapsed="false">
      <c r="A4" s="12"/>
      <c r="B4" s="16" t="str">
        <v>Scotland</v>
      </c>
      <c r="C4" s="17" t="str">
        <v>   0        0 - 0</v>
      </c>
      <c r="D4" s="15" t="str">
        <v/>
      </c>
      <c r="E4" s="16" t="str">
        <v>Croatia</v>
      </c>
      <c r="F4" s="17" t="str">
        <v>   0        0 - 0</v>
      </c>
      <c r="G4" s="15" t="str">
        <v/>
      </c>
      <c r="H4" s="16" t="str">
        <v>Denmark</v>
      </c>
      <c r="I4" s="17" t="str">
        <v>   0        0 - 0</v>
      </c>
      <c r="J4" s="12" t="str">
        <v/>
      </c>
      <c r="K4" s="16" t="str">
        <v>Netherlands</v>
      </c>
      <c r="L4" s="17" t="str">
        <v>   0        0 - 0</v>
      </c>
      <c r="M4" s="12" t="str">
        <v/>
      </c>
      <c r="N4" s="16" t="str">
        <v>Slovakia</v>
      </c>
      <c r="O4" s="17" t="str">
        <v>   0        0 - 0</v>
      </c>
      <c r="P4" s="15" t="str">
        <v/>
      </c>
      <c r="Q4" s="16" t="str">
        <v>Georgia</v>
      </c>
      <c r="R4" s="17" t="str">
        <v>   0        0 - 0</v>
      </c>
      <c r="S4" s="12"/>
      <c r="T4" s="11"/>
      <c r="U4" s="11"/>
      <c r="V4" s="11"/>
      <c r="W4" s="11"/>
      <c r="X4" s="11"/>
      <c r="Y4" s="12"/>
    </row>
    <row r="5" customFormat="false" ht="14.5" hidden="false" customHeight="false" outlineLevel="0" collapsed="false">
      <c r="A5" s="12"/>
      <c r="B5" s="18" t="str">
        <v>Hungary</v>
      </c>
      <c r="C5" s="19" t="str">
        <v>   0        0 - 0</v>
      </c>
      <c r="D5" s="15" t="str">
        <v/>
      </c>
      <c r="E5" s="18" t="str">
        <v>Italy</v>
      </c>
      <c r="F5" s="19" t="str">
        <v>   0        0 - 0</v>
      </c>
      <c r="G5" s="15" t="str">
        <v/>
      </c>
      <c r="H5" s="18" t="str">
        <v>Serbia</v>
      </c>
      <c r="I5" s="19" t="str">
        <v>   0        0 - 0</v>
      </c>
      <c r="J5" s="12" t="str">
        <v/>
      </c>
      <c r="K5" s="18" t="str">
        <v>Austria</v>
      </c>
      <c r="L5" s="19" t="str">
        <v>   0        0 - 0</v>
      </c>
      <c r="M5" s="12" t="str">
        <v/>
      </c>
      <c r="N5" s="18" t="str">
        <v>Romania</v>
      </c>
      <c r="O5" s="19" t="str">
        <v>   0        0 - 0</v>
      </c>
      <c r="P5" s="15" t="str">
        <v/>
      </c>
      <c r="Q5" s="18" t="str">
        <v>Portugal</v>
      </c>
      <c r="R5" s="19" t="str">
        <v>   0        0 - 0</v>
      </c>
      <c r="S5" s="12"/>
      <c r="T5" s="11"/>
      <c r="U5" s="11"/>
      <c r="V5" s="11"/>
      <c r="W5" s="11"/>
      <c r="X5" s="11"/>
      <c r="Y5" s="12"/>
    </row>
    <row r="6" customFormat="false" ht="14.5" hidden="false" customHeight="false" outlineLevel="0" collapsed="false">
      <c r="A6" s="20"/>
      <c r="B6" s="21" t="str">
        <v>Switzerland</v>
      </c>
      <c r="C6" s="22" t="str">
        <v>   0        0 - 0</v>
      </c>
      <c r="D6" s="23" t="str">
        <v/>
      </c>
      <c r="E6" s="21" t="str">
        <v>Albania</v>
      </c>
      <c r="F6" s="22" t="str">
        <v>   0        0 - 0</v>
      </c>
      <c r="G6" s="23" t="str">
        <v/>
      </c>
      <c r="H6" s="21" t="str">
        <v>England</v>
      </c>
      <c r="I6" s="22" t="str">
        <v>   0        0 - 0</v>
      </c>
      <c r="J6" s="20" t="str">
        <v/>
      </c>
      <c r="K6" s="21" t="str">
        <v>France</v>
      </c>
      <c r="L6" s="22" t="str">
        <v>   0        0 - 0</v>
      </c>
      <c r="M6" s="20" t="str">
        <v/>
      </c>
      <c r="N6" s="21" t="str">
        <v>Ukraine</v>
      </c>
      <c r="O6" s="22" t="str">
        <v>   0        0 - 0</v>
      </c>
      <c r="P6" s="23" t="str">
        <v/>
      </c>
      <c r="Q6" s="21" t="str">
        <v>Czechia</v>
      </c>
      <c r="R6" s="22" t="str">
        <v>   0        0 - 0</v>
      </c>
      <c r="S6" s="20"/>
      <c r="T6" s="11"/>
      <c r="U6" s="11"/>
      <c r="V6" s="11"/>
      <c r="W6" s="11"/>
      <c r="X6" s="11"/>
      <c r="Y6" s="20"/>
      <c r="Z6" s="24"/>
    </row>
    <row r="7" customFormat="false" ht="10.5" hidden="false" customHeight="true" outlineLevel="0" collapsed="false">
      <c r="A7" s="12"/>
      <c r="B7" s="122"/>
      <c r="C7" s="122"/>
      <c r="D7" s="122"/>
      <c r="E7" s="122"/>
      <c r="F7" s="122"/>
      <c r="G7" s="122"/>
      <c r="H7" s="122"/>
      <c r="I7" s="122"/>
      <c r="J7" s="122"/>
      <c r="K7" s="122"/>
      <c r="L7" s="122"/>
      <c r="M7" s="122"/>
      <c r="N7" s="122"/>
      <c r="O7" s="122"/>
      <c r="P7" s="122"/>
      <c r="Q7" s="122"/>
      <c r="R7" s="122"/>
      <c r="S7" s="26"/>
      <c r="T7" s="26"/>
      <c r="U7" s="26"/>
      <c r="V7" s="26"/>
      <c r="W7" s="26"/>
      <c r="X7" s="26"/>
      <c r="Y7" s="12"/>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c r="X8" s="31"/>
    </row>
    <row r="9" customFormat="false" ht="21" hidden="false" customHeight="fals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c r="X9" s="34"/>
    </row>
    <row r="10" customFormat="false" ht="15.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4.5" hidden="false" customHeight="fals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4.5" hidden="false" customHeight="fals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c r="X12" s="38"/>
    </row>
    <row r="13" customFormat="false" ht="14.5" hidden="false" customHeight="false" outlineLevel="0" collapsed="false">
      <c r="B13" s="40" t="str">
        <f aca="false" t="array" ref="B13:R14">IF(EURO!B13:R14="","",EURO!B13:R14)</f>
        <v>Germany</v>
      </c>
      <c r="C13" s="41" t="str">
        <v>Scotland</v>
      </c>
      <c r="D13" s="0" t="str">
        <v/>
      </c>
      <c r="E13" s="40" t="str">
        <v>Spain</v>
      </c>
      <c r="F13" s="41" t="str">
        <v>Croatia</v>
      </c>
      <c r="G13" s="0" t="str">
        <v/>
      </c>
      <c r="H13" s="40" t="str">
        <v>Slovenia</v>
      </c>
      <c r="I13" s="41" t="str">
        <v>Denmark</v>
      </c>
      <c r="J13" s="0" t="str">
        <v/>
      </c>
      <c r="K13" s="40" t="str">
        <v>Poland</v>
      </c>
      <c r="L13" s="41" t="str">
        <v>Netherlands</v>
      </c>
      <c r="M13" s="0" t="str">
        <v/>
      </c>
      <c r="N13" s="40" t="str">
        <v>Romania</v>
      </c>
      <c r="O13" s="41" t="str">
        <v>Ukraine</v>
      </c>
      <c r="P13" s="0" t="str">
        <v/>
      </c>
      <c r="Q13" s="40" t="str">
        <v>Türkiye</v>
      </c>
      <c r="R13" s="41" t="str">
        <v>Georgia</v>
      </c>
      <c r="T13" s="42"/>
      <c r="U13" s="43"/>
      <c r="V13" s="43"/>
      <c r="W13" s="43"/>
      <c r="X13" s="44"/>
    </row>
    <row r="14" customFormat="false" ht="15" hidden="false" customHeight="false" outlineLevel="0" collapsed="false">
      <c r="B14" s="123" t="n">
        <v>2</v>
      </c>
      <c r="C14" s="124" t="n">
        <v>1</v>
      </c>
      <c r="D14" s="0" t="str">
        <v/>
      </c>
      <c r="E14" s="123" t="str">
        <v/>
      </c>
      <c r="F14" s="124" t="str">
        <v/>
      </c>
      <c r="G14" s="0" t="str">
        <v/>
      </c>
      <c r="H14" s="123" t="str">
        <v/>
      </c>
      <c r="I14" s="124" t="str">
        <v/>
      </c>
      <c r="J14" s="0" t="str">
        <v/>
      </c>
      <c r="K14" s="123" t="str">
        <v/>
      </c>
      <c r="L14" s="124" t="str">
        <v/>
      </c>
      <c r="M14" s="0" t="str">
        <v/>
      </c>
      <c r="N14" s="123" t="str">
        <v/>
      </c>
      <c r="O14" s="124" t="str">
        <v/>
      </c>
      <c r="P14" s="0" t="str">
        <v/>
      </c>
      <c r="Q14" s="123" t="str">
        <v/>
      </c>
      <c r="R14" s="124" t="str">
        <v/>
      </c>
      <c r="T14" s="42"/>
      <c r="U14" s="125"/>
      <c r="V14" s="125"/>
      <c r="W14" s="125"/>
      <c r="X14" s="126"/>
    </row>
    <row r="15" customFormat="false" ht="28" hidden="false" customHeight="true" outlineLevel="0" collapsed="false">
      <c r="B15" s="48"/>
      <c r="C15" s="48"/>
      <c r="E15" s="48"/>
      <c r="F15" s="48"/>
      <c r="H15" s="48"/>
      <c r="I15" s="48"/>
      <c r="K15" s="48"/>
      <c r="L15" s="48"/>
      <c r="N15" s="48"/>
      <c r="O15" s="48"/>
      <c r="Q15" s="48"/>
      <c r="R15" s="48"/>
      <c r="T15" s="127" t="str">
        <f aca="false">EURO!T14</f>
        <v>Criteria for placement within the groups:</v>
      </c>
      <c r="U15" s="125"/>
      <c r="V15" s="125"/>
      <c r="W15" s="125"/>
      <c r="X15" s="126"/>
    </row>
    <row r="16" customFormat="false" ht="14.5" hidden="false" customHeight="fals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c r="X17" s="49"/>
    </row>
    <row r="18" customFormat="false" ht="14.5" hidden="false" customHeight="false" outlineLevel="0" collapsed="false">
      <c r="B18" s="40" t="str">
        <f aca="false" t="array" ref="B18:R19">IF(EURO!B18:R19="","",EURO!B18:R19)</f>
        <v>Hungary</v>
      </c>
      <c r="C18" s="41" t="str">
        <v>Switzerland</v>
      </c>
      <c r="D18" s="0" t="str">
        <v/>
      </c>
      <c r="E18" s="40" t="str">
        <v>Italy</v>
      </c>
      <c r="F18" s="41" t="str">
        <v>Albania</v>
      </c>
      <c r="G18" s="0" t="str">
        <v/>
      </c>
      <c r="H18" s="40" t="str">
        <v>Serbia</v>
      </c>
      <c r="I18" s="41" t="str">
        <v>England</v>
      </c>
      <c r="J18" s="0" t="str">
        <v/>
      </c>
      <c r="K18" s="40" t="str">
        <v>Austria</v>
      </c>
      <c r="L18" s="41" t="str">
        <v>France</v>
      </c>
      <c r="M18" s="0" t="str">
        <v/>
      </c>
      <c r="N18" s="40" t="str">
        <v>Belgium</v>
      </c>
      <c r="O18" s="41" t="str">
        <v>Slovakia</v>
      </c>
      <c r="P18" s="0" t="str">
        <v/>
      </c>
      <c r="Q18" s="40" t="str">
        <v>Portugal</v>
      </c>
      <c r="R18" s="41" t="str">
        <v>Czechia</v>
      </c>
      <c r="T18" s="49"/>
      <c r="U18" s="49"/>
      <c r="V18" s="49"/>
      <c r="W18" s="49"/>
      <c r="X18" s="49"/>
    </row>
    <row r="19" customFormat="false" ht="15" hidden="false" customHeight="false" outlineLevel="0" collapsed="false">
      <c r="B19" s="123" t="str">
        <v/>
      </c>
      <c r="C19" s="124" t="str">
        <v/>
      </c>
      <c r="D19" s="0" t="str">
        <v/>
      </c>
      <c r="E19" s="123" t="str">
        <v/>
      </c>
      <c r="F19" s="124" t="str">
        <v/>
      </c>
      <c r="G19" s="0" t="str">
        <v/>
      </c>
      <c r="H19" s="123" t="str">
        <v/>
      </c>
      <c r="I19" s="124" t="str">
        <v/>
      </c>
      <c r="J19" s="0" t="str">
        <v/>
      </c>
      <c r="K19" s="123" t="str">
        <v/>
      </c>
      <c r="L19" s="124" t="str">
        <v/>
      </c>
      <c r="M19" s="0" t="str">
        <v/>
      </c>
      <c r="N19" s="123" t="str">
        <v/>
      </c>
      <c r="O19" s="124" t="str">
        <v/>
      </c>
      <c r="P19" s="0" t="str">
        <v/>
      </c>
      <c r="Q19" s="123" t="str">
        <v/>
      </c>
      <c r="R19" s="124" t="str">
        <v/>
      </c>
      <c r="T19" s="49"/>
      <c r="U19" s="49"/>
      <c r="V19" s="49"/>
      <c r="W19" s="49"/>
      <c r="X19" s="49"/>
    </row>
    <row r="20" customFormat="false" ht="28"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4.5" hidden="false" customHeight="fals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c r="X22" s="49"/>
    </row>
    <row r="23" customFormat="false" ht="14.5" hidden="false" customHeight="false" outlineLevel="0" collapsed="false">
      <c r="B23" s="40" t="str">
        <f aca="false" t="array" ref="B23:R24">IF(EURO!B23:R24="","",EURO!B23:R24)</f>
        <v>Germany</v>
      </c>
      <c r="C23" s="41" t="str">
        <v>Hungary</v>
      </c>
      <c r="D23" s="0" t="str">
        <v/>
      </c>
      <c r="E23" s="40" t="str">
        <v>Croatia</v>
      </c>
      <c r="F23" s="41" t="str">
        <v>Albania</v>
      </c>
      <c r="G23" s="0" t="str">
        <v/>
      </c>
      <c r="H23" s="40" t="str">
        <v>Slovenia</v>
      </c>
      <c r="I23" s="41" t="str">
        <v>Serbia</v>
      </c>
      <c r="J23" s="0" t="str">
        <v/>
      </c>
      <c r="K23" s="40" t="str">
        <v>Poland</v>
      </c>
      <c r="L23" s="41" t="str">
        <v>Austria</v>
      </c>
      <c r="M23" s="0" t="str">
        <v/>
      </c>
      <c r="N23" s="40" t="str">
        <v>Slovakia</v>
      </c>
      <c r="O23" s="41" t="str">
        <v>Ukraine</v>
      </c>
      <c r="P23" s="0" t="str">
        <v/>
      </c>
      <c r="Q23" s="40" t="str">
        <v>Georgia</v>
      </c>
      <c r="R23" s="41" t="str">
        <v>Czechia</v>
      </c>
      <c r="T23" s="49"/>
      <c r="U23" s="49"/>
      <c r="V23" s="49"/>
      <c r="W23" s="49"/>
      <c r="X23" s="49"/>
    </row>
    <row r="24" customFormat="false" ht="15" hidden="false" customHeight="false" outlineLevel="0" collapsed="false">
      <c r="B24" s="123" t="str">
        <v/>
      </c>
      <c r="C24" s="124" t="str">
        <v/>
      </c>
      <c r="D24" s="0" t="str">
        <v/>
      </c>
      <c r="E24" s="123" t="str">
        <v/>
      </c>
      <c r="F24" s="124" t="str">
        <v/>
      </c>
      <c r="G24" s="0" t="str">
        <v/>
      </c>
      <c r="H24" s="123" t="str">
        <v/>
      </c>
      <c r="I24" s="124" t="str">
        <v/>
      </c>
      <c r="J24" s="0" t="str">
        <v/>
      </c>
      <c r="K24" s="123" t="str">
        <v/>
      </c>
      <c r="L24" s="124" t="str">
        <v/>
      </c>
      <c r="M24" s="0" t="str">
        <v/>
      </c>
      <c r="N24" s="123" t="str">
        <v/>
      </c>
      <c r="O24" s="124" t="str">
        <v/>
      </c>
      <c r="P24" s="0" t="str">
        <v/>
      </c>
      <c r="Q24" s="123" t="str">
        <v/>
      </c>
      <c r="R24" s="124" t="str">
        <v/>
      </c>
      <c r="T24" s="49"/>
      <c r="U24" s="49"/>
      <c r="V24" s="49"/>
      <c r="W24" s="49"/>
      <c r="X24" s="49"/>
    </row>
    <row r="25" customFormat="false" ht="28"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4.5" hidden="false" customHeight="fals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c r="X27" s="49"/>
    </row>
    <row r="28" customFormat="false" ht="14.5" hidden="false" customHeight="false" outlineLevel="0" collapsed="false">
      <c r="B28" s="40" t="str">
        <f aca="false" t="array" ref="B28:R29">IF(EURO!B28:R29="","",EURO!B28:R29)</f>
        <v>Scotland</v>
      </c>
      <c r="C28" s="41" t="str">
        <v>Switzerland</v>
      </c>
      <c r="D28" s="0" t="str">
        <v/>
      </c>
      <c r="E28" s="40" t="str">
        <v>Spain</v>
      </c>
      <c r="F28" s="41" t="str">
        <v>Italy</v>
      </c>
      <c r="G28" s="0" t="str">
        <v/>
      </c>
      <c r="H28" s="40" t="str">
        <v>Denmark</v>
      </c>
      <c r="I28" s="41" t="str">
        <v>England</v>
      </c>
      <c r="J28" s="0" t="str">
        <v/>
      </c>
      <c r="K28" s="40" t="str">
        <v>Netherlands</v>
      </c>
      <c r="L28" s="41" t="str">
        <v>France</v>
      </c>
      <c r="M28" s="0" t="str">
        <v/>
      </c>
      <c r="N28" s="40" t="str">
        <v>Belgium</v>
      </c>
      <c r="O28" s="41" t="str">
        <v>Romania</v>
      </c>
      <c r="P28" s="0" t="str">
        <v/>
      </c>
      <c r="Q28" s="40" t="str">
        <v>Türkiye</v>
      </c>
      <c r="R28" s="41" t="str">
        <v>Portugal</v>
      </c>
      <c r="T28" s="50"/>
      <c r="U28" s="51"/>
      <c r="V28" s="51"/>
      <c r="W28" s="51"/>
      <c r="X28" s="52"/>
    </row>
    <row r="29" customFormat="false" ht="15" hidden="false" customHeight="false" outlineLevel="0" collapsed="false">
      <c r="B29" s="123" t="str">
        <v/>
      </c>
      <c r="C29" s="124" t="str">
        <v/>
      </c>
      <c r="D29" s="0" t="str">
        <v/>
      </c>
      <c r="E29" s="123" t="str">
        <v/>
      </c>
      <c r="F29" s="124" t="str">
        <v/>
      </c>
      <c r="G29" s="0" t="str">
        <v/>
      </c>
      <c r="H29" s="123" t="str">
        <v/>
      </c>
      <c r="I29" s="124" t="str">
        <v/>
      </c>
      <c r="J29" s="0" t="str">
        <v/>
      </c>
      <c r="K29" s="123" t="str">
        <v/>
      </c>
      <c r="L29" s="124" t="str">
        <v/>
      </c>
      <c r="M29" s="0" t="str">
        <v/>
      </c>
      <c r="N29" s="123" t="str">
        <v/>
      </c>
      <c r="O29" s="124" t="str">
        <v/>
      </c>
      <c r="P29" s="0" t="str">
        <v/>
      </c>
      <c r="Q29" s="123" t="str">
        <v/>
      </c>
      <c r="R29" s="124" t="str">
        <v/>
      </c>
      <c r="T29" s="53"/>
      <c r="U29" s="54"/>
      <c r="V29" s="54"/>
      <c r="W29" s="54"/>
      <c r="X29" s="55"/>
    </row>
    <row r="30" customFormat="false" ht="28" hidden="false" customHeight="true" outlineLevel="0" collapsed="false">
      <c r="B30" s="48"/>
      <c r="C30" s="48"/>
      <c r="E30" s="48"/>
      <c r="F30" s="48"/>
      <c r="H30" s="48"/>
      <c r="I30" s="48"/>
      <c r="K30" s="48"/>
      <c r="L30" s="48"/>
      <c r="N30" s="48"/>
      <c r="O30" s="48"/>
      <c r="Q30" s="48"/>
      <c r="R30" s="48"/>
      <c r="T30" s="56"/>
      <c r="U30" s="56"/>
      <c r="V30" s="56"/>
      <c r="W30" s="56"/>
      <c r="X30" s="56"/>
    </row>
    <row r="31" customFormat="false" ht="14.5" hidden="false" customHeight="fals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4.5" hidden="false" customHeight="fals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c r="X32" s="57"/>
    </row>
    <row r="33" customFormat="false" ht="14.5" hidden="false" customHeight="false" outlineLevel="0" collapsed="false">
      <c r="B33" s="40" t="str">
        <f aca="false" t="array" ref="B33:R34">IF(EURO!B33:R34="","",EURO!B33:R34)</f>
        <v>Switzerland</v>
      </c>
      <c r="C33" s="41" t="str">
        <v>Germany</v>
      </c>
      <c r="D33" s="0" t="str">
        <v/>
      </c>
      <c r="E33" s="40" t="str">
        <v>Albania</v>
      </c>
      <c r="F33" s="41" t="str">
        <v>Spain</v>
      </c>
      <c r="G33" s="0" t="str">
        <v/>
      </c>
      <c r="H33" s="40" t="str">
        <v>England</v>
      </c>
      <c r="I33" s="41" t="str">
        <v>Slovenia</v>
      </c>
      <c r="J33" s="0" t="str">
        <v/>
      </c>
      <c r="K33" s="40" t="str">
        <v>Netherlands</v>
      </c>
      <c r="L33" s="41" t="str">
        <v>Austria</v>
      </c>
      <c r="M33" s="0" t="str">
        <v/>
      </c>
      <c r="N33" s="40" t="str">
        <v>Slovakia</v>
      </c>
      <c r="O33" s="41" t="str">
        <v>Romania</v>
      </c>
      <c r="P33" s="0"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123" t="str">
        <v/>
      </c>
      <c r="C34" s="124" t="str">
        <v/>
      </c>
      <c r="D34" s="0" t="str">
        <v/>
      </c>
      <c r="E34" s="123" t="str">
        <v/>
      </c>
      <c r="F34" s="124" t="str">
        <v/>
      </c>
      <c r="G34" s="0" t="str">
        <v/>
      </c>
      <c r="H34" s="123" t="str">
        <v/>
      </c>
      <c r="I34" s="124" t="str">
        <v/>
      </c>
      <c r="J34" s="0" t="str">
        <v/>
      </c>
      <c r="K34" s="123" t="str">
        <v/>
      </c>
      <c r="L34" s="124" t="str">
        <v/>
      </c>
      <c r="M34" s="0" t="str">
        <v/>
      </c>
      <c r="N34" s="123" t="str">
        <v/>
      </c>
      <c r="O34" s="124" t="str">
        <v/>
      </c>
      <c r="P34" s="0" t="str">
        <v/>
      </c>
      <c r="Q34" s="123" t="str">
        <v/>
      </c>
      <c r="R34" s="124" t="str">
        <v/>
      </c>
      <c r="T34" s="58"/>
      <c r="U34" s="58"/>
      <c r="V34" s="58"/>
      <c r="W34" s="58"/>
      <c r="X34" s="58"/>
    </row>
    <row r="35" customFormat="false" ht="10"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c r="X35" s="58"/>
    </row>
    <row r="36" customFormat="false" ht="15" hidden="false" customHeight="false" outlineLevel="0" collapsed="false">
      <c r="B36" s="128" t="str">
        <f aca="false" t="array" ref="B36:R36">IF(EURO!B36:R36="","",EURO!B36:R36)</f>
        <v/>
      </c>
      <c r="C36" s="129" t="str">
        <v/>
      </c>
      <c r="D36" s="0" t="str">
        <v/>
      </c>
      <c r="E36" s="128" t="str">
        <v/>
      </c>
      <c r="F36" s="129" t="str">
        <v/>
      </c>
      <c r="G36" s="0" t="str">
        <v/>
      </c>
      <c r="H36" s="128" t="str">
        <v/>
      </c>
      <c r="I36" s="129" t="str">
        <v/>
      </c>
      <c r="J36" s="0" t="str">
        <v/>
      </c>
      <c r="K36" s="128" t="str">
        <v/>
      </c>
      <c r="L36" s="129" t="str">
        <v/>
      </c>
      <c r="M36" s="0" t="str">
        <v/>
      </c>
      <c r="N36" s="128" t="str">
        <v/>
      </c>
      <c r="O36" s="129" t="str">
        <v/>
      </c>
      <c r="P36" s="0" t="str">
        <v/>
      </c>
      <c r="Q36" s="128" t="str">
        <v/>
      </c>
      <c r="R36" s="129" t="str">
        <v/>
      </c>
      <c r="T36" s="58"/>
      <c r="U36" s="58"/>
      <c r="V36" s="58"/>
      <c r="W36" s="58"/>
      <c r="X36" s="58"/>
    </row>
    <row r="37" customFormat="false" ht="28" hidden="false" customHeight="true" outlineLevel="0" collapsed="false">
      <c r="B37" s="63"/>
      <c r="C37" s="63"/>
      <c r="E37" s="63"/>
      <c r="F37" s="63"/>
      <c r="H37" s="63"/>
      <c r="I37" s="63"/>
      <c r="K37" s="63"/>
      <c r="L37" s="63"/>
      <c r="N37" s="63"/>
      <c r="O37" s="63"/>
      <c r="Q37" s="63"/>
      <c r="R37" s="63"/>
      <c r="T37" s="64"/>
      <c r="U37" s="65"/>
      <c r="V37" s="65"/>
      <c r="W37" s="65"/>
      <c r="X37" s="65"/>
    </row>
    <row r="38" customFormat="false" ht="14.5" hidden="false" customHeight="fals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4.5" hidden="false" customHeight="fals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c r="X39" s="65"/>
    </row>
    <row r="40" customFormat="false" ht="14.5" hidden="false" customHeight="false" outlineLevel="0" collapsed="false">
      <c r="B40" s="40" t="str">
        <f aca="false" t="array" ref="B40:R41">IF(EURO!B40:R41="","",EURO!B40:R41)</f>
        <v>Scotland</v>
      </c>
      <c r="C40" s="41" t="str">
        <v>Hungary</v>
      </c>
      <c r="D40" s="0" t="str">
        <v/>
      </c>
      <c r="E40" s="40" t="str">
        <v>Croatia</v>
      </c>
      <c r="F40" s="41" t="str">
        <v>Italy</v>
      </c>
      <c r="G40" s="0" t="str">
        <v/>
      </c>
      <c r="H40" s="40" t="str">
        <v>Denmark</v>
      </c>
      <c r="I40" s="41" t="str">
        <v>Serbia</v>
      </c>
      <c r="J40" s="0" t="str">
        <v/>
      </c>
      <c r="K40" s="40" t="str">
        <v>France</v>
      </c>
      <c r="L40" s="41" t="str">
        <v>Poland</v>
      </c>
      <c r="M40" s="0" t="str">
        <v/>
      </c>
      <c r="N40" s="40" t="str">
        <v>Ukraine</v>
      </c>
      <c r="O40" s="41" t="str">
        <v>Belgium</v>
      </c>
      <c r="P40" s="0" t="str">
        <v/>
      </c>
      <c r="Q40" s="40" t="str">
        <v>Czechia</v>
      </c>
      <c r="R40" s="41" t="str">
        <v>Türkiye</v>
      </c>
      <c r="T40" s="65"/>
      <c r="U40" s="65"/>
      <c r="V40" s="65"/>
      <c r="W40" s="65"/>
      <c r="X40" s="65"/>
    </row>
    <row r="41" customFormat="false" ht="15" hidden="false" customHeight="false" outlineLevel="0" collapsed="false">
      <c r="B41" s="123" t="str">
        <v/>
      </c>
      <c r="C41" s="124" t="str">
        <v/>
      </c>
      <c r="D41" s="0" t="str">
        <v/>
      </c>
      <c r="E41" s="123" t="str">
        <v/>
      </c>
      <c r="F41" s="124" t="str">
        <v/>
      </c>
      <c r="G41" s="0" t="str">
        <v/>
      </c>
      <c r="H41" s="123" t="str">
        <v/>
      </c>
      <c r="I41" s="124" t="str">
        <v/>
      </c>
      <c r="J41" s="0" t="str">
        <v/>
      </c>
      <c r="K41" s="123" t="str">
        <v/>
      </c>
      <c r="L41" s="124" t="str">
        <v/>
      </c>
      <c r="M41" s="0" t="str">
        <v/>
      </c>
      <c r="N41" s="123" t="str">
        <v/>
      </c>
      <c r="O41" s="124" t="str">
        <v/>
      </c>
      <c r="P41" s="0" t="str">
        <v/>
      </c>
      <c r="Q41" s="123" t="str">
        <v/>
      </c>
      <c r="R41" s="124" t="str">
        <v/>
      </c>
      <c r="T41" s="65"/>
      <c r="U41" s="65"/>
      <c r="V41" s="65"/>
      <c r="W41" s="65"/>
      <c r="X41" s="65"/>
    </row>
    <row r="42" customFormat="false" ht="10"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c r="W42" s="48"/>
      <c r="X42" s="48"/>
    </row>
    <row r="43" customFormat="false" ht="15" hidden="false" customHeight="false" outlineLevel="0" collapsed="false">
      <c r="B43" s="128" t="str">
        <f aca="false" t="array" ref="B43:R43">IF(EURO!B43:R43="","",EURO!B43:R43)</f>
        <v/>
      </c>
      <c r="C43" s="129" t="str">
        <v/>
      </c>
      <c r="D43" s="0" t="str">
        <v/>
      </c>
      <c r="E43" s="128" t="str">
        <v/>
      </c>
      <c r="F43" s="129" t="str">
        <v/>
      </c>
      <c r="G43" s="0" t="str">
        <v/>
      </c>
      <c r="H43" s="128" t="str">
        <v/>
      </c>
      <c r="I43" s="129" t="str">
        <v/>
      </c>
      <c r="J43" s="0" t="str">
        <v/>
      </c>
      <c r="K43" s="128" t="str">
        <v/>
      </c>
      <c r="L43" s="129" t="str">
        <v/>
      </c>
      <c r="M43" s="0" t="str">
        <v/>
      </c>
      <c r="N43" s="128" t="str">
        <v/>
      </c>
      <c r="O43" s="129" t="str">
        <v/>
      </c>
      <c r="P43" s="0" t="str">
        <v/>
      </c>
      <c r="Q43" s="128" t="str">
        <v/>
      </c>
      <c r="R43" s="129" t="str">
        <v/>
      </c>
      <c r="T43" s="48"/>
      <c r="U43" s="48"/>
      <c r="W43" s="48"/>
      <c r="X43" s="48"/>
    </row>
    <row r="44" customFormat="false" ht="15.5" hidden="false" customHeight="false" outlineLevel="0" collapsed="false">
      <c r="B44" s="63"/>
      <c r="C44" s="63"/>
      <c r="E44" s="63"/>
      <c r="F44" s="63"/>
      <c r="H44" s="63"/>
      <c r="I44" s="63"/>
      <c r="K44" s="63"/>
      <c r="L44" s="63"/>
      <c r="N44" s="63"/>
      <c r="O44" s="63"/>
      <c r="Q44" s="63"/>
      <c r="R44" s="63"/>
      <c r="T44" s="130"/>
      <c r="U44" s="130"/>
    </row>
    <row r="45" customFormat="false" ht="26.25" hidden="false" customHeight="true" outlineLevel="0" collapsed="false">
      <c r="B45" s="131"/>
      <c r="C45" s="131"/>
      <c r="E45" s="131"/>
      <c r="F45" s="131"/>
      <c r="H45" s="131"/>
      <c r="I45" s="131"/>
      <c r="K45" s="131"/>
      <c r="L45" s="131"/>
      <c r="N45" s="131"/>
      <c r="O45" s="131"/>
      <c r="Q45" s="131"/>
      <c r="R45" s="131"/>
      <c r="T45" s="132"/>
      <c r="U45" s="132"/>
    </row>
    <row r="46" customFormat="false" ht="14.5" hidden="false" customHeight="false" outlineLevel="0" collapsed="false">
      <c r="A46" s="0" t="str">
        <f aca="false">IF(EURO!A45="","",EURO!A45)</f>
        <v/>
      </c>
      <c r="B46" s="67" t="str">
        <f aca="false">IF(EURO!B45="","",EURO!B45)</f>
        <v>Final table</v>
      </c>
      <c r="C46" s="67"/>
      <c r="D46" s="0" t="str">
        <f aca="false">IF(EURO!D45="","",EURO!D45)</f>
        <v/>
      </c>
      <c r="E46" s="67" t="str">
        <f aca="false">IF(EURO!E45="","",EURO!E45)</f>
        <v>Final table</v>
      </c>
      <c r="F46" s="67"/>
      <c r="G46" s="0" t="str">
        <f aca="false">IF(EURO!G45="","",EURO!G45)</f>
        <v/>
      </c>
      <c r="H46" s="67" t="str">
        <f aca="false">IF(EURO!H45="","",EURO!H45)</f>
        <v>Final table</v>
      </c>
      <c r="I46" s="67"/>
      <c r="J46" s="0" t="str">
        <f aca="false">IF(EURO!J45="","",EURO!J45)</f>
        <v/>
      </c>
      <c r="K46" s="67" t="str">
        <f aca="false">IF(EURO!K45="","",EURO!K45)</f>
        <v>Final table</v>
      </c>
      <c r="L46" s="67"/>
      <c r="M46" s="0" t="str">
        <f aca="false">IF(EURO!M45="","",EURO!M45)</f>
        <v/>
      </c>
      <c r="N46" s="67" t="str">
        <f aca="false">IF(EURO!N45="","",EURO!N45)</f>
        <v>Final table</v>
      </c>
      <c r="O46" s="67"/>
      <c r="P46" s="0" t="str">
        <f aca="false">IF(EURO!P45="","",EURO!P45)</f>
        <v/>
      </c>
      <c r="Q46" s="67" t="str">
        <f aca="false">IF(EURO!Q45="","",EURO!Q45)</f>
        <v>Final table</v>
      </c>
      <c r="R46" s="67"/>
      <c r="S46" s="0"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5" hidden="false" customHeight="false" outlineLevel="0" collapsed="false">
      <c r="A47" s="71" t="str">
        <f aca="false">IF(EURO!A46="","",EURO!A46)</f>
        <v>1A</v>
      </c>
      <c r="B47" s="72" t="str">
        <f aca="false">IF(EURO!B46="","",EURO!B46)</f>
        <v>Germany</v>
      </c>
      <c r="C47" s="72"/>
      <c r="D47" s="71" t="str">
        <f aca="false">IF(EURO!D46="","",EURO!D46)</f>
        <v>1B</v>
      </c>
      <c r="E47" s="72" t="str">
        <f aca="false">IF(EURO!E46="","",EURO!E46)</f>
        <v/>
      </c>
      <c r="F47" s="72"/>
      <c r="G47" s="71" t="str">
        <f aca="false">IF(EURO!G46="","",EURO!G46)</f>
        <v>1C</v>
      </c>
      <c r="H47" s="72" t="str">
        <f aca="false">IF(EURO!H46="","",EURO!H46)</f>
        <v/>
      </c>
      <c r="I47" s="72"/>
      <c r="J47" s="71" t="str">
        <f aca="false">IF(EURO!J46="","",EURO!J46)</f>
        <v>1D</v>
      </c>
      <c r="K47" s="72" t="str">
        <f aca="false">IF(EURO!K46="","",EURO!K46)</f>
        <v/>
      </c>
      <c r="L47" s="72"/>
      <c r="M47" s="71" t="str">
        <f aca="false">IF(EURO!M46="","",EURO!M46)</f>
        <v>1E</v>
      </c>
      <c r="N47" s="72" t="str">
        <f aca="false">IF(EURO!N46="","",EURO!N46)</f>
        <v/>
      </c>
      <c r="O47" s="72"/>
      <c r="P47" s="71" t="str">
        <f aca="false">IF(EURO!P46="","",EURO!P46)</f>
        <v>1F</v>
      </c>
      <c r="Q47" s="72" t="str">
        <f aca="false">IF(EURO!Q46="","",EURO!Q46)</f>
        <v/>
      </c>
      <c r="R47" s="72"/>
      <c r="S47" s="71" t="str">
        <f aca="false">IF(EURO!S46="","",EURO!S46)</f>
        <v/>
      </c>
      <c r="T47" s="72" t="str">
        <f aca="false">IF(EURO!T46="","",EURO!T46)</f>
        <v>Portugal</v>
      </c>
      <c r="U47" s="72"/>
      <c r="V47" s="68" t="str">
        <f aca="false">IF(EURO!V46="","",EURO!V46)</f>
        <v>F</v>
      </c>
      <c r="W47" s="76" t="str">
        <f aca="false">IF(EURO!W46="","",EURO!W46)</f>
        <v>B D E F</v>
      </c>
      <c r="X47" s="76"/>
    </row>
    <row r="48" customFormat="false" ht="14.5" hidden="false" customHeight="false" outlineLevel="0" collapsed="false">
      <c r="A48" s="71" t="str">
        <f aca="false">IF(EURO!A47="","",EURO!A47)</f>
        <v>2A</v>
      </c>
      <c r="B48" s="72" t="str">
        <f aca="false">IF(EURO!B47="","",EURO!B47)</f>
        <v>Hungary</v>
      </c>
      <c r="C48" s="72"/>
      <c r="D48" s="71" t="str">
        <f aca="false">IF(EURO!D47="","",EURO!D47)</f>
        <v>2B</v>
      </c>
      <c r="E48" s="72" t="str">
        <f aca="false">IF(EURO!E47="","",EURO!E47)</f>
        <v/>
      </c>
      <c r="F48" s="72"/>
      <c r="G48" s="71" t="str">
        <f aca="false">IF(EURO!G47="","",EURO!G47)</f>
        <v>2C</v>
      </c>
      <c r="H48" s="72" t="str">
        <f aca="false">IF(EURO!H47="","",EURO!H47)</f>
        <v/>
      </c>
      <c r="I48" s="72"/>
      <c r="J48" s="71" t="str">
        <f aca="false">IF(EURO!J47="","",EURO!J47)</f>
        <v>2D</v>
      </c>
      <c r="K48" s="72" t="str">
        <f aca="false">IF(EURO!K47="","",EURO!K47)</f>
        <v/>
      </c>
      <c r="L48" s="72"/>
      <c r="M48" s="71" t="str">
        <f aca="false">IF(EURO!M47="","",EURO!M47)</f>
        <v>2E</v>
      </c>
      <c r="N48" s="72" t="str">
        <f aca="false">IF(EURO!N47="","",EURO!N47)</f>
        <v/>
      </c>
      <c r="O48" s="72"/>
      <c r="P48" s="71" t="str">
        <f aca="false">IF(EURO!P47="","",EURO!P47)</f>
        <v>2F</v>
      </c>
      <c r="Q48" s="72" t="str">
        <f aca="false">IF(EURO!Q47="","",EURO!Q47)</f>
        <v/>
      </c>
      <c r="R48" s="72"/>
      <c r="S48" s="71" t="str">
        <f aca="false">IF(EURO!S47="","",EURO!S47)</f>
        <v/>
      </c>
      <c r="T48" s="72" t="str">
        <f aca="false">IF(EURO!T47="","",EURO!T47)</f>
        <v>Romania</v>
      </c>
      <c r="U48" s="72"/>
      <c r="V48" s="68" t="str">
        <f aca="false">IF(EURO!V47="","",EURO!V47)</f>
        <v>E</v>
      </c>
      <c r="W48" s="77" t="str">
        <f aca="false">IF(EURO!W47="","",EURO!W47)</f>
        <v>Not qualified:</v>
      </c>
      <c r="X48" s="77"/>
      <c r="Y48" s="78" t="str">
        <f aca="false">IF(EURO!Y47="","",EURO!Y47)</f>
        <v>Grp</v>
      </c>
    </row>
    <row r="49" customFormat="false" ht="14.5" hidden="false" customHeight="false" outlineLevel="0" collapsed="false">
      <c r="A49" s="79" t="str">
        <f aca="false">IF(EURO!A48="","",EURO!A48)</f>
        <v>3A</v>
      </c>
      <c r="B49" s="80" t="str">
        <f aca="false">IF(EURO!B48="","",EURO!B48)</f>
        <v>Switzerland</v>
      </c>
      <c r="C49" s="80"/>
      <c r="D49" s="79" t="str">
        <f aca="false">IF(EURO!D48="","",EURO!D48)</f>
        <v>3B</v>
      </c>
      <c r="E49" s="80" t="str">
        <f aca="false">IF(EURO!E48="","",EURO!E48)</f>
        <v/>
      </c>
      <c r="F49" s="80"/>
      <c r="G49" s="79" t="str">
        <f aca="false">IF(EURO!G48="","",EURO!G48)</f>
        <v>3C</v>
      </c>
      <c r="H49" s="80" t="str">
        <f aca="false">IF(EURO!H48="","",EURO!H48)</f>
        <v/>
      </c>
      <c r="I49" s="80"/>
      <c r="J49" s="79" t="str">
        <f aca="false">IF(EURO!J48="","",EURO!J48)</f>
        <v>3D</v>
      </c>
      <c r="K49" s="80" t="str">
        <f aca="false">IF(EURO!K48="","",EURO!K48)</f>
        <v/>
      </c>
      <c r="L49" s="80"/>
      <c r="M49" s="79" t="str">
        <f aca="false">IF(EURO!M48="","",EURO!M48)</f>
        <v>3E</v>
      </c>
      <c r="N49" s="80" t="str">
        <f aca="false">IF(EURO!N48="","",EURO!N48)</f>
        <v/>
      </c>
      <c r="O49" s="80"/>
      <c r="P49" s="79" t="str">
        <f aca="false">IF(EURO!P48="","",EURO!P48)</f>
        <v>3F</v>
      </c>
      <c r="Q49" s="80" t="str">
        <f aca="false">IF(EURO!Q48="","",EURO!Q48)</f>
        <v/>
      </c>
      <c r="R49" s="80"/>
      <c r="S49" s="79" t="str">
        <f aca="false">IF(EURO!S48="","",EURO!S48)</f>
        <v/>
      </c>
      <c r="T49" s="72" t="str">
        <f aca="false">IF(EURO!T48="","",EURO!T48)</f>
        <v>Austria</v>
      </c>
      <c r="U49" s="72"/>
      <c r="V49" s="68" t="str">
        <f aca="false">IF(EURO!V48="","",EURO!V48)</f>
        <v>D</v>
      </c>
      <c r="W49" s="81" t="str">
        <f aca="false">IF(EURO!W48="","",EURO!W48)</f>
        <v>Serbia</v>
      </c>
      <c r="X49" s="82" t="str">
        <f aca="false">IF(EURO!X48="","",EURO!X48)</f>
        <v>   0        0 - 0</v>
      </c>
      <c r="Y49" s="83" t="str">
        <f aca="false">IF(EURO!Y48="","",EURO!Y48)</f>
        <v>C</v>
      </c>
    </row>
    <row r="50" customFormat="false" ht="14.5" hidden="false" customHeight="false" outlineLevel="0" collapsed="false">
      <c r="A50" s="79" t="str">
        <f aca="false">IF(EURO!A49="","",EURO!A49)</f>
        <v>4A</v>
      </c>
      <c r="B50" s="80" t="str">
        <f aca="false">IF(EURO!B49="","",EURO!B49)</f>
        <v>Scotland</v>
      </c>
      <c r="C50" s="80"/>
      <c r="D50" s="79" t="str">
        <f aca="false">IF(EURO!D49="","",EURO!D49)</f>
        <v>4B</v>
      </c>
      <c r="E50" s="80" t="str">
        <f aca="false">IF(EURO!E49="","",EURO!E49)</f>
        <v/>
      </c>
      <c r="F50" s="80"/>
      <c r="G50" s="79" t="str">
        <f aca="false">IF(EURO!G49="","",EURO!G49)</f>
        <v>4C</v>
      </c>
      <c r="H50" s="80" t="str">
        <f aca="false">IF(EURO!H49="","",EURO!H49)</f>
        <v/>
      </c>
      <c r="I50" s="80"/>
      <c r="J50" s="79" t="str">
        <f aca="false">IF(EURO!J49="","",EURO!J49)</f>
        <v>4D</v>
      </c>
      <c r="K50" s="80" t="str">
        <f aca="false">IF(EURO!K49="","",EURO!K49)</f>
        <v/>
      </c>
      <c r="L50" s="80"/>
      <c r="M50" s="79" t="str">
        <f aca="false">IF(EURO!M49="","",EURO!M49)</f>
        <v>4E</v>
      </c>
      <c r="N50" s="80" t="str">
        <f aca="false">IF(EURO!N49="","",EURO!N49)</f>
        <v/>
      </c>
      <c r="O50" s="80"/>
      <c r="P50" s="79" t="str">
        <f aca="false">IF(EURO!P49="","",EURO!P49)</f>
        <v>4F</v>
      </c>
      <c r="Q50" s="80" t="str">
        <f aca="false">IF(EURO!Q49="","",EURO!Q49)</f>
        <v/>
      </c>
      <c r="R50" s="80"/>
      <c r="S50" s="79" t="str">
        <f aca="false">IF(EURO!S49="","",EURO!S49)</f>
        <v/>
      </c>
      <c r="T50" s="72" t="str">
        <f aca="false">IF(EURO!T49="","",EURO!T49)</f>
        <v>Italy</v>
      </c>
      <c r="U50" s="72"/>
      <c r="V50" s="68" t="str">
        <f aca="false">IF(EURO!V49="","",EURO!V49)</f>
        <v>B</v>
      </c>
      <c r="W50" s="81" t="str">
        <f aca="false">IF(EURO!W49="","",EURO!W49)</f>
        <v>Switzerland</v>
      </c>
      <c r="X50" s="82" t="str">
        <f aca="false">IF(EURO!X49="","",EURO!X49)</f>
        <v>   0        0 - 0</v>
      </c>
      <c r="Y50" s="83" t="str">
        <f aca="false">IF(EURO!Y49="","",EURO!Y49)</f>
        <v>A</v>
      </c>
    </row>
    <row r="51" customFormat="false" ht="15.75" hidden="false" customHeight="true" outlineLevel="0" collapsed="false">
      <c r="B51" s="131"/>
      <c r="C51" s="131"/>
      <c r="E51" s="131"/>
      <c r="F51" s="131"/>
      <c r="H51" s="131"/>
      <c r="I51" s="131"/>
      <c r="K51" s="131"/>
      <c r="L51" s="131"/>
      <c r="N51" s="131"/>
      <c r="O51" s="131"/>
      <c r="Q51" s="131"/>
      <c r="R51" s="131"/>
      <c r="T51" s="132"/>
      <c r="U51" s="132"/>
    </row>
    <row r="52" customFormat="false" ht="42" hidden="false" customHeight="true" outlineLevel="0" collapsed="false">
      <c r="B52" s="131"/>
      <c r="C52" s="131"/>
      <c r="E52" s="131"/>
      <c r="F52" s="131"/>
      <c r="H52" s="131"/>
      <c r="I52" s="131"/>
      <c r="K52" s="131"/>
      <c r="L52" s="131"/>
      <c r="N52" s="131"/>
      <c r="O52" s="131"/>
      <c r="Q52" s="131"/>
      <c r="R52" s="131"/>
      <c r="T52" s="132"/>
      <c r="U52" s="132"/>
    </row>
    <row r="53" customFormat="false" ht="41.25" hidden="false" customHeight="true" outlineLevel="0" collapsed="false">
      <c r="B53" s="131"/>
      <c r="C53" s="131"/>
      <c r="E53" s="131"/>
      <c r="F53" s="131"/>
      <c r="H53" s="131"/>
      <c r="I53" s="131"/>
      <c r="K53" s="131"/>
      <c r="L53" s="131"/>
      <c r="N53" s="131"/>
      <c r="O53" s="131"/>
      <c r="Q53" s="131"/>
      <c r="R53" s="131"/>
      <c r="T53" s="132"/>
      <c r="U53" s="132"/>
    </row>
    <row r="54" customFormat="false" ht="14.5" hidden="false" customHeight="false" outlineLevel="0" collapsed="false">
      <c r="A54" s="0" t="str">
        <f aca="false">IF(EURO!A45="","",EURO!A45)</f>
        <v/>
      </c>
      <c r="B54" s="67" t="str">
        <f aca="false">EURO!B9</f>
        <v>Group A</v>
      </c>
      <c r="C54" s="67"/>
      <c r="D54" s="0" t="str">
        <f aca="false">IF(EURO!D45="","",EURO!D45)</f>
        <v/>
      </c>
      <c r="E54" s="67" t="str">
        <f aca="false">EURO!E9</f>
        <v>Group B</v>
      </c>
      <c r="F54" s="67"/>
      <c r="G54" s="0" t="str">
        <f aca="false">IF(EURO!G45="","",EURO!G45)</f>
        <v/>
      </c>
      <c r="H54" s="67" t="str">
        <f aca="false">EURO!H9</f>
        <v>Group C</v>
      </c>
      <c r="I54" s="67"/>
      <c r="J54" s="0" t="str">
        <f aca="false">IF(EURO!J45="","",EURO!J45)</f>
        <v/>
      </c>
      <c r="K54" s="67" t="str">
        <f aca="false">EURO!K9</f>
        <v>Group D</v>
      </c>
      <c r="L54" s="67"/>
      <c r="M54" s="0" t="str">
        <f aca="false">IF(EURO!M45="","",EURO!M45)</f>
        <v/>
      </c>
      <c r="N54" s="67" t="str">
        <f aca="false">EURO!N9</f>
        <v>Group E</v>
      </c>
      <c r="O54" s="67"/>
      <c r="P54" s="0" t="str">
        <f aca="false">IF(EURO!P45="","",EURO!P45)</f>
        <v/>
      </c>
      <c r="Q54" s="67" t="str">
        <f aca="false">EURO!Q9</f>
        <v>Group F</v>
      </c>
      <c r="R54" s="67"/>
      <c r="S54" s="0" t="str">
        <f aca="false">IF(EURO!S45="","",EURO!S45)</f>
        <v/>
      </c>
      <c r="T54" s="133" t="str">
        <f aca="false">IF(EURO!T45="","",EURO!T45)</f>
        <v>Third in the group</v>
      </c>
      <c r="U54" s="133"/>
      <c r="V54" s="68" t="str">
        <f aca="false">IF(EURO!V45="","",EURO!V45)</f>
        <v>Grp</v>
      </c>
      <c r="W54" s="134"/>
      <c r="X54" s="113"/>
      <c r="Y54" s="135"/>
    </row>
    <row r="55" customFormat="false" ht="14.5" hidden="false" customHeight="false" outlineLevel="0" collapsed="false">
      <c r="A55" s="71" t="str">
        <f aca="false">IF(EURO!A46="","",EURO!A46)</f>
        <v>1A</v>
      </c>
      <c r="B55" s="72" t="str">
        <f aca="false">IF(EURO!B46="","",EURO!B46)</f>
        <v>Germany</v>
      </c>
      <c r="C55" s="72"/>
      <c r="D55" s="71" t="str">
        <f aca="false">IF(EURO!D46="","",EURO!D46)</f>
        <v>1B</v>
      </c>
      <c r="E55" s="72" t="str">
        <f aca="false">IF(EURO!E46="","",EURO!E46)</f>
        <v/>
      </c>
      <c r="F55" s="72"/>
      <c r="G55" s="71" t="str">
        <f aca="false">IF(EURO!G46="","",EURO!G46)</f>
        <v>1C</v>
      </c>
      <c r="H55" s="72" t="str">
        <f aca="false">IF(EURO!H46="","",EURO!H46)</f>
        <v/>
      </c>
      <c r="I55" s="72"/>
      <c r="J55" s="71" t="str">
        <f aca="false">IF(EURO!J46="","",EURO!J46)</f>
        <v>1D</v>
      </c>
      <c r="K55" s="72" t="str">
        <f aca="false">IF(EURO!K46="","",EURO!K46)</f>
        <v/>
      </c>
      <c r="L55" s="72"/>
      <c r="M55" s="71" t="str">
        <f aca="false">IF(EURO!M46="","",EURO!M46)</f>
        <v>1E</v>
      </c>
      <c r="N55" s="72" t="str">
        <f aca="false">IF(EURO!N46="","",EURO!N46)</f>
        <v/>
      </c>
      <c r="O55" s="72"/>
      <c r="P55" s="71" t="str">
        <f aca="false">IF(EURO!P46="","",EURO!P46)</f>
        <v>1F</v>
      </c>
      <c r="Q55" s="72" t="str">
        <f aca="false">IF(EURO!Q46="","",EURO!Q46)</f>
        <v/>
      </c>
      <c r="R55" s="72"/>
      <c r="S55" s="71" t="str">
        <f aca="false">IF(EURO!S46="","",EURO!S46)</f>
        <v/>
      </c>
      <c r="T55" s="72" t="str">
        <f aca="false">IF(EURO!T46="","",EURO!T46)</f>
        <v>Portugal</v>
      </c>
      <c r="U55" s="72"/>
      <c r="V55" s="68" t="str">
        <f aca="false">IF(EURO!V46="","",EURO!V46)</f>
        <v>F</v>
      </c>
      <c r="W55" s="136"/>
      <c r="X55" s="137"/>
    </row>
    <row r="56" customFormat="false" ht="14.5" hidden="false" customHeight="false" outlineLevel="0" collapsed="false">
      <c r="A56" s="71" t="str">
        <f aca="false">IF(EURO!A47="","",EURO!A47)</f>
        <v>2A</v>
      </c>
      <c r="B56" s="72" t="str">
        <f aca="false">IF(EURO!B47="","",EURO!B47)</f>
        <v>Hungary</v>
      </c>
      <c r="C56" s="72"/>
      <c r="D56" s="71" t="str">
        <f aca="false">IF(EURO!D47="","",EURO!D47)</f>
        <v>2B</v>
      </c>
      <c r="E56" s="72" t="str">
        <f aca="false">IF(EURO!E47="","",EURO!E47)</f>
        <v/>
      </c>
      <c r="F56" s="72"/>
      <c r="G56" s="71" t="str">
        <f aca="false">IF(EURO!G47="","",EURO!G47)</f>
        <v>2C</v>
      </c>
      <c r="H56" s="72" t="str">
        <f aca="false">IF(EURO!H47="","",EURO!H47)</f>
        <v/>
      </c>
      <c r="I56" s="72"/>
      <c r="J56" s="71" t="str">
        <f aca="false">IF(EURO!J47="","",EURO!J47)</f>
        <v>2D</v>
      </c>
      <c r="K56" s="72" t="str">
        <f aca="false">IF(EURO!K47="","",EURO!K47)</f>
        <v/>
      </c>
      <c r="L56" s="72"/>
      <c r="M56" s="71" t="str">
        <f aca="false">IF(EURO!M47="","",EURO!M47)</f>
        <v>2E</v>
      </c>
      <c r="N56" s="72" t="str">
        <f aca="false">IF(EURO!N47="","",EURO!N47)</f>
        <v/>
      </c>
      <c r="O56" s="72"/>
      <c r="P56" s="71" t="str">
        <f aca="false">IF(EURO!P47="","",EURO!P47)</f>
        <v>2F</v>
      </c>
      <c r="Q56" s="72" t="str">
        <f aca="false">IF(EURO!Q47="","",EURO!Q47)</f>
        <v/>
      </c>
      <c r="R56" s="72"/>
      <c r="S56" s="71" t="str">
        <f aca="false">IF(EURO!S47="","",EURO!S47)</f>
        <v/>
      </c>
      <c r="T56" s="72" t="str">
        <f aca="false">IF(EURO!T47="","",EURO!T47)</f>
        <v>Romania</v>
      </c>
      <c r="U56" s="72"/>
      <c r="V56" s="68" t="str">
        <f aca="false">IF(EURO!V47="","",EURO!V47)</f>
        <v>E</v>
      </c>
      <c r="W56" s="138"/>
      <c r="X56" s="139"/>
      <c r="Y56" s="135"/>
    </row>
    <row r="57" customFormat="false" ht="14.5" hidden="false" customHeight="false" outlineLevel="0" collapsed="false">
      <c r="A57" s="79" t="str">
        <f aca="false">IF(EURO!A48="","",EURO!A48)</f>
        <v>3A</v>
      </c>
      <c r="B57" s="80" t="str">
        <f aca="false">IF(EURO!B48="","",EURO!B48)</f>
        <v>Switzerland</v>
      </c>
      <c r="C57" s="80"/>
      <c r="D57" s="79" t="str">
        <f aca="false">IF(EURO!D48="","",EURO!D48)</f>
        <v>3B</v>
      </c>
      <c r="E57" s="80" t="str">
        <f aca="false">IF(EURO!E48="","",EURO!E48)</f>
        <v/>
      </c>
      <c r="F57" s="80"/>
      <c r="G57" s="79" t="str">
        <f aca="false">IF(EURO!G48="","",EURO!G48)</f>
        <v>3C</v>
      </c>
      <c r="H57" s="80" t="str">
        <f aca="false">IF(EURO!H48="","",EURO!H48)</f>
        <v/>
      </c>
      <c r="I57" s="80"/>
      <c r="J57" s="79" t="str">
        <f aca="false">IF(EURO!J48="","",EURO!J48)</f>
        <v>3D</v>
      </c>
      <c r="K57" s="80" t="str">
        <f aca="false">IF(EURO!K48="","",EURO!K48)</f>
        <v/>
      </c>
      <c r="L57" s="80"/>
      <c r="M57" s="79" t="str">
        <f aca="false">IF(EURO!M48="","",EURO!M48)</f>
        <v>3E</v>
      </c>
      <c r="N57" s="80" t="str">
        <f aca="false">IF(EURO!N48="","",EURO!N48)</f>
        <v/>
      </c>
      <c r="O57" s="80"/>
      <c r="P57" s="79" t="str">
        <f aca="false">IF(EURO!P48="","",EURO!P48)</f>
        <v>3F</v>
      </c>
      <c r="Q57" s="80" t="str">
        <f aca="false">IF(EURO!Q48="","",EURO!Q48)</f>
        <v/>
      </c>
      <c r="R57" s="80"/>
      <c r="S57" s="79" t="str">
        <f aca="false">IF(EURO!S48="","",EURO!S48)</f>
        <v/>
      </c>
      <c r="T57" s="72" t="str">
        <f aca="false">IF(EURO!T48="","",EURO!T48)</f>
        <v>Austria</v>
      </c>
      <c r="U57" s="72"/>
      <c r="V57" s="68" t="str">
        <f aca="false">IF(EURO!V48="","",EURO!V48)</f>
        <v>D</v>
      </c>
      <c r="W57" s="140"/>
      <c r="X57" s="141"/>
      <c r="Y57" s="142"/>
    </row>
    <row r="58" customFormat="false" ht="14.5" hidden="false" customHeight="false" outlineLevel="0" collapsed="false">
      <c r="A58" s="79" t="str">
        <f aca="false">IF(EURO!A49="","",EURO!A49)</f>
        <v>4A</v>
      </c>
      <c r="B58" s="80" t="str">
        <f aca="false">IF(EURO!B49="","",EURO!B49)</f>
        <v>Scotland</v>
      </c>
      <c r="C58" s="80"/>
      <c r="D58" s="79" t="str">
        <f aca="false">IF(EURO!D49="","",EURO!D49)</f>
        <v>4B</v>
      </c>
      <c r="E58" s="80" t="str">
        <f aca="false">IF(EURO!E49="","",EURO!E49)</f>
        <v/>
      </c>
      <c r="F58" s="80"/>
      <c r="G58" s="79" t="str">
        <f aca="false">IF(EURO!G49="","",EURO!G49)</f>
        <v>4C</v>
      </c>
      <c r="H58" s="80" t="str">
        <f aca="false">IF(EURO!H49="","",EURO!H49)</f>
        <v/>
      </c>
      <c r="I58" s="80"/>
      <c r="J58" s="79" t="str">
        <f aca="false">IF(EURO!J49="","",EURO!J49)</f>
        <v>4D</v>
      </c>
      <c r="K58" s="80" t="str">
        <f aca="false">IF(EURO!K49="","",EURO!K49)</f>
        <v/>
      </c>
      <c r="L58" s="80"/>
      <c r="M58" s="79" t="str">
        <f aca="false">IF(EURO!M49="","",EURO!M49)</f>
        <v>4E</v>
      </c>
      <c r="N58" s="80" t="str">
        <f aca="false">IF(EURO!N49="","",EURO!N49)</f>
        <v/>
      </c>
      <c r="O58" s="80"/>
      <c r="P58" s="79" t="str">
        <f aca="false">IF(EURO!P49="","",EURO!P49)</f>
        <v>4F</v>
      </c>
      <c r="Q58" s="80" t="str">
        <f aca="false">IF(EURO!Q49="","",EURO!Q49)</f>
        <v/>
      </c>
      <c r="R58" s="80"/>
      <c r="S58" s="79" t="str">
        <f aca="false">IF(EURO!S49="","",EURO!S49)</f>
        <v/>
      </c>
      <c r="T58" s="72" t="str">
        <f aca="false">IF(EURO!T49="","",EURO!T49)</f>
        <v>Italy</v>
      </c>
      <c r="U58" s="72"/>
      <c r="V58" s="68" t="str">
        <f aca="false">IF(EURO!V49="","",EURO!V49)</f>
        <v>B</v>
      </c>
      <c r="W58" s="140"/>
      <c r="X58" s="141"/>
      <c r="Y58" s="142"/>
    </row>
    <row r="59" customFormat="false" ht="102.75" hidden="false" customHeight="true" outlineLevel="0" collapsed="false"/>
    <row r="60" customFormat="false" ht="16" hidden="false" customHeight="fals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4.5" hidden="false" customHeight="fals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4.5" hidden="false" customHeight="fals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4.5" hidden="false" customHeight="false" outlineLevel="0" collapsed="false">
      <c r="B63" s="40" t="str">
        <f aca="false">EURO!B54</f>
        <v/>
      </c>
      <c r="C63" s="41" t="str">
        <f aca="false">EURO!C54</f>
        <v>Portugal</v>
      </c>
      <c r="E63" s="40" t="str">
        <f aca="false">EURO!E54</f>
        <v>Germany</v>
      </c>
      <c r="F63" s="41" t="str">
        <f aca="false">EURO!F54</f>
        <v/>
      </c>
      <c r="H63" s="40" t="str">
        <f aca="false">EURO!H54</f>
        <v/>
      </c>
      <c r="I63" s="41" t="str">
        <f aca="false">EURO!I54</f>
        <v>Italy</v>
      </c>
      <c r="K63" s="40" t="str">
        <f aca="false">EURO!K54</f>
        <v/>
      </c>
      <c r="L63" s="41" t="str">
        <f aca="false">EURO!L54</f>
        <v/>
      </c>
      <c r="N63" s="40" t="str">
        <f aca="false">EURO!N54</f>
        <v/>
      </c>
      <c r="O63" s="41" t="str">
        <f aca="false">EURO!O54</f>
        <v>Austria</v>
      </c>
      <c r="Q63" s="40" t="str">
        <f aca="false">EURO!Q54</f>
        <v/>
      </c>
      <c r="R63" s="41" t="str">
        <f aca="false">EURO!R54</f>
        <v/>
      </c>
      <c r="T63" s="40" t="str">
        <f aca="false">EURO!T54</f>
        <v/>
      </c>
      <c r="U63" s="41" t="str">
        <f aca="false">EURO!U54</f>
        <v>Romania</v>
      </c>
      <c r="W63" s="40" t="str">
        <f aca="false">EURO!W54</f>
        <v>Hungary</v>
      </c>
      <c r="X63" s="41" t="str">
        <f aca="false">EURO!X54</f>
        <v/>
      </c>
    </row>
    <row r="64" customFormat="false" ht="15" hidden="false" customHeight="false" outlineLevel="0" collapsed="false">
      <c r="B64" s="143" t="str">
        <f aca="false">IF(EURO!B55="","",EURO!B55)</f>
        <v/>
      </c>
      <c r="C64" s="144" t="str">
        <f aca="false">IF(EURO!C55="","",EURO!C55)</f>
        <v/>
      </c>
      <c r="D64" s="86" t="str">
        <f aca="false">IF(EURO!D55="","",EURO!D55)</f>
        <v/>
      </c>
      <c r="E64" s="143" t="str">
        <f aca="false">IF(EURO!E55="","",EURO!E55)</f>
        <v/>
      </c>
      <c r="F64" s="144" t="str">
        <f aca="false">IF(EURO!F55="","",EURO!F55)</f>
        <v/>
      </c>
      <c r="G64" s="86" t="str">
        <f aca="false">IF(EURO!G55="","",EURO!G55)</f>
        <v/>
      </c>
      <c r="H64" s="143" t="str">
        <f aca="false">IF(EURO!H55="","",EURO!H55)</f>
        <v/>
      </c>
      <c r="I64" s="144" t="str">
        <f aca="false">IF(EURO!I55="","",EURO!I55)</f>
        <v/>
      </c>
      <c r="J64" s="86" t="str">
        <f aca="false">IF(EURO!J55="","",EURO!J55)</f>
        <v/>
      </c>
      <c r="K64" s="143" t="str">
        <f aca="false">IF(EURO!K55="","",EURO!K55)</f>
        <v/>
      </c>
      <c r="L64" s="144" t="str">
        <f aca="false">IF(EURO!L55="","",EURO!L55)</f>
        <v/>
      </c>
      <c r="M64" s="86" t="str">
        <f aca="false">IF(EURO!M55="","",EURO!M55)</f>
        <v/>
      </c>
      <c r="N64" s="143" t="str">
        <f aca="false">IF(EURO!N55="","",EURO!N55)</f>
        <v/>
      </c>
      <c r="O64" s="144" t="str">
        <f aca="false">IF(EURO!O55="","",EURO!O55)</f>
        <v/>
      </c>
      <c r="P64" s="86" t="str">
        <f aca="false">IF(EURO!P55="","",EURO!P55)</f>
        <v/>
      </c>
      <c r="Q64" s="143" t="str">
        <f aca="false">IF(EURO!Q55="","",EURO!Q55)</f>
        <v/>
      </c>
      <c r="R64" s="144" t="str">
        <f aca="false">IF(EURO!R55="","",EURO!R55)</f>
        <v/>
      </c>
      <c r="S64" s="86" t="str">
        <f aca="false">IF(EURO!S55="","",EURO!S55)</f>
        <v/>
      </c>
      <c r="T64" s="143" t="str">
        <f aca="false">IF(EURO!T55="","",EURO!T55)</f>
        <v/>
      </c>
      <c r="U64" s="144" t="str">
        <f aca="false">IF(EURO!U55="","",EURO!U55)</f>
        <v/>
      </c>
      <c r="V64" s="86" t="str">
        <f aca="false">IF(EURO!V55="","",EURO!V55)</f>
        <v/>
      </c>
      <c r="W64" s="143" t="str">
        <f aca="false">IF(EURO!W55="","",EURO!W55)</f>
        <v/>
      </c>
      <c r="X64" s="144" t="str">
        <f aca="false">IF(EURO!X55="","",EURO!X55)</f>
        <v/>
      </c>
      <c r="Y64" s="87" t="str">
        <f aca="false">IF(EURO!Y55="","",EURO!Y55)</f>
        <v/>
      </c>
    </row>
    <row r="65" customFormat="false" ht="10" hidden="false" customHeight="true" outlineLevel="0" collapsed="false">
      <c r="B65" s="59" t="str">
        <f aca="false">EURO!B56</f>
        <v>Penalty shoot-out:</v>
      </c>
      <c r="C65" s="59"/>
      <c r="E65" s="59" t="str">
        <f aca="false">EURO!E56</f>
        <v>Penalty shoot-out:</v>
      </c>
      <c r="F65" s="59"/>
      <c r="H65" s="59" t="str">
        <f aca="false">EURO!H56</f>
        <v>Penalty shoot-out:</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5" hidden="false" customHeight="false" outlineLevel="0" collapsed="false">
      <c r="B66" s="145" t="str">
        <f aca="false">IF(EURO!B57="","",EURO!B57)</f>
        <v/>
      </c>
      <c r="C66" s="146" t="str">
        <f aca="false">IF(EURO!C57="","",EURO!C57)</f>
        <v/>
      </c>
      <c r="E66" s="145" t="str">
        <f aca="false">IF(EURO!E57="","",EURO!E57)</f>
        <v/>
      </c>
      <c r="F66" s="146" t="str">
        <f aca="false">IF(EURO!F57="","",EURO!F57)</f>
        <v/>
      </c>
      <c r="H66" s="145" t="str">
        <f aca="false">IF(EURO!H57="","",EURO!H57)</f>
        <v/>
      </c>
      <c r="I66" s="146" t="str">
        <f aca="false">IF(EURO!I57="","",EURO!I57)</f>
        <v/>
      </c>
      <c r="K66" s="145" t="str">
        <f aca="false">IF(EURO!K57="","",EURO!K57)</f>
        <v/>
      </c>
      <c r="L66" s="146" t="str">
        <f aca="false">IF(EURO!L57="","",EURO!L57)</f>
        <v/>
      </c>
      <c r="N66" s="145" t="str">
        <f aca="false">IF(EURO!N57="","",EURO!N57)</f>
        <v/>
      </c>
      <c r="O66" s="146" t="str">
        <f aca="false">IF(EURO!O57="","",EURO!O57)</f>
        <v/>
      </c>
      <c r="Q66" s="145" t="str">
        <f aca="false">IF(EURO!Q57="","",EURO!Q57)</f>
        <v/>
      </c>
      <c r="R66" s="146" t="str">
        <f aca="false">IF(EURO!R57="","",EURO!R57)</f>
        <v/>
      </c>
      <c r="T66" s="145" t="str">
        <f aca="false">IF(EURO!T57="","",EURO!T57)</f>
        <v/>
      </c>
      <c r="U66" s="146" t="str">
        <f aca="false">IF(EURO!U57="","",EURO!U57)</f>
        <v/>
      </c>
      <c r="W66" s="145" t="str">
        <f aca="false">IF(EURO!W57="","",EURO!W57)</f>
        <v/>
      </c>
      <c r="X66" s="146" t="str">
        <f aca="false">IF(EURO!X57="","",EURO!X57)</f>
        <v/>
      </c>
    </row>
    <row r="67" s="88" customFormat="true" ht="12" hidden="false" customHeight="false" outlineLevel="0" collapsed="false">
      <c r="B67" s="89" t="str">
        <f aca="false">EURO!B58</f>
        <v>1B</v>
      </c>
      <c r="C67" s="89" t="str">
        <f aca="false">EURO!C58</f>
        <v>3A/D/E/F</v>
      </c>
      <c r="E67" s="89" t="str">
        <f aca="false">EURO!E58</f>
        <v>1A</v>
      </c>
      <c r="F67" s="89" t="str">
        <f aca="false">EURO!F58</f>
        <v>2C</v>
      </c>
      <c r="G67" s="90"/>
      <c r="H67" s="89" t="str">
        <f aca="false">EURO!H58</f>
        <v>1F</v>
      </c>
      <c r="I67" s="89" t="str">
        <f aca="false">EURO!I58</f>
        <v>3A/B/C</v>
      </c>
      <c r="J67" s="89"/>
      <c r="K67" s="89" t="str">
        <f aca="false">EURO!K58</f>
        <v>2D</v>
      </c>
      <c r="L67" s="89" t="str">
        <f aca="false">EURO!L58</f>
        <v>2E</v>
      </c>
      <c r="M67" s="89"/>
      <c r="N67" s="89" t="str">
        <f aca="false">EURO!N58</f>
        <v>1E</v>
      </c>
      <c r="O67" s="89" t="str">
        <f aca="false">EURO!O58</f>
        <v>3A/B/C/D</v>
      </c>
      <c r="P67" s="89"/>
      <c r="Q67" s="89" t="str">
        <f aca="false">EURO!Q58</f>
        <v>1D</v>
      </c>
      <c r="R67" s="89" t="str">
        <f aca="false">EURO!R58</f>
        <v>2F</v>
      </c>
      <c r="S67" s="89"/>
      <c r="T67" s="89" t="str">
        <f aca="false">EURO!T58</f>
        <v>1C</v>
      </c>
      <c r="U67" s="89" t="str">
        <f aca="false">EURO!U58</f>
        <v>3D/E/F</v>
      </c>
      <c r="V67" s="89"/>
      <c r="W67" s="89" t="str">
        <f aca="false">EURO!W58</f>
        <v>2A</v>
      </c>
      <c r="X67" s="89" t="str">
        <f aca="false">EURO!X58</f>
        <v>2B</v>
      </c>
    </row>
    <row r="68" s="88" customFormat="true" ht="12" hidden="false" customHeight="false" outlineLevel="0" collapsed="false">
      <c r="B68" s="63"/>
      <c r="C68" s="63"/>
      <c r="D68" s="90"/>
      <c r="E68" s="63"/>
      <c r="F68" s="63"/>
      <c r="G68" s="89"/>
      <c r="H68" s="63"/>
      <c r="I68" s="63"/>
      <c r="J68" s="89"/>
      <c r="K68" s="63"/>
      <c r="L68" s="63"/>
      <c r="M68" s="89"/>
      <c r="N68" s="63"/>
      <c r="O68" s="63"/>
      <c r="P68" s="89"/>
      <c r="Q68" s="63"/>
      <c r="R68" s="63"/>
      <c r="S68" s="89"/>
      <c r="T68" s="63"/>
      <c r="U68" s="63"/>
      <c r="V68" s="89"/>
      <c r="W68" s="63"/>
      <c r="X68" s="63"/>
    </row>
    <row r="69" customFormat="false" ht="33.75" hidden="false" customHeight="true" outlineLevel="0" collapsed="false">
      <c r="C69" s="91"/>
      <c r="E69" s="91"/>
    </row>
    <row r="70" customFormat="false" ht="15.75" hidden="false" customHeight="true" outlineLevel="0" collapsed="false">
      <c r="C70" s="92" t="str">
        <f aca="false">EURO!C61</f>
        <v>Quarter final 1</v>
      </c>
      <c r="D70" s="92"/>
      <c r="E70" s="92"/>
      <c r="I70" s="92" t="str">
        <f aca="false">EURO!I61</f>
        <v>Quarter final 2</v>
      </c>
      <c r="J70" s="92"/>
      <c r="K70" s="92"/>
      <c r="O70" s="92" t="str">
        <f aca="false">EURO!O61</f>
        <v>Quarter final 4</v>
      </c>
      <c r="P70" s="92"/>
      <c r="Q70" s="92"/>
      <c r="U70" s="92" t="str">
        <f aca="false">EURO!U61</f>
        <v>Quarter final 3</v>
      </c>
      <c r="V70" s="92"/>
      <c r="W70" s="92"/>
    </row>
    <row r="71" customFormat="false" ht="15.75" hidden="false" customHeight="true" outlineLevel="0" collapsed="false">
      <c r="B71" s="36" t="n">
        <f aca="false">EURO!B62</f>
        <v>45</v>
      </c>
      <c r="C71" s="93" t="str">
        <f aca="false">EURO!C62</f>
        <v>Stuttgart</v>
      </c>
      <c r="D71" s="93"/>
      <c r="E71" s="93"/>
      <c r="H71" s="36" t="n">
        <f aca="false">EURO!H62</f>
        <v>46</v>
      </c>
      <c r="I71" s="93" t="str">
        <f aca="false">EURO!I62</f>
        <v>Hamburg</v>
      </c>
      <c r="J71" s="93"/>
      <c r="K71" s="93"/>
      <c r="N71" s="36" t="n">
        <f aca="false">EURO!N62</f>
        <v>47</v>
      </c>
      <c r="O71" s="93" t="str">
        <f aca="false">EURO!O62</f>
        <v>Berlin</v>
      </c>
      <c r="P71" s="93"/>
      <c r="Q71" s="93"/>
      <c r="T71" s="36" t="n">
        <f aca="false">EURO!T62</f>
        <v>48</v>
      </c>
      <c r="U71" s="93" t="str">
        <f aca="false">EURO!U62</f>
        <v>Dusseldorf</v>
      </c>
      <c r="V71" s="93"/>
      <c r="W71" s="93"/>
    </row>
    <row r="72" customFormat="false" ht="14.5" hidden="false" customHeight="fals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4.5" hidden="false" customHeight="false" outlineLevel="0" collapsed="false">
      <c r="C73" s="94" t="str">
        <f aca="false">EURO!C64</f>
        <v/>
      </c>
      <c r="E73" s="95" t="str">
        <f aca="false">EURO!E64</f>
        <v/>
      </c>
      <c r="I73" s="94" t="str">
        <f aca="false">EURO!I64</f>
        <v/>
      </c>
      <c r="K73" s="95" t="str">
        <f aca="false">EURO!K64</f>
        <v/>
      </c>
      <c r="O73" s="94" t="str">
        <f aca="false">EURO!O64</f>
        <v/>
      </c>
      <c r="Q73" s="95" t="str">
        <f aca="false">EURO!Q64</f>
        <v/>
      </c>
      <c r="U73" s="94" t="str">
        <f aca="false">EURO!U64</f>
        <v/>
      </c>
      <c r="W73" s="95" t="str">
        <f aca="false">EURO!W64</f>
        <v/>
      </c>
    </row>
    <row r="74" customFormat="false" ht="15" hidden="false" customHeight="false" outlineLevel="0" collapsed="false">
      <c r="C74" s="143" t="str">
        <f aca="false">IF(EURO!C65="","",EURO!C65)</f>
        <v/>
      </c>
      <c r="D74" s="96"/>
      <c r="E74" s="147" t="str">
        <f aca="false">IF(EURO!E65="","",EURO!E65)</f>
        <v/>
      </c>
      <c r="F74" s="87" t="str">
        <f aca="false">IF(EURO!F65="","",EURO!F65)</f>
        <v/>
      </c>
      <c r="I74" s="143" t="str">
        <f aca="false">IF(EURO!I65="","",EURO!I65)</f>
        <v/>
      </c>
      <c r="J74" s="96"/>
      <c r="K74" s="147" t="str">
        <f aca="false">IF(EURO!K65="","",EURO!K65)</f>
        <v/>
      </c>
      <c r="L74" s="87" t="str">
        <f aca="false">IF(EURO!L65="","",EURO!L65)</f>
        <v/>
      </c>
      <c r="O74" s="143" t="str">
        <f aca="false">IF(EURO!O65="","",EURO!O65)</f>
        <v/>
      </c>
      <c r="P74" s="96"/>
      <c r="Q74" s="147" t="str">
        <f aca="false">IF(EURO!Q65="","",EURO!Q65)</f>
        <v/>
      </c>
      <c r="R74" s="87" t="str">
        <f aca="false">IF(EURO!R65="","",EURO!R65)</f>
        <v/>
      </c>
      <c r="U74" s="143" t="str">
        <f aca="false">IF(EURO!U65="","",EURO!U65)</f>
        <v/>
      </c>
      <c r="V74" s="96"/>
      <c r="W74" s="147" t="str">
        <f aca="false">IF(EURO!W65="","",EURO!W65)</f>
        <v/>
      </c>
      <c r="X74" s="87" t="str">
        <f aca="false">IF(EURO!X65="","",EURO!X65)</f>
        <v/>
      </c>
    </row>
    <row r="75" customFormat="false" ht="10"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5" hidden="false" customHeight="false" outlineLevel="0" collapsed="false">
      <c r="C76" s="148" t="str">
        <f aca="false">IF(EURO!C67="","",EURO!C67)</f>
        <v/>
      </c>
      <c r="D76" s="96"/>
      <c r="E76" s="149" t="str">
        <f aca="false">IF(EURO!E67="","",EURO!E67)</f>
        <v/>
      </c>
      <c r="I76" s="148" t="str">
        <f aca="false">IF(EURO!I67="","",EURO!I67)</f>
        <v/>
      </c>
      <c r="J76" s="96"/>
      <c r="K76" s="149" t="str">
        <f aca="false">IF(EURO!K67="","",EURO!K67)</f>
        <v/>
      </c>
      <c r="O76" s="148" t="str">
        <f aca="false">IF(EURO!O67="","",EURO!O67)</f>
        <v/>
      </c>
      <c r="P76" s="96"/>
      <c r="Q76" s="149" t="str">
        <f aca="false">IF(EURO!Q67="","",EURO!Q67)</f>
        <v/>
      </c>
      <c r="U76" s="148" t="str">
        <f aca="false">IF(EURO!U67="","",EURO!U67)</f>
        <v/>
      </c>
      <c r="V76" s="96"/>
      <c r="W76" s="149" t="str">
        <f aca="false">IF(EURO!W67="","",EURO!W67)</f>
        <v/>
      </c>
    </row>
    <row r="77" s="88" customFormat="true" ht="14.5" hidden="false" customHeight="false" outlineLevel="0" collapsed="false">
      <c r="C77" s="89" t="str">
        <f aca="false">EURO!C68</f>
        <v>W39</v>
      </c>
      <c r="D77" s="100"/>
      <c r="E77" s="89" t="str">
        <f aca="false">EURO!E68</f>
        <v>W37</v>
      </c>
      <c r="F77" s="101"/>
      <c r="G77" s="102"/>
      <c r="H77" s="102"/>
      <c r="I77" s="89" t="str">
        <f aca="false">EURO!I68</f>
        <v>W41</v>
      </c>
      <c r="J77" s="100"/>
      <c r="K77" s="89" t="str">
        <f aca="false">EURO!K68</f>
        <v>W42</v>
      </c>
      <c r="L77" s="102"/>
      <c r="M77" s="102"/>
      <c r="N77" s="102"/>
      <c r="O77" s="89" t="str">
        <f aca="false">EURO!O68</f>
        <v>W43</v>
      </c>
      <c r="Q77" s="89" t="str">
        <f aca="false">EURO!Q68</f>
        <v>W44</v>
      </c>
      <c r="R77" s="102"/>
      <c r="S77" s="102"/>
      <c r="T77" s="102"/>
      <c r="U77" s="89" t="str">
        <f aca="false">EURO!U68</f>
        <v>W40</v>
      </c>
      <c r="V77" s="100"/>
      <c r="W77" s="89" t="str">
        <f aca="false">EURO!W68</f>
        <v>W38</v>
      </c>
    </row>
    <row r="78" customFormat="false" ht="12" hidden="false" customHeight="true" outlineLevel="0" collapsed="false">
      <c r="C78" s="103"/>
      <c r="D78" s="103"/>
      <c r="E78" s="103"/>
      <c r="F78" s="104"/>
      <c r="I78" s="103"/>
      <c r="J78" s="103"/>
      <c r="K78" s="103"/>
      <c r="O78" s="103"/>
      <c r="P78" s="103"/>
      <c r="Q78" s="103"/>
      <c r="U78" s="103"/>
      <c r="V78" s="103"/>
      <c r="W78" s="103"/>
    </row>
    <row r="79" customFormat="false" ht="35.25" hidden="false" customHeight="true" outlineLevel="0" collapsed="false"/>
    <row r="80" customFormat="false" ht="15.5" hidden="false" customHeight="false" outlineLevel="0" collapsed="false">
      <c r="F80" s="92" t="str">
        <f aca="false">EURO!F71</f>
        <v>Semi-Final 1</v>
      </c>
      <c r="G80" s="92"/>
      <c r="H80" s="92"/>
      <c r="R80" s="92" t="str">
        <f aca="false">EURO!R71</f>
        <v>Semi-Final 2</v>
      </c>
      <c r="S80" s="92"/>
      <c r="T80" s="92"/>
    </row>
    <row r="81" customFormat="false" ht="14.5" hidden="false" customHeight="false" outlineLevel="0" collapsed="false">
      <c r="E81" s="36" t="n">
        <f aca="false">EURO!E72</f>
        <v>49</v>
      </c>
      <c r="F81" s="93" t="str">
        <f aca="false">EURO!F72</f>
        <v>Munich</v>
      </c>
      <c r="G81" s="93"/>
      <c r="H81" s="93"/>
      <c r="Q81" s="36" t="n">
        <f aca="false">EURO!Q72</f>
        <v>50</v>
      </c>
      <c r="R81" s="93" t="str">
        <f aca="false">EURO!R72</f>
        <v>Dortmund</v>
      </c>
      <c r="S81" s="93"/>
      <c r="T81" s="93"/>
    </row>
    <row r="82" customFormat="false" ht="15.5" hidden="false" customHeight="false" outlineLevel="0" collapsed="false">
      <c r="F82" s="39" t="n">
        <f aca="false">EURO!F73</f>
        <v>45482.875</v>
      </c>
      <c r="G82" s="39"/>
      <c r="H82" s="39"/>
      <c r="L82" s="105"/>
      <c r="M82" s="105"/>
      <c r="R82" s="39" t="n">
        <f aca="false">EURO!R73</f>
        <v>45483.875</v>
      </c>
      <c r="S82" s="39"/>
      <c r="T82" s="39"/>
    </row>
    <row r="83" customFormat="false" ht="14.5" hidden="false" customHeight="false" outlineLevel="0" collapsed="false">
      <c r="F83" s="94" t="str">
        <f aca="false">EURO!F74</f>
        <v/>
      </c>
      <c r="H83" s="95" t="str">
        <f aca="false">EURO!H74</f>
        <v/>
      </c>
      <c r="L83" s="106"/>
      <c r="M83" s="106"/>
      <c r="R83" s="94" t="str">
        <f aca="false">EURO!R74</f>
        <v/>
      </c>
      <c r="T83" s="95" t="str">
        <f aca="false">EURO!T74</f>
        <v/>
      </c>
    </row>
    <row r="84" customFormat="false" ht="15" hidden="false" customHeight="false" outlineLevel="0" collapsed="false">
      <c r="F84" s="143" t="str">
        <f aca="false">IF(EURO!F75="","",EURO!F75)</f>
        <v/>
      </c>
      <c r="G84" s="96"/>
      <c r="H84" s="147" t="str">
        <f aca="false">IF(EURO!H75="","",EURO!H75)</f>
        <v/>
      </c>
      <c r="I84" s="87" t="str">
        <f aca="false">IF(EURO!I75="","",EURO!I75)</f>
        <v/>
      </c>
      <c r="L84" s="107"/>
      <c r="R84" s="143" t="str">
        <f aca="false">IF(EURO!R75="","",EURO!R75)</f>
        <v/>
      </c>
      <c r="S84" s="96"/>
      <c r="T84" s="147" t="str">
        <f aca="false">IF(EURO!T75="","",EURO!T75)</f>
        <v/>
      </c>
      <c r="U84" s="87" t="str">
        <f aca="false">IF(EURO!U75="","",EURO!U75)</f>
        <v/>
      </c>
    </row>
    <row r="85" customFormat="false" ht="10" hidden="false" customHeight="true" outlineLevel="0" collapsed="false">
      <c r="F85" s="60" t="str">
        <f aca="false">EURO!F76</f>
        <v>Penalty shoot-out:</v>
      </c>
      <c r="G85" s="60"/>
      <c r="H85" s="60"/>
      <c r="L85" s="107"/>
      <c r="R85" s="60" t="str">
        <f aca="false">EURO!R76</f>
        <v>Penalty shoot-out:</v>
      </c>
      <c r="S85" s="60"/>
      <c r="T85" s="60"/>
    </row>
    <row r="86" customFormat="false" ht="15" hidden="false" customHeight="false" outlineLevel="0" collapsed="false">
      <c r="F86" s="148" t="str">
        <f aca="false">IF(EURO!F77="","",EURO!F77)</f>
        <v/>
      </c>
      <c r="G86" s="96"/>
      <c r="H86" s="149" t="str">
        <f aca="false">IF(EURO!H77="","",EURO!H77)</f>
        <v/>
      </c>
      <c r="L86" s="107"/>
      <c r="R86" s="148" t="str">
        <f aca="false">IF(EURO!R77="","",EURO!R77)</f>
        <v/>
      </c>
      <c r="S86" s="96"/>
      <c r="T86" s="149" t="str">
        <f aca="false">IF(EURO!T77="","",EURO!T77)</f>
        <v/>
      </c>
    </row>
    <row r="87" customFormat="false" ht="14.5" hidden="false" customHeight="false" outlineLevel="0" collapsed="false">
      <c r="F87" s="89" t="str">
        <f aca="false">EURO!F78</f>
        <v>W45</v>
      </c>
      <c r="G87" s="100"/>
      <c r="H87" s="89" t="str">
        <f aca="false">EURO!H78</f>
        <v>W46</v>
      </c>
      <c r="I87" s="104"/>
      <c r="L87" s="108"/>
      <c r="R87" s="89" t="str">
        <f aca="false">EURO!R78</f>
        <v>W47</v>
      </c>
      <c r="S87" s="100"/>
      <c r="T87" s="89" t="str">
        <f aca="false">EURO!T78</f>
        <v>W48</v>
      </c>
    </row>
    <row r="88" customFormat="false" ht="12" hidden="false" customHeight="true" outlineLevel="0" collapsed="false">
      <c r="F88" s="103"/>
      <c r="G88" s="103"/>
      <c r="H88" s="103"/>
      <c r="L88" s="109"/>
      <c r="M88" s="109"/>
      <c r="N88" s="109"/>
      <c r="R88" s="103"/>
      <c r="S88" s="103"/>
      <c r="T88" s="103"/>
    </row>
    <row r="90" customFormat="false" ht="31" hidden="false" customHeight="false" outlineLevel="0" collapsed="false">
      <c r="L90" s="110" t="str">
        <f aca="false">EURO!L81</f>
        <v>Final</v>
      </c>
      <c r="M90" s="110"/>
      <c r="N90" s="110"/>
    </row>
    <row r="91" customFormat="false" ht="15" hidden="false" customHeight="true" outlineLevel="0" collapsed="false">
      <c r="K91" s="36" t="n">
        <f aca="false">EURO!K82</f>
        <v>51</v>
      </c>
      <c r="L91" s="93" t="str">
        <f aca="false">EURO!L82</f>
        <v>Berlin</v>
      </c>
      <c r="M91" s="93"/>
      <c r="N91" s="93"/>
    </row>
    <row r="92" customFormat="false" ht="15" hidden="false" customHeight="true" outlineLevel="0" collapsed="false">
      <c r="L92" s="39" t="n">
        <f aca="false">EURO!L83</f>
        <v>45487.875</v>
      </c>
      <c r="M92" s="39"/>
      <c r="N92" s="39"/>
    </row>
    <row r="93" customFormat="false" ht="15" hidden="false" customHeight="true" outlineLevel="0" collapsed="false">
      <c r="L93" s="94" t="str">
        <f aca="false">EURO!L84</f>
        <v/>
      </c>
      <c r="N93" s="95" t="str">
        <f aca="false">EURO!N84</f>
        <v/>
      </c>
    </row>
    <row r="94" customFormat="false" ht="15" hidden="false" customHeight="true" outlineLevel="0" collapsed="false">
      <c r="B94" s="113"/>
      <c r="L94" s="143" t="str">
        <f aca="false">IF(EURO!L85="","",EURO!L85)</f>
        <v/>
      </c>
      <c r="M94" s="91"/>
      <c r="N94" s="147" t="str">
        <f aca="false">IF(EURO!N85="","",EURO!N85)</f>
        <v/>
      </c>
      <c r="O94" s="87" t="str">
        <f aca="false">IF(EURO!O85="","",EURO!O85)</f>
        <v/>
      </c>
    </row>
    <row r="95" customFormat="false" ht="10" hidden="false" customHeight="true" outlineLevel="0" collapsed="false">
      <c r="B95" s="113"/>
      <c r="L95" s="60" t="str">
        <f aca="false">EURO!L86</f>
        <v>Penalty shoot-out:</v>
      </c>
      <c r="M95" s="60"/>
      <c r="N95" s="60"/>
      <c r="R95" s="114"/>
      <c r="S95" s="114"/>
      <c r="T95" s="114"/>
      <c r="U95" s="114"/>
      <c r="V95" s="114"/>
      <c r="W95" s="114"/>
    </row>
    <row r="96" customFormat="false" ht="15" hidden="false" customHeight="true" outlineLevel="0" collapsed="false">
      <c r="B96" s="113"/>
      <c r="L96" s="148" t="str">
        <f aca="false">IF(EURO!L87="","",EURO!L87)</f>
        <v/>
      </c>
      <c r="M96" s="96"/>
      <c r="N96" s="149" t="str">
        <f aca="false">IF(EURO!N87="","",EURO!N87)</f>
        <v/>
      </c>
      <c r="R96" s="114"/>
      <c r="S96" s="114"/>
      <c r="T96" s="114"/>
      <c r="U96" s="114"/>
      <c r="V96" s="114"/>
      <c r="W96" s="114"/>
    </row>
    <row r="97" customFormat="false" ht="14.5" hidden="false" customHeight="false" outlineLevel="0" collapsed="false">
      <c r="L97" s="89" t="str">
        <f aca="false">EURO!L88</f>
        <v>W49</v>
      </c>
      <c r="M97" s="100"/>
      <c r="N97" s="89" t="str">
        <f aca="false">EURO!N88</f>
        <v>W50</v>
      </c>
      <c r="O97" s="104"/>
    </row>
    <row r="98" customFormat="false" ht="14.5" hidden="false" customHeight="false" outlineLevel="0" collapsed="false">
      <c r="L98" s="103"/>
      <c r="M98" s="103"/>
      <c r="N98" s="103"/>
    </row>
    <row r="100" customFormat="false" ht="14.5" hidden="false" customHeight="false" outlineLevel="0" collapsed="false">
      <c r="U100" s="113"/>
      <c r="V100" s="113"/>
      <c r="W100" s="113"/>
      <c r="X100" s="113"/>
    </row>
    <row r="101" customFormat="false" ht="14.5" hidden="false" customHeight="false" outlineLevel="0" collapsed="false">
      <c r="B101" s="116"/>
      <c r="C101" s="116"/>
      <c r="D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c r="J103" s="111"/>
      <c r="K103" s="111"/>
      <c r="L103" s="111"/>
      <c r="M103" s="111"/>
      <c r="N103" s="111"/>
      <c r="O103" s="111"/>
      <c r="P103" s="111"/>
    </row>
    <row r="104" customFormat="false" ht="15" hidden="false" customHeight="true" outlineLevel="0" collapsed="false">
      <c r="J104" s="112" t="str">
        <f aca="false">EURO!R84</f>
        <v/>
      </c>
      <c r="K104" s="112"/>
      <c r="L104" s="112"/>
      <c r="M104" s="112"/>
      <c r="N104" s="112"/>
      <c r="O104" s="112"/>
      <c r="P104" s="112"/>
    </row>
    <row r="105" customFormat="false" ht="15" hidden="false" customHeight="true" outlineLevel="0" collapsed="false">
      <c r="J105" s="112"/>
      <c r="K105" s="112"/>
      <c r="L105" s="112"/>
      <c r="M105" s="112"/>
      <c r="N105" s="112"/>
      <c r="O105" s="112"/>
      <c r="P105" s="112"/>
    </row>
    <row r="109" customFormat="false" ht="14.5" hidden="false" customHeight="false" outlineLevel="0" collapsed="false">
      <c r="T109" s="150" t="str">
        <f aca="false">EURO!T92</f>
        <v>https://hermann-baum.de/excel/UEFA_EURO/en/</v>
      </c>
      <c r="U109" s="150"/>
      <c r="V109" s="150"/>
      <c r="W109" s="150"/>
      <c r="X109" s="150"/>
      <c r="Y109" s="150"/>
    </row>
  </sheetData>
  <sheetProtection sheet="true" objects="true" scenarios="true"/>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B12">
    <cfRule type="expression" priority="2" aboveAverage="0" equalAverage="0" bottom="0" percent="0" rank="0" text="" dxfId="189">
      <formula>INT(B12)=TODAY()</formula>
    </cfRule>
  </conditionalFormatting>
  <conditionalFormatting sqref="B14">
    <cfRule type="expression" priority="3" aboveAverage="0" equalAverage="0" bottom="0" percent="0" rank="0" text="" dxfId="190">
      <formula>AND(B12&lt;TODAY(),B14="")</formula>
    </cfRule>
  </conditionalFormatting>
  <conditionalFormatting sqref="B19">
    <cfRule type="expression" priority="4" aboveAverage="0" equalAverage="0" bottom="0" percent="0" rank="0" text="" dxfId="191">
      <formula>AND(B17&lt;TODAY(),B19="")</formula>
    </cfRule>
  </conditionalFormatting>
  <conditionalFormatting sqref="B24">
    <cfRule type="expression" priority="5" aboveAverage="0" equalAverage="0" bottom="0" percent="0" rank="0" text="" dxfId="192">
      <formula>AND(B22&lt;TODAY(),B24="")</formula>
    </cfRule>
  </conditionalFormatting>
  <conditionalFormatting sqref="B29">
    <cfRule type="expression" priority="6" aboveAverage="0" equalAverage="0" bottom="0" percent="0" rank="0" text="" dxfId="193">
      <formula>AND(B27&lt;TODAY(),B29="")</formula>
    </cfRule>
  </conditionalFormatting>
  <conditionalFormatting sqref="B34">
    <cfRule type="expression" priority="7" aboveAverage="0" equalAverage="0" bottom="0" percent="0" rank="0" text="" dxfId="194">
      <formula>AND(B32&lt;TODAY(),B34="")</formula>
    </cfRule>
  </conditionalFormatting>
  <conditionalFormatting sqref="B41">
    <cfRule type="expression" priority="8" aboveAverage="0" equalAverage="0" bottom="0" percent="0" rank="0" text="" dxfId="195">
      <formula>AND(B39&lt;TODAY(),B41="")</formula>
    </cfRule>
  </conditionalFormatting>
  <conditionalFormatting sqref="B49 B57">
    <cfRule type="expression" priority="9" aboveAverage="0" equalAverage="0" bottom="0" percent="0" rank="0" text="" dxfId="196">
      <formula>OR($V$50="a",$V$47="a",$V$48="a",$V$49="a")</formula>
    </cfRule>
  </conditionalFormatting>
  <conditionalFormatting sqref="B62 E62 H62 K62 N62 Q62 T62 W62">
    <cfRule type="expression" priority="10" aboveAverage="0" equalAverage="0" bottom="0" percent="0" rank="0" text="" dxfId="197">
      <formula>INT(B62)=TODAY()</formula>
    </cfRule>
  </conditionalFormatting>
  <conditionalFormatting sqref="B64">
    <cfRule type="expression" priority="11" aboveAverage="0" equalAverage="0" bottom="0" percent="0" rank="0" text="" dxfId="198">
      <formula>AND(B62&lt;TODAY(),B64="")</formula>
    </cfRule>
  </conditionalFormatting>
  <conditionalFormatting sqref="B66">
    <cfRule type="expression" priority="12" aboveAverage="0" equalAverage="0" bottom="0" percent="0" rank="0" text="" dxfId="199">
      <formula>AND(B64=C64,B64&lt;&gt;"")</formula>
    </cfRule>
  </conditionalFormatting>
  <conditionalFormatting sqref="B5:C5">
    <cfRule type="expression" priority="13" aboveAverage="0" equalAverage="0" bottom="0" percent="0" rank="0" text="" dxfId="200">
      <formula>OR($V$55="a",$V$56="a",$V$57="a",$V$58="a")</formula>
    </cfRule>
  </conditionalFormatting>
  <conditionalFormatting sqref="B65:C65">
    <cfRule type="expression" priority="14" aboveAverage="0" equalAverage="0" bottom="0" percent="0" rank="0" text="" dxfId="201">
      <formula>AND(B64=C64,B64&lt;&gt;"",C64&lt;&gt;"")</formula>
    </cfRule>
  </conditionalFormatting>
  <conditionalFormatting sqref="C14">
    <cfRule type="expression" priority="15" aboveAverage="0" equalAverage="0" bottom="0" percent="0" rank="0" text="" dxfId="202">
      <formula>AND(B12&lt;TODAY(),C14="")</formula>
    </cfRule>
  </conditionalFormatting>
  <conditionalFormatting sqref="C19">
    <cfRule type="expression" priority="16" aboveAverage="0" equalAverage="0" bottom="0" percent="0" rank="0" text="" dxfId="203">
      <formula>AND(B17&lt;TODAY(),C19="")</formula>
    </cfRule>
  </conditionalFormatting>
  <conditionalFormatting sqref="C24">
    <cfRule type="expression" priority="17" aboveAverage="0" equalAverage="0" bottom="0" percent="0" rank="0" text="" dxfId="204">
      <formula>AND(B22&lt;TODAY(),C24="")</formula>
    </cfRule>
  </conditionalFormatting>
  <conditionalFormatting sqref="C29">
    <cfRule type="expression" priority="18" aboveAverage="0" equalAverage="0" bottom="0" percent="0" rank="0" text="" dxfId="205">
      <formula>AND(B27&lt;TODAY(),C29="")</formula>
    </cfRule>
  </conditionalFormatting>
  <conditionalFormatting sqref="C34">
    <cfRule type="expression" priority="19" aboveAverage="0" equalAverage="0" bottom="0" percent="0" rank="0" text="" dxfId="206">
      <formula>AND(B32&lt;TODAY(),C34="")</formula>
    </cfRule>
  </conditionalFormatting>
  <conditionalFormatting sqref="C41">
    <cfRule type="expression" priority="20" aboveAverage="0" equalAverage="0" bottom="0" percent="0" rank="0" text="" dxfId="207">
      <formula>AND(B39&lt;TODAY(),C41="")</formula>
    </cfRule>
  </conditionalFormatting>
  <conditionalFormatting sqref="C64">
    <cfRule type="expression" priority="21" aboveAverage="0" equalAverage="0" bottom="0" percent="0" rank="0" text="" dxfId="208">
      <formula>AND(B62&lt;TODAY(),C64="")</formula>
    </cfRule>
  </conditionalFormatting>
  <conditionalFormatting sqref="C66">
    <cfRule type="expression" priority="22" aboveAverage="0" equalAverage="0" bottom="0" percent="0" rank="0" text="" dxfId="209">
      <formula>AND(B64=C64,B64&lt;&gt;"")</formula>
    </cfRule>
  </conditionalFormatting>
  <conditionalFormatting sqref="C72">
    <cfRule type="expression" priority="23" aboveAverage="0" equalAverage="0" bottom="0" percent="0" rank="0" text="" dxfId="210">
      <formula>INT(C72)=TODAY()</formula>
    </cfRule>
  </conditionalFormatting>
  <conditionalFormatting sqref="C74 I74 O74 U74 F84 R84 L94">
    <cfRule type="expression" priority="24" aboveAverage="0" equalAverage="0" bottom="0" percent="0" rank="0" text="" dxfId="211">
      <formula>AND(C72&lt;TODAY(),C74="")</formula>
    </cfRule>
  </conditionalFormatting>
  <conditionalFormatting sqref="C76">
    <cfRule type="expression" priority="25" aboveAverage="0" equalAverage="0" bottom="0" percent="0" rank="0" text="" dxfId="212">
      <formula>AND(C74=E74,C74&lt;&gt;"")</formula>
    </cfRule>
  </conditionalFormatting>
  <conditionalFormatting sqref="C75:E75">
    <cfRule type="expression" priority="26" aboveAverage="0" equalAverage="0" bottom="0" percent="0" rank="0" text="" dxfId="213">
      <formula>AND(C74=E74,C74&lt;&gt;"",E74&lt;&gt;"")</formula>
    </cfRule>
  </conditionalFormatting>
  <conditionalFormatting sqref="E12 H12 K12 N12 Q12 B17 E17 H17 K17 N17 Q17 B22 E22 H22 K22 N22 Q22 B27 E27 H27 K27 N27 Q27 B32 E32 H32 K32 N32 Q32 B39 E39 H39 K39 N39 Q39">
    <cfRule type="expression" priority="27" aboveAverage="0" equalAverage="0" bottom="0" percent="0" rank="0" text="" dxfId="214">
      <formula>INT(B12)=TODAY()</formula>
    </cfRule>
  </conditionalFormatting>
  <conditionalFormatting sqref="E14">
    <cfRule type="expression" priority="28" aboveAverage="0" equalAverage="0" bottom="0" percent="0" rank="0" text="" dxfId="215">
      <formula>AND(E12&lt;TODAY(),E14="")</formula>
    </cfRule>
  </conditionalFormatting>
  <conditionalFormatting sqref="E19">
    <cfRule type="expression" priority="29" aboveAverage="0" equalAverage="0" bottom="0" percent="0" rank="0" text="" dxfId="216">
      <formula>AND(E17&lt;TODAY(),E19="")</formula>
    </cfRule>
  </conditionalFormatting>
  <conditionalFormatting sqref="E24">
    <cfRule type="expression" priority="30" aboveAverage="0" equalAverage="0" bottom="0" percent="0" rank="0" text="" dxfId="217">
      <formula>AND(E22&lt;TODAY(),E24="")</formula>
    </cfRule>
  </conditionalFormatting>
  <conditionalFormatting sqref="E29">
    <cfRule type="expression" priority="31" aboveAverage="0" equalAverage="0" bottom="0" percent="0" rank="0" text="" dxfId="218">
      <formula>AND(E27&lt;TODAY(),E29="")</formula>
    </cfRule>
  </conditionalFormatting>
  <conditionalFormatting sqref="E34">
    <cfRule type="expression" priority="32" aboveAverage="0" equalAverage="0" bottom="0" percent="0" rank="0" text="" dxfId="219">
      <formula>AND(E32&lt;TODAY(),E34="")</formula>
    </cfRule>
  </conditionalFormatting>
  <conditionalFormatting sqref="E41">
    <cfRule type="expression" priority="33" aboveAverage="0" equalAverage="0" bottom="0" percent="0" rank="0" text="" dxfId="220">
      <formula>AND(E39&lt;TODAY(),E41="")</formula>
    </cfRule>
  </conditionalFormatting>
  <conditionalFormatting sqref="E49 E57">
    <cfRule type="expression" priority="34" aboveAverage="0" equalAverage="0" bottom="0" percent="0" rank="0" text="" dxfId="221">
      <formula>OR($V$50="b",$V$47="b",$V$48="b",$V$49="b")</formula>
    </cfRule>
  </conditionalFormatting>
  <conditionalFormatting sqref="E64">
    <cfRule type="expression" priority="35" aboveAverage="0" equalAverage="0" bottom="0" percent="0" rank="0" text="" dxfId="222">
      <formula>AND(E62&lt;TODAY(),E64="")</formula>
    </cfRule>
  </conditionalFormatting>
  <conditionalFormatting sqref="E66">
    <cfRule type="expression" priority="36" aboveAverage="0" equalAverage="0" bottom="0" percent="0" rank="0" text="" dxfId="223">
      <formula>AND(E64=F64,E64&lt;&gt;"")</formula>
    </cfRule>
  </conditionalFormatting>
  <conditionalFormatting sqref="E74 K74 Q74 W74 H84 T84 N94">
    <cfRule type="expression" priority="37" aboveAverage="0" equalAverage="0" bottom="0" percent="0" rank="0" text="" dxfId="224">
      <formula>AND(C72&lt;TODAY(),E74="")</formula>
    </cfRule>
  </conditionalFormatting>
  <conditionalFormatting sqref="E76">
    <cfRule type="expression" priority="38" aboveAverage="0" equalAverage="0" bottom="0" percent="0" rank="0" text="" dxfId="225">
      <formula>AND(C74=E74,C74&lt;&gt;"")</formula>
    </cfRule>
  </conditionalFormatting>
  <conditionalFormatting sqref="E5:F5">
    <cfRule type="expression" priority="39" aboveAverage="0" equalAverage="0" bottom="0" percent="0" rank="0" text="" dxfId="226">
      <formula>OR($V$55="b",$V$56="b",$V$57="b",$V$58="b")</formula>
    </cfRule>
  </conditionalFormatting>
  <conditionalFormatting sqref="E65:F65">
    <cfRule type="expression" priority="40" aboveAverage="0" equalAverage="0" bottom="0" percent="0" rank="0" text="" dxfId="227">
      <formula>AND(E64=F64,E64&lt;&gt;"",F64&lt;&gt;"")</formula>
    </cfRule>
  </conditionalFormatting>
  <conditionalFormatting sqref="F14">
    <cfRule type="expression" priority="41" aboveAverage="0" equalAverage="0" bottom="0" percent="0" rank="0" text="" dxfId="228">
      <formula>AND(E12&lt;TODAY(),F14="")</formula>
    </cfRule>
  </conditionalFormatting>
  <conditionalFormatting sqref="F19">
    <cfRule type="expression" priority="42" aboveAverage="0" equalAverage="0" bottom="0" percent="0" rank="0" text="" dxfId="229">
      <formula>AND(E17&lt;TODAY(),F19="")</formula>
    </cfRule>
  </conditionalFormatting>
  <conditionalFormatting sqref="F24">
    <cfRule type="expression" priority="43" aboveAverage="0" equalAverage="0" bottom="0" percent="0" rank="0" text="" dxfId="230">
      <formula>AND(E22&lt;TODAY(),F24="")</formula>
    </cfRule>
  </conditionalFormatting>
  <conditionalFormatting sqref="F29">
    <cfRule type="expression" priority="44" aboveAverage="0" equalAverage="0" bottom="0" percent="0" rank="0" text="" dxfId="231">
      <formula>AND(E27&lt;TODAY(),F29="")</formula>
    </cfRule>
  </conditionalFormatting>
  <conditionalFormatting sqref="F34">
    <cfRule type="expression" priority="45" aboveAverage="0" equalAverage="0" bottom="0" percent="0" rank="0" text="" dxfId="232">
      <formula>AND(E32&lt;TODAY(),F34="")</formula>
    </cfRule>
  </conditionalFormatting>
  <conditionalFormatting sqref="F41">
    <cfRule type="expression" priority="46" aboveAverage="0" equalAverage="0" bottom="0" percent="0" rank="0" text="" dxfId="233">
      <formula>AND(E39&lt;TODAY(),F41="")</formula>
    </cfRule>
  </conditionalFormatting>
  <conditionalFormatting sqref="F64">
    <cfRule type="expression" priority="47" aboveAverage="0" equalAverage="0" bottom="0" percent="0" rank="0" text="" dxfId="234">
      <formula>AND(E62&lt;TODAY(),F64="")</formula>
    </cfRule>
  </conditionalFormatting>
  <conditionalFormatting sqref="F66">
    <cfRule type="expression" priority="48" aboveAverage="0" equalAverage="0" bottom="0" percent="0" rank="0" text="" dxfId="235">
      <formula>AND(E64=F64,E64&lt;&gt;"")</formula>
    </cfRule>
  </conditionalFormatting>
  <conditionalFormatting sqref="F82">
    <cfRule type="expression" priority="49" aboveAverage="0" equalAverage="0" bottom="0" percent="0" rank="0" text="" dxfId="236">
      <formula>INT(F82)=TODAY()</formula>
    </cfRule>
  </conditionalFormatting>
  <conditionalFormatting sqref="F86">
    <cfRule type="expression" priority="50" aboveAverage="0" equalAverage="0" bottom="0" percent="0" rank="0" text="" dxfId="237">
      <formula>AND(F84=H84,F84&lt;&gt;"")</formula>
    </cfRule>
  </conditionalFormatting>
  <conditionalFormatting sqref="F85:H85">
    <cfRule type="expression" priority="51" aboveAverage="0" equalAverage="0" bottom="0" percent="0" rank="0" text="" dxfId="238">
      <formula>AND(F84=H84,F84&lt;&gt;"",H84&lt;&gt;"")</formula>
    </cfRule>
  </conditionalFormatting>
  <conditionalFormatting sqref="H14">
    <cfRule type="expression" priority="52" aboveAverage="0" equalAverage="0" bottom="0" percent="0" rank="0" text="" dxfId="239">
      <formula>AND(H12&lt;TODAY(),H14="")</formula>
    </cfRule>
  </conditionalFormatting>
  <conditionalFormatting sqref="H19">
    <cfRule type="expression" priority="53" aboveAverage="0" equalAverage="0" bottom="0" percent="0" rank="0" text="" dxfId="240">
      <formula>AND(H17&lt;TODAY(),H19="")</formula>
    </cfRule>
  </conditionalFormatting>
  <conditionalFormatting sqref="H24">
    <cfRule type="expression" priority="54" aboveAverage="0" equalAverage="0" bottom="0" percent="0" rank="0" text="" dxfId="241">
      <formula>AND(H22&lt;TODAY(),H24="")</formula>
    </cfRule>
  </conditionalFormatting>
  <conditionalFormatting sqref="H29">
    <cfRule type="expression" priority="55" aboveAverage="0" equalAverage="0" bottom="0" percent="0" rank="0" text="" dxfId="242">
      <formula>AND(H27&lt;TODAY(),H29="")</formula>
    </cfRule>
  </conditionalFormatting>
  <conditionalFormatting sqref="H34">
    <cfRule type="expression" priority="56" aboveAverage="0" equalAverage="0" bottom="0" percent="0" rank="0" text="" dxfId="243">
      <formula>AND(H32&lt;TODAY(),H34="")</formula>
    </cfRule>
  </conditionalFormatting>
  <conditionalFormatting sqref="H41">
    <cfRule type="expression" priority="57" aboveAverage="0" equalAverage="0" bottom="0" percent="0" rank="0" text="" dxfId="244">
      <formula>AND(H39&lt;TODAY(),H41="")</formula>
    </cfRule>
  </conditionalFormatting>
  <conditionalFormatting sqref="H49 H57">
    <cfRule type="expression" priority="58" aboveAverage="0" equalAverage="0" bottom="0" percent="0" rank="0" text="" dxfId="245">
      <formula>OR($V$50="c",$V$47="c",$V$48="c",$V$49="c")</formula>
    </cfRule>
  </conditionalFormatting>
  <conditionalFormatting sqref="H64">
    <cfRule type="expression" priority="59" aboveAverage="0" equalAverage="0" bottom="0" percent="0" rank="0" text="" dxfId="246">
      <formula>AND(H62&lt;TODAY(),H64="")</formula>
    </cfRule>
  </conditionalFormatting>
  <conditionalFormatting sqref="H66">
    <cfRule type="expression" priority="60" aboveAverage="0" equalAverage="0" bottom="0" percent="0" rank="0" text="" dxfId="247">
      <formula>AND(H64=I64,H64&lt;&gt;"")</formula>
    </cfRule>
  </conditionalFormatting>
  <conditionalFormatting sqref="H86">
    <cfRule type="expression" priority="61" aboveAverage="0" equalAverage="0" bottom="0" percent="0" rank="0" text="" dxfId="248">
      <formula>AND(F84=H84,F84&lt;&gt;"")</formula>
    </cfRule>
  </conditionalFormatting>
  <conditionalFormatting sqref="H5:I5">
    <cfRule type="expression" priority="62" aboveAverage="0" equalAverage="0" bottom="0" percent="0" rank="0" text="" dxfId="249">
      <formula>OR($V$55="c",$V$56="c",$V$57="c",$V$58="c")</formula>
    </cfRule>
  </conditionalFormatting>
  <conditionalFormatting sqref="H65:I65">
    <cfRule type="expression" priority="63" aboveAverage="0" equalAverage="0" bottom="0" percent="0" rank="0" text="" dxfId="250">
      <formula>AND(H64=I64,H64&lt;&gt;"",I64&lt;&gt;"")</formula>
    </cfRule>
  </conditionalFormatting>
  <conditionalFormatting sqref="I14">
    <cfRule type="expression" priority="64" aboveAverage="0" equalAverage="0" bottom="0" percent="0" rank="0" text="" dxfId="251">
      <formula>AND(H12&lt;TODAY(),I14="")</formula>
    </cfRule>
  </conditionalFormatting>
  <conditionalFormatting sqref="I19">
    <cfRule type="expression" priority="65" aboveAverage="0" equalAverage="0" bottom="0" percent="0" rank="0" text="" dxfId="252">
      <formula>AND(H17&lt;TODAY(),I19="")</formula>
    </cfRule>
  </conditionalFormatting>
  <conditionalFormatting sqref="I24">
    <cfRule type="expression" priority="66" aboveAverage="0" equalAverage="0" bottom="0" percent="0" rank="0" text="" dxfId="253">
      <formula>AND(H22&lt;TODAY(),I24="")</formula>
    </cfRule>
  </conditionalFormatting>
  <conditionalFormatting sqref="I29">
    <cfRule type="expression" priority="67" aboveAverage="0" equalAverage="0" bottom="0" percent="0" rank="0" text="" dxfId="254">
      <formula>AND(H27&lt;TODAY(),I29="")</formula>
    </cfRule>
  </conditionalFormatting>
  <conditionalFormatting sqref="I34">
    <cfRule type="expression" priority="68" aboveAverage="0" equalAverage="0" bottom="0" percent="0" rank="0" text="" dxfId="255">
      <formula>AND(H32&lt;TODAY(),I34="")</formula>
    </cfRule>
  </conditionalFormatting>
  <conditionalFormatting sqref="I41">
    <cfRule type="expression" priority="69" aboveAverage="0" equalAverage="0" bottom="0" percent="0" rank="0" text="" dxfId="256">
      <formula>AND(H39&lt;TODAY(),I41="")</formula>
    </cfRule>
  </conditionalFormatting>
  <conditionalFormatting sqref="I64">
    <cfRule type="expression" priority="70" aboveAverage="0" equalAverage="0" bottom="0" percent="0" rank="0" text="" dxfId="257">
      <formula>AND(H62&lt;TODAY(),I64="")</formula>
    </cfRule>
  </conditionalFormatting>
  <conditionalFormatting sqref="I66">
    <cfRule type="expression" priority="71" aboveAverage="0" equalAverage="0" bottom="0" percent="0" rank="0" text="" dxfId="258">
      <formula>AND(H64=I64,H64&lt;&gt;"")</formula>
    </cfRule>
  </conditionalFormatting>
  <conditionalFormatting sqref="I72">
    <cfRule type="expression" priority="72" aboveAverage="0" equalAverage="0" bottom="0" percent="0" rank="0" text="" dxfId="259">
      <formula>INT(I72)=TODAY()</formula>
    </cfRule>
  </conditionalFormatting>
  <conditionalFormatting sqref="I76">
    <cfRule type="expression" priority="73" aboveAverage="0" equalAverage="0" bottom="0" percent="0" rank="0" text="" dxfId="260">
      <formula>AND(I74=K74,I74&lt;&gt;"")</formula>
    </cfRule>
  </conditionalFormatting>
  <conditionalFormatting sqref="I75:K75">
    <cfRule type="expression" priority="74" aboveAverage="0" equalAverage="0" bottom="0" percent="0" rank="0" text="" dxfId="261">
      <formula>AND(I74=K74,I74&lt;&gt;"",K74&lt;&gt;"")</formula>
    </cfRule>
  </conditionalFormatting>
  <conditionalFormatting sqref="K14">
    <cfRule type="expression" priority="75" aboveAverage="0" equalAverage="0" bottom="0" percent="0" rank="0" text="" dxfId="262">
      <formula>AND(K12&lt;TODAY(),K14="")</formula>
    </cfRule>
  </conditionalFormatting>
  <conditionalFormatting sqref="K19">
    <cfRule type="expression" priority="76" aboveAverage="0" equalAverage="0" bottom="0" percent="0" rank="0" text="" dxfId="263">
      <formula>AND(K17&lt;TODAY(),K19="")</formula>
    </cfRule>
  </conditionalFormatting>
  <conditionalFormatting sqref="K24">
    <cfRule type="expression" priority="77" aboveAverage="0" equalAverage="0" bottom="0" percent="0" rank="0" text="" dxfId="264">
      <formula>AND(K22&lt;TODAY(),K24="")</formula>
    </cfRule>
  </conditionalFormatting>
  <conditionalFormatting sqref="K29">
    <cfRule type="expression" priority="78" aboveAverage="0" equalAverage="0" bottom="0" percent="0" rank="0" text="" dxfId="265">
      <formula>AND(K27&lt;TODAY(),K29="")</formula>
    </cfRule>
  </conditionalFormatting>
  <conditionalFormatting sqref="K34">
    <cfRule type="expression" priority="79" aboveAverage="0" equalAverage="0" bottom="0" percent="0" rank="0" text="" dxfId="266">
      <formula>AND(K32&lt;TODAY(),K34="")</formula>
    </cfRule>
  </conditionalFormatting>
  <conditionalFormatting sqref="K41">
    <cfRule type="expression" priority="80" aboveAverage="0" equalAverage="0" bottom="0" percent="0" rank="0" text="" dxfId="267">
      <formula>AND(K39&lt;TODAY(),K41="")</formula>
    </cfRule>
  </conditionalFormatting>
  <conditionalFormatting sqref="K49 K57">
    <cfRule type="expression" priority="81" aboveAverage="0" equalAverage="0" bottom="0" percent="0" rank="0" text="" dxfId="268">
      <formula>OR($V$50="d",$V$47="d",$V$48="d",$V$49="d")</formula>
    </cfRule>
  </conditionalFormatting>
  <conditionalFormatting sqref="K64">
    <cfRule type="expression" priority="82" aboveAverage="0" equalAverage="0" bottom="0" percent="0" rank="0" text="" dxfId="269">
      <formula>AND(K62&lt;TODAY(),K64="")</formula>
    </cfRule>
  </conditionalFormatting>
  <conditionalFormatting sqref="K66">
    <cfRule type="expression" priority="83" aboveAverage="0" equalAverage="0" bottom="0" percent="0" rank="0" text="" dxfId="270">
      <formula>AND(K64=L64,K64&lt;&gt;"")</formula>
    </cfRule>
  </conditionalFormatting>
  <conditionalFormatting sqref="K76">
    <cfRule type="expression" priority="84" aboveAverage="0" equalAverage="0" bottom="0" percent="0" rank="0" text="" dxfId="271">
      <formula>AND(I74=K74,I74&lt;&gt;"")</formula>
    </cfRule>
  </conditionalFormatting>
  <conditionalFormatting sqref="K5:L5">
    <cfRule type="expression" priority="85" aboveAverage="0" equalAverage="0" bottom="0" percent="0" rank="0" text="" dxfId="272">
      <formula>OR($V$55="D",$V$56="d",$V$57="d",$V$58="d")</formula>
    </cfRule>
  </conditionalFormatting>
  <conditionalFormatting sqref="K65:L65">
    <cfRule type="expression" priority="86" aboveAverage="0" equalAverage="0" bottom="0" percent="0" rank="0" text="" dxfId="273">
      <formula>AND(K64=L64,K64&lt;&gt;"",L64&lt;&gt;"")</formula>
    </cfRule>
  </conditionalFormatting>
  <conditionalFormatting sqref="L14">
    <cfRule type="expression" priority="87" aboveAverage="0" equalAverage="0" bottom="0" percent="0" rank="0" text="" dxfId="274">
      <formula>AND(K12&lt;TODAY(),L14="")</formula>
    </cfRule>
  </conditionalFormatting>
  <conditionalFormatting sqref="L19">
    <cfRule type="expression" priority="88" aboveAverage="0" equalAverage="0" bottom="0" percent="0" rank="0" text="" dxfId="275">
      <formula>AND(K17&lt;TODAY(),L19="")</formula>
    </cfRule>
  </conditionalFormatting>
  <conditionalFormatting sqref="L24">
    <cfRule type="expression" priority="89" aboveAverage="0" equalAverage="0" bottom="0" percent="0" rank="0" text="" dxfId="276">
      <formula>AND(K22&lt;TODAY(),L24="")</formula>
    </cfRule>
  </conditionalFormatting>
  <conditionalFormatting sqref="L29">
    <cfRule type="expression" priority="90" aboveAverage="0" equalAverage="0" bottom="0" percent="0" rank="0" text="" dxfId="277">
      <formula>AND(K27&lt;TODAY(),L29="")</formula>
    </cfRule>
  </conditionalFormatting>
  <conditionalFormatting sqref="L34">
    <cfRule type="expression" priority="91" aboveAverage="0" equalAverage="0" bottom="0" percent="0" rank="0" text="" dxfId="278">
      <formula>AND(K32&lt;TODAY(),L34="")</formula>
    </cfRule>
  </conditionalFormatting>
  <conditionalFormatting sqref="L41">
    <cfRule type="expression" priority="92" aboveAverage="0" equalAverage="0" bottom="0" percent="0" rank="0" text="" dxfId="279">
      <formula>AND(K39&lt;TODAY(),L41="")</formula>
    </cfRule>
  </conditionalFormatting>
  <conditionalFormatting sqref="L64">
    <cfRule type="expression" priority="93" aboveAverage="0" equalAverage="0" bottom="0" percent="0" rank="0" text="" dxfId="280">
      <formula>AND(K62&lt;TODAY(),L64="")</formula>
    </cfRule>
  </conditionalFormatting>
  <conditionalFormatting sqref="L66">
    <cfRule type="expression" priority="94" aboveAverage="0" equalAverage="0" bottom="0" percent="0" rank="0" text="" dxfId="281">
      <formula>AND(K64=L64,K64&lt;&gt;"")</formula>
    </cfRule>
  </conditionalFormatting>
  <conditionalFormatting sqref="L84:L86">
    <cfRule type="expression" priority="95" aboveAverage="0" equalAverage="0" bottom="0" percent="0" rank="0" text="" dxfId="282">
      <formula>AND(L84=TODAY())</formula>
    </cfRule>
  </conditionalFormatting>
  <conditionalFormatting sqref="L92">
    <cfRule type="expression" priority="96" aboveAverage="0" equalAverage="0" bottom="0" percent="0" rank="0" text="" dxfId="283">
      <formula>INT(L92)=TODAY()</formula>
    </cfRule>
  </conditionalFormatting>
  <conditionalFormatting sqref="L96">
    <cfRule type="expression" priority="97" aboveAverage="0" equalAverage="0" bottom="0" percent="0" rank="0" text="" dxfId="284">
      <formula>AND(L94=N94,L94&lt;&gt;"")</formula>
    </cfRule>
  </conditionalFormatting>
  <conditionalFormatting sqref="L95:N95">
    <cfRule type="expression" priority="98" aboveAverage="0" equalAverage="0" bottom="0" percent="0" rank="0" text="" dxfId="285">
      <formula>AND(L94=N94,L94&lt;&gt;"",N94&lt;&gt;"")</formula>
    </cfRule>
  </conditionalFormatting>
  <conditionalFormatting sqref="N14">
    <cfRule type="expression" priority="99" aboveAverage="0" equalAverage="0" bottom="0" percent="0" rank="0" text="" dxfId="286">
      <formula>AND(N12&lt;TODAY(),N14="")</formula>
    </cfRule>
  </conditionalFormatting>
  <conditionalFormatting sqref="N19">
    <cfRule type="expression" priority="100" aboveAverage="0" equalAverage="0" bottom="0" percent="0" rank="0" text="" dxfId="287">
      <formula>AND(N17&lt;TODAY(),N19="")</formula>
    </cfRule>
  </conditionalFormatting>
  <conditionalFormatting sqref="N24">
    <cfRule type="expression" priority="101" aboveAverage="0" equalAverage="0" bottom="0" percent="0" rank="0" text="" dxfId="288">
      <formula>AND(N22&lt;TODAY(),N24="")</formula>
    </cfRule>
  </conditionalFormatting>
  <conditionalFormatting sqref="N29">
    <cfRule type="expression" priority="102" aboveAverage="0" equalAverage="0" bottom="0" percent="0" rank="0" text="" dxfId="289">
      <formula>AND(N27&lt;TODAY(),N29="")</formula>
    </cfRule>
  </conditionalFormatting>
  <conditionalFormatting sqref="N34">
    <cfRule type="expression" priority="103" aboveAverage="0" equalAverage="0" bottom="0" percent="0" rank="0" text="" dxfId="290">
      <formula>AND(N32&lt;TODAY(),N34="")</formula>
    </cfRule>
  </conditionalFormatting>
  <conditionalFormatting sqref="N41">
    <cfRule type="expression" priority="104" aboveAverage="0" equalAverage="0" bottom="0" percent="0" rank="0" text="" dxfId="291">
      <formula>AND(N39&lt;TODAY(),N41="")</formula>
    </cfRule>
  </conditionalFormatting>
  <conditionalFormatting sqref="N49 N57">
    <cfRule type="expression" priority="105" aboveAverage="0" equalAverage="0" bottom="0" percent="0" rank="0" text="" dxfId="292">
      <formula>OR($V$50="e",$V$47="e",$V$48="e",$V$49="e")</formula>
    </cfRule>
  </conditionalFormatting>
  <conditionalFormatting sqref="N64">
    <cfRule type="expression" priority="106" aboveAverage="0" equalAverage="0" bottom="0" percent="0" rank="0" text="" dxfId="293">
      <formula>AND(N62&lt;TODAY(),N64="")</formula>
    </cfRule>
  </conditionalFormatting>
  <conditionalFormatting sqref="N66">
    <cfRule type="expression" priority="107" aboveAverage="0" equalAverage="0" bottom="0" percent="0" rank="0" text="" dxfId="294">
      <formula>AND(N64=O64,N64&lt;&gt;"")</formula>
    </cfRule>
  </conditionalFormatting>
  <conditionalFormatting sqref="N96">
    <cfRule type="expression" priority="108" aboveAverage="0" equalAverage="0" bottom="0" percent="0" rank="0" text="" dxfId="295">
      <formula>AND(L94=N94,L94&lt;&gt;"")</formula>
    </cfRule>
  </conditionalFormatting>
  <conditionalFormatting sqref="N5:O5">
    <cfRule type="expression" priority="109" aboveAverage="0" equalAverage="0" bottom="0" percent="0" rank="0" text="" dxfId="296">
      <formula>OR($V$55="E",$V$56="E",$V$57="E",$V$58="E")</formula>
    </cfRule>
  </conditionalFormatting>
  <conditionalFormatting sqref="N65:O65">
    <cfRule type="expression" priority="110" aboveAverage="0" equalAverage="0" bottom="0" percent="0" rank="0" text="" dxfId="297">
      <formula>AND(N64=O64,N64&lt;&gt;"",O64&lt;&gt;"")</formula>
    </cfRule>
  </conditionalFormatting>
  <conditionalFormatting sqref="O14">
    <cfRule type="expression" priority="111" aboveAverage="0" equalAverage="0" bottom="0" percent="0" rank="0" text="" dxfId="298">
      <formula>AND(N12&lt;TODAY(),O14="")</formula>
    </cfRule>
  </conditionalFormatting>
  <conditionalFormatting sqref="O19">
    <cfRule type="expression" priority="112" aboveAverage="0" equalAverage="0" bottom="0" percent="0" rank="0" text="" dxfId="299">
      <formula>AND(N17&lt;TODAY(),O19="")</formula>
    </cfRule>
  </conditionalFormatting>
  <conditionalFormatting sqref="O24">
    <cfRule type="expression" priority="113" aboveAverage="0" equalAverage="0" bottom="0" percent="0" rank="0" text="" dxfId="300">
      <formula>AND(N22&lt;TODAY(),O24="")</formula>
    </cfRule>
  </conditionalFormatting>
  <conditionalFormatting sqref="O29">
    <cfRule type="expression" priority="114" aboveAverage="0" equalAverage="0" bottom="0" percent="0" rank="0" text="" dxfId="301">
      <formula>AND(N27&lt;TODAY(),O29="")</formula>
    </cfRule>
  </conditionalFormatting>
  <conditionalFormatting sqref="O34">
    <cfRule type="expression" priority="115" aboveAverage="0" equalAverage="0" bottom="0" percent="0" rank="0" text="" dxfId="302">
      <formula>AND(N32&lt;TODAY(),O34="")</formula>
    </cfRule>
  </conditionalFormatting>
  <conditionalFormatting sqref="O41">
    <cfRule type="expression" priority="116" aboveAverage="0" equalAverage="0" bottom="0" percent="0" rank="0" text="" dxfId="303">
      <formula>AND(N39&lt;TODAY(),O41="")</formula>
    </cfRule>
  </conditionalFormatting>
  <conditionalFormatting sqref="O64">
    <cfRule type="expression" priority="117" aboveAverage="0" equalAverage="0" bottom="0" percent="0" rank="0" text="" dxfId="304">
      <formula>AND(N62&lt;TODAY(),O64="")</formula>
    </cfRule>
  </conditionalFormatting>
  <conditionalFormatting sqref="O66">
    <cfRule type="expression" priority="118" aboveAverage="0" equalAverage="0" bottom="0" percent="0" rank="0" text="" dxfId="305">
      <formula>AND(N64=O64,N64&lt;&gt;"")</formula>
    </cfRule>
  </conditionalFormatting>
  <conditionalFormatting sqref="O72">
    <cfRule type="expression" priority="119" aboveAverage="0" equalAverage="0" bottom="0" percent="0" rank="0" text="" dxfId="306">
      <formula>INT(O72)=TODAY()</formula>
    </cfRule>
  </conditionalFormatting>
  <conditionalFormatting sqref="O76">
    <cfRule type="expression" priority="120" aboveAverage="0" equalAverage="0" bottom="0" percent="0" rank="0" text="" dxfId="307">
      <formula>AND(O74=Q74,O74&lt;&gt;"")</formula>
    </cfRule>
  </conditionalFormatting>
  <conditionalFormatting sqref="O75:Q75">
    <cfRule type="expression" priority="121" aboveAverage="0" equalAverage="0" bottom="0" percent="0" rank="0" text="" dxfId="308">
      <formula>AND(O74=Q74,O74&lt;&gt;"",Q74&lt;&gt;"")</formula>
    </cfRule>
  </conditionalFormatting>
  <conditionalFormatting sqref="Q14">
    <cfRule type="expression" priority="122" aboveAverage="0" equalAverage="0" bottom="0" percent="0" rank="0" text="" dxfId="309">
      <formula>AND(Q12&lt;TODAY(),Q14="")</formula>
    </cfRule>
  </conditionalFormatting>
  <conditionalFormatting sqref="Q19">
    <cfRule type="expression" priority="123" aboveAverage="0" equalAverage="0" bottom="0" percent="0" rank="0" text="" dxfId="310">
      <formula>AND(Q17&lt;TODAY(),Q19="")</formula>
    </cfRule>
  </conditionalFormatting>
  <conditionalFormatting sqref="Q24">
    <cfRule type="expression" priority="124" aboveAverage="0" equalAverage="0" bottom="0" percent="0" rank="0" text="" dxfId="311">
      <formula>AND(Q22&lt;TODAY(),Q24="")</formula>
    </cfRule>
  </conditionalFormatting>
  <conditionalFormatting sqref="Q29">
    <cfRule type="expression" priority="125" aboveAverage="0" equalAverage="0" bottom="0" percent="0" rank="0" text="" dxfId="312">
      <formula>AND(Q27&lt;TODAY(),Q29="")</formula>
    </cfRule>
  </conditionalFormatting>
  <conditionalFormatting sqref="Q34">
    <cfRule type="expression" priority="126" aboveAverage="0" equalAverage="0" bottom="0" percent="0" rank="0" text="" dxfId="313">
      <formula>AND(Q32&lt;TODAY(),Q34="")</formula>
    </cfRule>
  </conditionalFormatting>
  <conditionalFormatting sqref="Q41">
    <cfRule type="expression" priority="127" aboveAverage="0" equalAverage="0" bottom="0" percent="0" rank="0" text="" dxfId="314">
      <formula>AND(Q39&lt;TODAY(),Q41="")</formula>
    </cfRule>
  </conditionalFormatting>
  <conditionalFormatting sqref="Q49 Q57">
    <cfRule type="expression" priority="128" aboveAverage="0" equalAverage="0" bottom="0" percent="0" rank="0" text="" dxfId="315">
      <formula>OR($V$50="F",$V$47="F",$V$48="F",$V$49="F")</formula>
    </cfRule>
  </conditionalFormatting>
  <conditionalFormatting sqref="Q64">
    <cfRule type="expression" priority="129" aboveAverage="0" equalAverage="0" bottom="0" percent="0" rank="0" text="" dxfId="316">
      <formula>AND(Q62&lt;TODAY(),Q64="")</formula>
    </cfRule>
  </conditionalFormatting>
  <conditionalFormatting sqref="Q66">
    <cfRule type="expression" priority="130" aboveAverage="0" equalAverage="0" bottom="0" percent="0" rank="0" text="" dxfId="317">
      <formula>AND(Q64=R64,Q64&lt;&gt;"")</formula>
    </cfRule>
  </conditionalFormatting>
  <conditionalFormatting sqref="Q76">
    <cfRule type="expression" priority="131" aboveAverage="0" equalAverage="0" bottom="0" percent="0" rank="0" text="" dxfId="318">
      <formula>AND(O74=Q74,O74&lt;&gt;"")</formula>
    </cfRule>
  </conditionalFormatting>
  <conditionalFormatting sqref="Q5:R5">
    <cfRule type="expression" priority="132" aboveAverage="0" equalAverage="0" bottom="0" percent="0" rank="0" text="" dxfId="319">
      <formula>OR($V$55="F",$V$56="F",$V$57="F",$V$58="F")</formula>
    </cfRule>
  </conditionalFormatting>
  <conditionalFormatting sqref="Q65:R65">
    <cfRule type="expression" priority="133" aboveAverage="0" equalAverage="0" bottom="0" percent="0" rank="0" text="" dxfId="320">
      <formula>AND(Q64=R64,Q64&lt;&gt;"",R64&lt;&gt;"")</formula>
    </cfRule>
  </conditionalFormatting>
  <conditionalFormatting sqref="R14">
    <cfRule type="expression" priority="134" aboveAverage="0" equalAverage="0" bottom="0" percent="0" rank="0" text="" dxfId="321">
      <formula>AND(Q12&lt;TODAY(),R14="")</formula>
    </cfRule>
  </conditionalFormatting>
  <conditionalFormatting sqref="R19">
    <cfRule type="expression" priority="135" aboveAverage="0" equalAverage="0" bottom="0" percent="0" rank="0" text="" dxfId="322">
      <formula>AND(Q17&lt;TODAY(),R19="")</formula>
    </cfRule>
  </conditionalFormatting>
  <conditionalFormatting sqref="R24">
    <cfRule type="expression" priority="136" aboveAverage="0" equalAverage="0" bottom="0" percent="0" rank="0" text="" dxfId="323">
      <formula>AND(Q22&lt;TODAY(),R24="")</formula>
    </cfRule>
  </conditionalFormatting>
  <conditionalFormatting sqref="R29">
    <cfRule type="expression" priority="137" aboveAverage="0" equalAverage="0" bottom="0" percent="0" rank="0" text="" dxfId="324">
      <formula>AND(Q27&lt;TODAY(),R29="")</formula>
    </cfRule>
  </conditionalFormatting>
  <conditionalFormatting sqref="R34">
    <cfRule type="expression" priority="138" aboveAverage="0" equalAverage="0" bottom="0" percent="0" rank="0" text="" dxfId="325">
      <formula>AND(Q32&lt;TODAY(),R34="")</formula>
    </cfRule>
  </conditionalFormatting>
  <conditionalFormatting sqref="R41">
    <cfRule type="expression" priority="139" aboveAverage="0" equalAverage="0" bottom="0" percent="0" rank="0" text="" dxfId="326">
      <formula>AND(Q39&lt;TODAY(),R41="")</formula>
    </cfRule>
  </conditionalFormatting>
  <conditionalFormatting sqref="R64">
    <cfRule type="expression" priority="140" aboveAverage="0" equalAverage="0" bottom="0" percent="0" rank="0" text="" dxfId="327">
      <formula>AND(Q62&lt;TODAY(),R64="")</formula>
    </cfRule>
  </conditionalFormatting>
  <conditionalFormatting sqref="R66">
    <cfRule type="expression" priority="141" aboveAverage="0" equalAverage="0" bottom="0" percent="0" rank="0" text="" dxfId="328">
      <formula>AND(Q64=R64,Q64&lt;&gt;"")</formula>
    </cfRule>
  </conditionalFormatting>
  <conditionalFormatting sqref="R82">
    <cfRule type="expression" priority="142" aboveAverage="0" equalAverage="0" bottom="0" percent="0" rank="0" text="" dxfId="329">
      <formula>INT(R82)=TODAY()</formula>
    </cfRule>
  </conditionalFormatting>
  <conditionalFormatting sqref="R86">
    <cfRule type="expression" priority="143" aboveAverage="0" equalAverage="0" bottom="0" percent="0" rank="0" text="" dxfId="330">
      <formula>AND(R84=T84,R84&lt;&gt;"")</formula>
    </cfRule>
  </conditionalFormatting>
  <conditionalFormatting sqref="R85:T85">
    <cfRule type="expression" priority="144" aboveAverage="0" equalAverage="0" bottom="0" percent="0" rank="0" text="" dxfId="331">
      <formula>AND(R84=T84,R84&lt;&gt;"",T84&lt;&gt;"")</formula>
    </cfRule>
  </conditionalFormatting>
  <conditionalFormatting sqref="T16">
    <cfRule type="expression" priority="145" aboveAverage="0" equalAverage="0" bottom="0" percent="0" rank="0" text="" dxfId="332">
      <formula>AND(T16=TODAY())</formula>
    </cfRule>
  </conditionalFormatting>
  <conditionalFormatting sqref="T64">
    <cfRule type="expression" priority="146" aboveAverage="0" equalAverage="0" bottom="0" percent="0" rank="0" text="" dxfId="333">
      <formula>AND(T62&lt;TODAY(),T64="")</formula>
    </cfRule>
  </conditionalFormatting>
  <conditionalFormatting sqref="T66">
    <cfRule type="expression" priority="147" aboveAverage="0" equalAverage="0" bottom="0" percent="0" rank="0" text="" dxfId="334">
      <formula>AND(T64=U64,T64&lt;&gt;"")</formula>
    </cfRule>
  </conditionalFormatting>
  <conditionalFormatting sqref="T86">
    <cfRule type="expression" priority="148" aboveAverage="0" equalAverage="0" bottom="0" percent="0" rank="0" text="" dxfId="335">
      <formula>AND(R84=T84,R84&lt;&gt;"")</formula>
    </cfRule>
  </conditionalFormatting>
  <conditionalFormatting sqref="T65:U65">
    <cfRule type="expression" priority="149" aboveAverage="0" equalAverage="0" bottom="0" percent="0" rank="0" text="" dxfId="336">
      <formula>AND(T64=U64,T64&lt;&gt;"",U64&lt;&gt;"")</formula>
    </cfRule>
  </conditionalFormatting>
  <conditionalFormatting sqref="U64">
    <cfRule type="expression" priority="150" aboveAverage="0" equalAverage="0" bottom="0" percent="0" rank="0" text="" dxfId="337">
      <formula>AND(T62&lt;TODAY(),U64="")</formula>
    </cfRule>
  </conditionalFormatting>
  <conditionalFormatting sqref="U66">
    <cfRule type="expression" priority="151" aboveAverage="0" equalAverage="0" bottom="0" percent="0" rank="0" text="" dxfId="338">
      <formula>AND(T64=U64,T64&lt;&gt;"")</formula>
    </cfRule>
  </conditionalFormatting>
  <conditionalFormatting sqref="U72">
    <cfRule type="expression" priority="152" aboveAverage="0" equalAverage="0" bottom="0" percent="0" rank="0" text="" dxfId="339">
      <formula>INT(U72)=TODAY()</formula>
    </cfRule>
  </conditionalFormatting>
  <conditionalFormatting sqref="U76">
    <cfRule type="expression" priority="153" aboveAverage="0" equalAverage="0" bottom="0" percent="0" rank="0" text="" dxfId="340">
      <formula>AND(U74=W74,U74&lt;&gt;"")</formula>
    </cfRule>
  </conditionalFormatting>
  <conditionalFormatting sqref="U75:W75">
    <cfRule type="expression" priority="154" aboveAverage="0" equalAverage="0" bottom="0" percent="0" rank="0" text="" dxfId="341">
      <formula>AND(U74=W74,U74&lt;&gt;"",W74&lt;&gt;"")</formula>
    </cfRule>
  </conditionalFormatting>
  <conditionalFormatting sqref="V62">
    <cfRule type="expression" priority="155" aboveAverage="0" equalAverage="0" bottom="0" percent="0" rank="0" text="" dxfId="342">
      <formula>AND(V62=TODAY())</formula>
    </cfRule>
  </conditionalFormatting>
  <conditionalFormatting sqref="W64">
    <cfRule type="expression" priority="156" aboveAverage="0" equalAverage="0" bottom="0" percent="0" rank="0" text="" dxfId="343">
      <formula>AND(W62&lt;TODAY(),W64="")</formula>
    </cfRule>
  </conditionalFormatting>
  <conditionalFormatting sqref="W66">
    <cfRule type="expression" priority="157" aboveAverage="0" equalAverage="0" bottom="0" percent="0" rank="0" text="" dxfId="344">
      <formula>AND(W64=X64,W64&lt;&gt;"")</formula>
    </cfRule>
  </conditionalFormatting>
  <conditionalFormatting sqref="W76">
    <cfRule type="expression" priority="158" aboveAverage="0" equalAverage="0" bottom="0" percent="0" rank="0" text="" dxfId="345">
      <formula>AND(U74=W74,U74&lt;&gt;"")</formula>
    </cfRule>
  </conditionalFormatting>
  <conditionalFormatting sqref="W65:X65">
    <cfRule type="expression" priority="159" aboveAverage="0" equalAverage="0" bottom="0" percent="0" rank="0" text="" dxfId="346">
      <formula>AND(W64=X64,W64&lt;&gt;"",X64&lt;&gt;"")</formula>
    </cfRule>
  </conditionalFormatting>
  <conditionalFormatting sqref="X64">
    <cfRule type="expression" priority="160" aboveAverage="0" equalAverage="0" bottom="0" percent="0" rank="0" text="" dxfId="347">
      <formula>AND(W62&lt;TODAY(),X64="")</formula>
    </cfRule>
  </conditionalFormatting>
  <conditionalFormatting sqref="X66">
    <cfRule type="expression" priority="161" aboveAverage="0" equalAverage="0" bottom="0" percent="0" rank="0" text="" dxfId="348">
      <formula>AND(W64=X64,W64&lt;&gt;"")</formula>
    </cfRule>
  </conditionalFormatting>
  <printOptions headings="false" gridLines="false" gridLinesSet="true" horizontalCentered="true" verticalCentered="false"/>
  <pageMargins left="0.196527777777778" right="0.196527777777778" top="0.39375" bottom="0.39375" header="0.511805555555555" footer="0.511805555555555"/>
  <pageSetup paperSize="9" scale="5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extLst>
    <ext xmlns:x14="http://schemas.microsoft.com/office/spreadsheetml/2009/9/main" uri="{78C0D931-6437-407d-A8EE-F0AAD7539E65}">
      <x14:conditionalFormattings>
        <x14:conditionalFormatting xmlns:xm="http://schemas.microsoft.com/office/excel/2006/main">
          <x14:cfRule type="expression" priority="162" id="{6FC020E0-5AD9-48CE-9842-8697FBEB6510}">
            <xm:f>Distinctness!$D$4&gt;0</xm:f>
            <x14:dxf>
              <font>
                <b val="0"/>
                <i val="0"/>
                <color rgb="FFC02000"/>
              </font>
            </x14:dxf>
          </x14:cfRule>
          <xm:sqref>B7</xm:sqref>
        </x14:conditionalFormatting>
        <x14:conditionalFormatting xmlns:xm="http://schemas.microsoft.com/office/excel/2006/main">
          <x14:cfRule type="expression" priority="163" id="{6EE39CE6-253E-4687-908A-C8105CBA4A6A}">
            <xm:f>GrpA!$Y$11&gt;0</xm:f>
            <x14:dxf>
              <font>
                <color rgb="FFC02000"/>
              </font>
            </x14:dxf>
          </x14:cfRule>
          <xm:sqref>B35:C35</xm:sqref>
        </x14:conditionalFormatting>
        <x14:conditionalFormatting xmlns:xm="http://schemas.microsoft.com/office/excel/2006/main">
          <x14:cfRule type="expression" priority="164" id="{E79C8940-E19C-4916-927B-1EE8DE26C9A4}">
            <xm:f>GrpA!$Y$11&gt;0</xm:f>
            <x14:dxf>
              <font>
                <color rgb="FF000000"/>
              </font>
            </x14:dxf>
          </x14:cfRule>
          <xm:sqref>B36:C36</xm:sqref>
        </x14:conditionalFormatting>
        <x14:conditionalFormatting xmlns:xm="http://schemas.microsoft.com/office/excel/2006/main">
          <x14:cfRule type="expression" priority="165" id="{6EF994DC-AC30-4550-B26F-141DA54BFA75}">
            <xm:f>GrpA!$Y$11&gt;0</xm:f>
            <x14:dxf>
              <font>
                <color rgb="FFC02000"/>
              </font>
            </x14:dxf>
          </x14:cfRule>
          <xm:sqref>B43:C43</xm:sqref>
        </x14:conditionalFormatting>
        <x14:conditionalFormatting xmlns:xm="http://schemas.microsoft.com/office/excel/2006/main">
          <x14:cfRule type="expression" priority="166" id="{71D0573E-D352-4F62-B49A-6B19FF4CB720}">
            <xm:f>GrpA!$Y$11&gt;0</xm:f>
            <x14:dxf>
              <font>
                <color rgb="FF000000"/>
              </font>
            </x14:dxf>
          </x14:cfRule>
          <xm:sqref>E35:F35 H35:I35 K35:L35 N35:O35 Q35:R35 B42:C42 E42:F42 H42:I42 K42:L42 N42:O42 Q42:R42</xm:sqref>
        </x14:conditionalFormatting>
        <x14:conditionalFormatting xmlns:xm="http://schemas.microsoft.com/office/excel/2006/main">
          <x14:cfRule type="expression" priority="167" id="{78CD412C-6D13-48B5-BF3C-7874AFF67F2D}">
            <xm:f>GrpB!$Y$11&gt;0</xm:f>
            <x14:dxf>
              <font>
                <color rgb="FFC02000"/>
              </font>
            </x14:dxf>
          </x14:cfRule>
          <xm:sqref>E36:F36</xm:sqref>
        </x14:conditionalFormatting>
        <x14:conditionalFormatting xmlns:xm="http://schemas.microsoft.com/office/excel/2006/main">
          <x14:cfRule type="expression" priority="168" id="{A998B034-1D80-46EC-9CBA-8A339B40253E}">
            <xm:f>GrpB!$Y$11&gt;0</xm:f>
            <x14:dxf>
              <font>
                <color rgb="FF000000"/>
              </font>
            </x14:dxf>
          </x14:cfRule>
          <xm:sqref>E43:F43</xm:sqref>
        </x14:conditionalFormatting>
        <x14:conditionalFormatting xmlns:xm="http://schemas.microsoft.com/office/excel/2006/main">
          <x14:cfRule type="expression" priority="169" id="{71B0867C-36CC-48E6-B334-B42058B5589F}">
            <xm:f>GrpC!$Y$11&gt;0</xm:f>
            <x14:dxf>
              <font>
                <color rgb="FFC02000"/>
              </font>
            </x14:dxf>
          </x14:cfRule>
          <xm:sqref>H36:I36</xm:sqref>
        </x14:conditionalFormatting>
        <x14:conditionalFormatting xmlns:xm="http://schemas.microsoft.com/office/excel/2006/main">
          <x14:cfRule type="expression" priority="170" id="{ED4BA5D8-1AD1-42E5-8F68-5F2B7A1F8758}">
            <xm:f>GrpC!$Y$11&gt;0</xm:f>
            <x14:dxf>
              <font>
                <color rgb="FF000000"/>
              </font>
            </x14:dxf>
          </x14:cfRule>
          <xm:sqref>H43:I43</xm:sqref>
        </x14:conditionalFormatting>
        <x14:conditionalFormatting xmlns:xm="http://schemas.microsoft.com/office/excel/2006/main">
          <x14:cfRule type="expression" priority="171" id="{4811AF5F-52EA-40F0-9128-295BA19FBDB0}">
            <xm:f>GrpD!$Y$11&gt;0</xm:f>
            <x14:dxf>
              <font>
                <color rgb="FFC02000"/>
              </font>
            </x14:dxf>
          </x14:cfRule>
          <xm:sqref>K36:L36</xm:sqref>
        </x14:conditionalFormatting>
        <x14:conditionalFormatting xmlns:xm="http://schemas.microsoft.com/office/excel/2006/main">
          <x14:cfRule type="expression" priority="172" id="{A7D041F0-3082-4E13-83BC-B6D4607278EC}">
            <xm:f>GrpD!$Y$11&gt;0</xm:f>
            <x14:dxf>
              <font>
                <color rgb="FF000000"/>
              </font>
            </x14:dxf>
          </x14:cfRule>
          <xm:sqref>K43:L43</xm:sqref>
        </x14:conditionalFormatting>
        <x14:conditionalFormatting xmlns:xm="http://schemas.microsoft.com/office/excel/2006/main">
          <x14:cfRule type="expression" priority="173" id="{7BE0D690-792D-4B2E-AC65-188D7DDB7AE8}">
            <xm:f>GrpE!$Y$11&gt;0</xm:f>
            <x14:dxf>
              <font>
                <color rgb="FFC02000"/>
              </font>
            </x14:dxf>
          </x14:cfRule>
          <xm:sqref>N36:O36</xm:sqref>
        </x14:conditionalFormatting>
        <x14:conditionalFormatting xmlns:xm="http://schemas.microsoft.com/office/excel/2006/main">
          <x14:cfRule type="expression" priority="174" id="{B5237E92-5825-4420-BB29-91F227557488}">
            <xm:f>GrpE!$Y$11&gt;0</xm:f>
            <x14:dxf>
              <font>
                <color rgb="FF000000"/>
              </font>
            </x14:dxf>
          </x14:cfRule>
          <xm:sqref>N43:O43</xm:sqref>
        </x14:conditionalFormatting>
        <x14:conditionalFormatting xmlns:xm="http://schemas.microsoft.com/office/excel/2006/main">
          <x14:cfRule type="expression" priority="175" id="{2F493049-30AE-438D-BE50-5C30835F2DE9}">
            <xm:f>GrpF!$Y$11&gt;0</xm:f>
            <x14:dxf>
              <font>
                <color rgb="FFC02000"/>
              </font>
            </x14:dxf>
          </x14:cfRule>
          <xm:sqref>Q36:R36</xm:sqref>
        </x14:conditionalFormatting>
        <x14:conditionalFormatting xmlns:xm="http://schemas.microsoft.com/office/excel/2006/main">
          <x14:cfRule type="expression" priority="176" id="{3EAA70D0-14F8-4031-A4A5-5B102210DFEA}">
            <xm:f>GrpF!$Y$11&gt;0</xm:f>
            <x14:dxf>
              <font>
                <color rgb="FF000000"/>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8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11.47265625" defaultRowHeight="14.5" zeroHeight="true" outlineLevelRow="0" outlineLevelCol="0"/>
  <cols>
    <col collapsed="false" customWidth="true" hidden="false" outlineLevel="0" max="2" min="2" style="151" width="21.55"/>
    <col collapsed="false" customWidth="true" hidden="false" outlineLevel="0" max="3" min="3" style="0" width="10.27"/>
    <col collapsed="false" customWidth="true" hidden="false" outlineLevel="0" max="4" min="4" style="0" width="18"/>
    <col collapsed="false" customWidth="true" hidden="false" outlineLevel="0" max="5" min="5" style="0" width="19"/>
    <col collapsed="false" customWidth="true" hidden="false" outlineLevel="0" max="6" min="6" style="0" width="9.27"/>
    <col collapsed="false" customWidth="true" hidden="false" outlineLevel="0" max="7" min="7" style="106" width="7.82"/>
    <col collapsed="false" customWidth="true" hidden="false" outlineLevel="0" max="8" min="8" style="106" width="9.73"/>
    <col collapsed="false" customWidth="true" hidden="false" outlineLevel="0" max="9" min="9" style="106" width="15.54"/>
    <col collapsed="false" customWidth="true" hidden="false" outlineLevel="0" max="11" min="11" style="0" width="5.72"/>
    <col collapsed="false" customWidth="true" hidden="false" outlineLevel="0" max="12" min="12" style="0" width="19.27"/>
    <col collapsed="false" customWidth="false" hidden="true" outlineLevel="0" max="1024" min="14" style="0" width="11.45"/>
  </cols>
  <sheetData>
    <row r="1" customFormat="false" ht="28.5" hidden="false" customHeight="false" outlineLevel="0" collapsed="false">
      <c r="A1" s="152"/>
      <c r="B1" s="153" t="str">
        <f aca="false">Language!$E$221</f>
        <v>Daily schedule</v>
      </c>
      <c r="C1" s="153"/>
      <c r="D1" s="153"/>
      <c r="E1" s="153"/>
      <c r="F1" s="153"/>
      <c r="G1" s="153"/>
      <c r="H1" s="153"/>
      <c r="I1" s="154"/>
    </row>
    <row r="2" customFormat="false" ht="29" hidden="false" customHeight="false" outlineLevel="0" collapsed="false">
      <c r="A2" s="155"/>
      <c r="B2" s="156"/>
      <c r="C2" s="156"/>
      <c r="D2" s="156"/>
      <c r="E2" s="156"/>
      <c r="F2" s="156"/>
      <c r="G2" s="156"/>
      <c r="H2" s="156"/>
      <c r="I2" s="156"/>
      <c r="K2" s="157" t="str">
        <f aca="false">Language!$E$231</f>
        <v>Color favorites</v>
      </c>
      <c r="L2" s="157"/>
    </row>
    <row r="3" customFormat="false" ht="16.5" hidden="false" customHeight="true" outlineLevel="0" collapsed="false">
      <c r="A3" s="155"/>
      <c r="B3" s="158" t="str">
        <f aca="false">Language!$E$230</f>
        <v>Date</v>
      </c>
      <c r="C3" s="159" t="str">
        <f aca="false">Language!$E$224</f>
        <v>Time</v>
      </c>
      <c r="D3" s="159" t="str">
        <f aca="false">Language!$E$225</f>
        <v>Team 1</v>
      </c>
      <c r="E3" s="159" t="str">
        <f aca="false">Language!$E$226</f>
        <v>Team 2</v>
      </c>
      <c r="F3" s="160" t="str">
        <f aca="false">Language!$E$222</f>
        <v>Match No.</v>
      </c>
      <c r="G3" s="160" t="str">
        <f aca="false">Language!$E$223</f>
        <v>Teams</v>
      </c>
      <c r="H3" s="160"/>
      <c r="I3" s="161" t="str">
        <f aca="false">Language!$E$136</f>
        <v>Venue</v>
      </c>
      <c r="K3" s="162" t="str">
        <f aca="false">Language!$E$232</f>
        <v>Enter the group code here</v>
      </c>
      <c r="L3" s="162"/>
    </row>
    <row r="4" customFormat="false" ht="14.5" hidden="false" customHeight="false" outlineLevel="0" collapsed="false">
      <c r="B4" s="163" t="n">
        <f aca="false">INDEX(Matches!$B$4:$J$72,MATCH($F4,Matches!$B$4:$B$72,0),5)</f>
        <v>45457.875</v>
      </c>
      <c r="C4" s="164" t="n">
        <f aca="false">INDEX(Matches!$B$4:$J$72,MATCH($F4,Matches!$B$4:$B$72,0),5)</f>
        <v>45457.875</v>
      </c>
      <c r="D4" s="165" t="str">
        <f aca="false">INDEX(Matches!$B$4:$J$72,MATCH($F4,Matches!$B$4:$B$72,0),8)</f>
        <v>Germany</v>
      </c>
      <c r="E4" s="165" t="str">
        <f aca="false">INDEX(Matches!$B$4:$J$72,MATCH($F4,Matches!$B$4:$B$72,0),9)</f>
        <v>Scotland</v>
      </c>
      <c r="F4" s="166" t="n">
        <v>1</v>
      </c>
      <c r="G4" s="167" t="str">
        <f aca="false">INDEX(Matches!$B$4:$J$72,MATCH($F4,Matches!$B$4:$B$72,0),2)</f>
        <v>A1</v>
      </c>
      <c r="H4" s="167" t="str">
        <f aca="false">INDEX(Matches!$B$4:$J$72,MATCH($F4,Matches!$B$4:$B$72,0),3)</f>
        <v>A2</v>
      </c>
      <c r="I4" s="168" t="str">
        <f aca="false">IFERROR(VLOOKUP($F4,Matches!$B$4:$H$58,7,0),"")</f>
        <v>Munich</v>
      </c>
      <c r="K4" s="162"/>
      <c r="L4" s="162"/>
    </row>
    <row r="5" customFormat="false" ht="14.5" hidden="false" customHeight="false" outlineLevel="0" collapsed="false">
      <c r="B5" s="169"/>
      <c r="C5" s="170"/>
      <c r="D5" s="171"/>
      <c r="E5" s="171"/>
      <c r="F5" s="172"/>
      <c r="G5" s="173"/>
      <c r="H5" s="173"/>
      <c r="I5" s="174"/>
      <c r="K5" s="162"/>
      <c r="L5" s="162"/>
    </row>
    <row r="6" customFormat="false" ht="15.5" hidden="false" customHeight="false" outlineLevel="0" collapsed="false">
      <c r="B6" s="163" t="n">
        <f aca="false">INDEX(Matches!$B$4:$J$72,MATCH($F6,Matches!$B$4:$B$72,0),5)</f>
        <v>45458.625</v>
      </c>
      <c r="C6" s="164" t="n">
        <f aca="false">INDEX(Matches!$B$4:$J$72,MATCH($F6,Matches!$B$4:$B$72,0),5)</f>
        <v>45458.625</v>
      </c>
      <c r="D6" s="165" t="str">
        <f aca="false">INDEX(Matches!$B$4:$J$72,MATCH($F6,Matches!$B$4:$B$72,0),8)</f>
        <v>Hungary</v>
      </c>
      <c r="E6" s="165" t="str">
        <f aca="false">INDEX(Matches!$B$4:$J$72,MATCH($F6,Matches!$B$4:$B$72,0),9)</f>
        <v>Switzerland</v>
      </c>
      <c r="F6" s="175" t="n">
        <v>2</v>
      </c>
      <c r="G6" s="167" t="str">
        <f aca="false">INDEX(Matches!$B$4:$J$72,MATCH($F6,Matches!$B$4:$B$72,0),2)</f>
        <v>A3</v>
      </c>
      <c r="H6" s="167" t="str">
        <f aca="false">INDEX(Matches!$B$4:$J$72,MATCH($F6,Matches!$B$4:$B$72,0),3)</f>
        <v>A4</v>
      </c>
      <c r="I6" s="168" t="str">
        <f aca="false">IFERROR(VLOOKUP($F6,Matches!$B$4:$H$58,7,0),"")</f>
        <v>Cologne</v>
      </c>
      <c r="K6" s="176" t="s">
        <v>44</v>
      </c>
    </row>
    <row r="7" customFormat="false" ht="14.5" hidden="false" customHeight="false" outlineLevel="0" collapsed="false">
      <c r="B7" s="163" t="n">
        <f aca="false">INDEX(Matches!$B$4:$J$72,MATCH($F7,Matches!$B$4:$B$72,0),5)</f>
        <v>45458.75</v>
      </c>
      <c r="C7" s="164" t="n">
        <f aca="false">INDEX(Matches!$B$4:$J$72,MATCH($F7,Matches!$B$4:$B$72,0),5)</f>
        <v>45458.75</v>
      </c>
      <c r="D7" s="165" t="str">
        <f aca="false">INDEX(Matches!$B$4:$J$72,MATCH($F7,Matches!$B$4:$B$72,0),8)</f>
        <v>Spain</v>
      </c>
      <c r="E7" s="165" t="str">
        <f aca="false">INDEX(Matches!$B$4:$J$72,MATCH($F7,Matches!$B$4:$B$72,0),9)</f>
        <v>Croatia</v>
      </c>
      <c r="F7" s="175" t="n">
        <v>3</v>
      </c>
      <c r="G7" s="167" t="str">
        <f aca="false">INDEX(Matches!$B$4:$J$72,MATCH($F7,Matches!$B$4:$B$72,0),2)</f>
        <v>B1</v>
      </c>
      <c r="H7" s="167" t="str">
        <f aca="false">INDEX(Matches!$B$4:$J$72,MATCH($F7,Matches!$B$4:$B$72,0),3)</f>
        <v>B2</v>
      </c>
      <c r="I7" s="168" t="str">
        <f aca="false">IFERROR(VLOOKUP($F7,Matches!$B$4:$H$58,7,0),"")</f>
        <v>Berlin</v>
      </c>
      <c r="K7" s="177" t="s">
        <v>45</v>
      </c>
      <c r="L7" s="178" t="str">
        <f aca="false">IFERROR(VLOOKUP(K7,Groups!$B$7:$D$35,3,0),"")</f>
        <v>England</v>
      </c>
    </row>
    <row r="8" customFormat="false" ht="14.5" hidden="false" customHeight="false" outlineLevel="0" collapsed="false">
      <c r="B8" s="163" t="n">
        <f aca="false">INDEX(Matches!$B$4:$J$72,MATCH($F8,Matches!$B$4:$B$72,0),5)</f>
        <v>45458.875</v>
      </c>
      <c r="C8" s="164" t="n">
        <f aca="false">INDEX(Matches!$B$4:$J$72,MATCH($F8,Matches!$B$4:$B$72,0),5)</f>
        <v>45458.875</v>
      </c>
      <c r="D8" s="165" t="str">
        <f aca="false">INDEX(Matches!$B$4:$J$72,MATCH($F8,Matches!$B$4:$B$72,0),8)</f>
        <v>Italy</v>
      </c>
      <c r="E8" s="165" t="str">
        <f aca="false">INDEX(Matches!$B$4:$J$72,MATCH($F8,Matches!$B$4:$B$72,0),9)</f>
        <v>Albania</v>
      </c>
      <c r="F8" s="175" t="n">
        <v>4</v>
      </c>
      <c r="G8" s="167" t="str">
        <f aca="false">INDEX(Matches!$B$4:$J$72,MATCH($F8,Matches!$B$4:$B$72,0),2)</f>
        <v>B3</v>
      </c>
      <c r="H8" s="167" t="str">
        <f aca="false">INDEX(Matches!$B$4:$J$72,MATCH($F8,Matches!$B$4:$B$72,0),3)</f>
        <v>B4</v>
      </c>
      <c r="I8" s="168" t="str">
        <f aca="false">IFERROR(VLOOKUP($F8,Matches!$B$4:$H$58,7,0),"")</f>
        <v>Dortmund</v>
      </c>
      <c r="K8" s="179" t="s">
        <v>46</v>
      </c>
      <c r="L8" s="180" t="str">
        <f aca="false">IFERROR(VLOOKUP(K8,Groups!$B$7:$D$35,3,0),"")</f>
        <v>Spain</v>
      </c>
    </row>
    <row r="9" customFormat="false" ht="14.5" hidden="false" customHeight="false" outlineLevel="0" collapsed="false">
      <c r="B9" s="169"/>
      <c r="C9" s="170"/>
      <c r="D9" s="171"/>
      <c r="E9" s="171"/>
      <c r="F9" s="172"/>
      <c r="G9" s="173"/>
      <c r="H9" s="173"/>
      <c r="I9" s="174"/>
      <c r="K9" s="179" t="s">
        <v>47</v>
      </c>
      <c r="L9" s="181" t="str">
        <f aca="false">IFERROR(VLOOKUP(K9,Groups!$B$7:$D$35,3,0),"")</f>
        <v>France</v>
      </c>
    </row>
    <row r="10" customFormat="false" ht="15" hidden="false" customHeight="false" outlineLevel="0" collapsed="false">
      <c r="B10" s="163" t="n">
        <f aca="false">INDEX(Matches!$B$4:$J$72,MATCH($F10,Matches!$B$4:$B$72,0),5)</f>
        <v>45459.625</v>
      </c>
      <c r="C10" s="164" t="n">
        <f aca="false">INDEX(Matches!$B$4:$J$72,MATCH($F10,Matches!$B$4:$B$72,0),5)</f>
        <v>45459.625</v>
      </c>
      <c r="D10" s="165" t="str">
        <f aca="false">INDEX(Matches!$B$4:$J$72,MATCH($F10,Matches!$B$4:$B$72,0),8)</f>
        <v>Poland</v>
      </c>
      <c r="E10" s="165" t="str">
        <f aca="false">INDEX(Matches!$B$4:$J$72,MATCH($F10,Matches!$B$4:$B$72,0),9)</f>
        <v>Netherlands</v>
      </c>
      <c r="F10" s="175" t="n">
        <v>7</v>
      </c>
      <c r="G10" s="167" t="str">
        <f aca="false">INDEX(Matches!$B$4:$J$72,MATCH($F10,Matches!$B$4:$B$72,0),2)</f>
        <v>D1</v>
      </c>
      <c r="H10" s="167" t="str">
        <f aca="false">INDEX(Matches!$B$4:$J$72,MATCH($F10,Matches!$B$4:$B$72,0),3)</f>
        <v>D2</v>
      </c>
      <c r="I10" s="168" t="str">
        <f aca="false">IFERROR(VLOOKUP($F10,Matches!$B$4:$H$58,7,0),"")</f>
        <v>Hamburg</v>
      </c>
      <c r="K10" s="182"/>
      <c r="L10" s="183" t="str">
        <f aca="false">IFERROR(VLOOKUP(K10,Groups!$B$7:$D$35,3,0),"")</f>
        <v/>
      </c>
    </row>
    <row r="11" customFormat="false" ht="14.5" hidden="false" customHeight="false" outlineLevel="0" collapsed="false">
      <c r="B11" s="163" t="n">
        <f aca="false">INDEX(Matches!$B$4:$J$72,MATCH($F11,Matches!$B$4:$B$72,0),5)</f>
        <v>45459.75</v>
      </c>
      <c r="C11" s="164" t="n">
        <f aca="false">INDEX(Matches!$B$4:$J$72,MATCH($F11,Matches!$B$4:$B$72,0),5)</f>
        <v>45459.75</v>
      </c>
      <c r="D11" s="165" t="str">
        <f aca="false">INDEX(Matches!$B$4:$J$72,MATCH($F11,Matches!$B$4:$B$72,0),8)</f>
        <v>Slovenia</v>
      </c>
      <c r="E11" s="165" t="str">
        <f aca="false">INDEX(Matches!$B$4:$J$72,MATCH($F11,Matches!$B$4:$B$72,0),9)</f>
        <v>Denmark</v>
      </c>
      <c r="F11" s="175" t="n">
        <v>6</v>
      </c>
      <c r="G11" s="167" t="str">
        <f aca="false">INDEX(Matches!$B$4:$J$72,MATCH($F11,Matches!$B$4:$B$72,0),2)</f>
        <v>C1</v>
      </c>
      <c r="H11" s="167" t="str">
        <f aca="false">INDEX(Matches!$B$4:$J$72,MATCH($F11,Matches!$B$4:$B$72,0),3)</f>
        <v>C2</v>
      </c>
      <c r="I11" s="168" t="str">
        <f aca="false">IFERROR(VLOOKUP($F11,Matches!$B$4:$H$58,7,0),"")</f>
        <v>Stuttgart</v>
      </c>
    </row>
    <row r="12" customFormat="false" ht="14.5" hidden="false" customHeight="false" outlineLevel="0" collapsed="false">
      <c r="B12" s="163" t="n">
        <f aca="false">INDEX(Matches!$B$4:$J$72,MATCH($F12,Matches!$B$4:$B$72,0),5)</f>
        <v>45459.875</v>
      </c>
      <c r="C12" s="164" t="n">
        <f aca="false">INDEX(Matches!$B$4:$J$72,MATCH($F12,Matches!$B$4:$B$72,0),5)</f>
        <v>45459.875</v>
      </c>
      <c r="D12" s="165" t="str">
        <f aca="false">INDEX(Matches!$B$4:$J$72,MATCH($F12,Matches!$B$4:$B$72,0),8)</f>
        <v>Serbia</v>
      </c>
      <c r="E12" s="165" t="str">
        <f aca="false">INDEX(Matches!$B$4:$J$72,MATCH($F12,Matches!$B$4:$B$72,0),9)</f>
        <v>England</v>
      </c>
      <c r="F12" s="175" t="n">
        <v>5</v>
      </c>
      <c r="G12" s="167" t="str">
        <f aca="false">INDEX(Matches!$B$4:$J$72,MATCH($F12,Matches!$B$4:$B$72,0),2)</f>
        <v>C3</v>
      </c>
      <c r="H12" s="167" t="str">
        <f aca="false">INDEX(Matches!$B$4:$J$72,MATCH($F12,Matches!$B$4:$B$72,0),3)</f>
        <v>C4</v>
      </c>
      <c r="I12" s="168" t="str">
        <f aca="false">IFERROR(VLOOKUP($F12,Matches!$B$4:$H$58,7,0),"")</f>
        <v>Gelsenkirchen</v>
      </c>
    </row>
    <row r="13" customFormat="false" ht="14.5" hidden="false" customHeight="false" outlineLevel="0" collapsed="false">
      <c r="B13" s="169"/>
      <c r="C13" s="170"/>
      <c r="D13" s="171"/>
      <c r="E13" s="171"/>
      <c r="F13" s="172"/>
      <c r="G13" s="173"/>
      <c r="H13" s="173"/>
      <c r="I13" s="174"/>
    </row>
    <row r="14" customFormat="false" ht="14.5" hidden="false" customHeight="false" outlineLevel="0" collapsed="false">
      <c r="B14" s="163" t="n">
        <f aca="false">INDEX(Matches!$B$4:$J$72,MATCH($F14,Matches!$B$4:$B$72,0),5)</f>
        <v>45460.625</v>
      </c>
      <c r="C14" s="164" t="n">
        <f aca="false">INDEX(Matches!$B$4:$J$72,MATCH($F14,Matches!$B$4:$B$72,0),5)</f>
        <v>45460.625</v>
      </c>
      <c r="D14" s="165" t="str">
        <f aca="false">INDEX(Matches!$B$4:$J$72,MATCH($F14,Matches!$B$4:$B$72,0),8)</f>
        <v>Romania</v>
      </c>
      <c r="E14" s="165" t="str">
        <f aca="false">INDEX(Matches!$B$4:$J$72,MATCH($F14,Matches!$B$4:$B$72,0),9)</f>
        <v>Ukraine</v>
      </c>
      <c r="F14" s="175" t="n">
        <v>10</v>
      </c>
      <c r="G14" s="167" t="str">
        <f aca="false">INDEX(Matches!$B$4:$J$72,MATCH($F14,Matches!$B$4:$B$72,0),2)</f>
        <v>E3</v>
      </c>
      <c r="H14" s="167" t="str">
        <f aca="false">INDEX(Matches!$B$4:$J$72,MATCH($F14,Matches!$B$4:$B$72,0),3)</f>
        <v>E4</v>
      </c>
      <c r="I14" s="168" t="str">
        <f aca="false">IFERROR(VLOOKUP($F14,Matches!$B$4:$H$58,7,0),"")</f>
        <v>Munich</v>
      </c>
    </row>
    <row r="15" customFormat="false" ht="14.5" hidden="false" customHeight="false" outlineLevel="0" collapsed="false">
      <c r="B15" s="163" t="n">
        <f aca="false">INDEX(Matches!$B$4:$J$72,MATCH($F15,Matches!$B$4:$B$72,0),5)</f>
        <v>45460.75</v>
      </c>
      <c r="C15" s="164" t="n">
        <f aca="false">INDEX(Matches!$B$4:$J$72,MATCH($F15,Matches!$B$4:$B$72,0),5)</f>
        <v>45460.75</v>
      </c>
      <c r="D15" s="165" t="str">
        <f aca="false">INDEX(Matches!$B$4:$J$72,MATCH($F15,Matches!$B$4:$B$72,0),8)</f>
        <v>Belgium</v>
      </c>
      <c r="E15" s="165" t="str">
        <f aca="false">INDEX(Matches!$B$4:$J$72,MATCH($F15,Matches!$B$4:$B$72,0),9)</f>
        <v>Slovakia</v>
      </c>
      <c r="F15" s="175" t="n">
        <v>9</v>
      </c>
      <c r="G15" s="167" t="str">
        <f aca="false">INDEX(Matches!$B$4:$J$72,MATCH($F15,Matches!$B$4:$B$72,0),2)</f>
        <v>E1</v>
      </c>
      <c r="H15" s="167" t="str">
        <f aca="false">INDEX(Matches!$B$4:$J$72,MATCH($F15,Matches!$B$4:$B$72,0),3)</f>
        <v>E2</v>
      </c>
      <c r="I15" s="168" t="str">
        <f aca="false">IFERROR(VLOOKUP($F15,Matches!$B$4:$H$58,7,0),"")</f>
        <v>Frankfurt</v>
      </c>
    </row>
    <row r="16" customFormat="false" ht="14.5" hidden="false" customHeight="false" outlineLevel="0" collapsed="false">
      <c r="B16" s="163" t="n">
        <f aca="false">INDEX(Matches!$B$4:$J$72,MATCH($F16,Matches!$B$4:$B$72,0),5)</f>
        <v>45460.875</v>
      </c>
      <c r="C16" s="164" t="n">
        <f aca="false">INDEX(Matches!$B$4:$J$72,MATCH($F16,Matches!$B$4:$B$72,0),5)</f>
        <v>45460.875</v>
      </c>
      <c r="D16" s="165" t="str">
        <f aca="false">INDEX(Matches!$B$4:$J$72,MATCH($F16,Matches!$B$4:$B$72,0),8)</f>
        <v>Austria</v>
      </c>
      <c r="E16" s="165" t="str">
        <f aca="false">INDEX(Matches!$B$4:$J$72,MATCH($F16,Matches!$B$4:$B$72,0),9)</f>
        <v>France</v>
      </c>
      <c r="F16" s="175" t="n">
        <v>8</v>
      </c>
      <c r="G16" s="167" t="str">
        <f aca="false">INDEX(Matches!$B$4:$J$72,MATCH($F16,Matches!$B$4:$B$72,0),2)</f>
        <v>D3</v>
      </c>
      <c r="H16" s="167" t="str">
        <f aca="false">INDEX(Matches!$B$4:$J$72,MATCH($F16,Matches!$B$4:$B$72,0),3)</f>
        <v>D4</v>
      </c>
      <c r="I16" s="168" t="str">
        <f aca="false">IFERROR(VLOOKUP($F16,Matches!$B$4:$H$58,7,0),"")</f>
        <v>Dusseldorf</v>
      </c>
    </row>
    <row r="17" customFormat="false" ht="14.5" hidden="false" customHeight="false" outlineLevel="0" collapsed="false">
      <c r="B17" s="169"/>
      <c r="C17" s="170"/>
      <c r="D17" s="171"/>
      <c r="E17" s="171"/>
      <c r="F17" s="172"/>
      <c r="G17" s="173"/>
      <c r="H17" s="173"/>
      <c r="I17" s="174"/>
    </row>
    <row r="18" customFormat="false" ht="14.5" hidden="false" customHeight="false" outlineLevel="0" collapsed="false">
      <c r="B18" s="163" t="n">
        <f aca="false">INDEX(Matches!$B$4:$J$72,MATCH($F18,Matches!$B$4:$B$72,0),5)</f>
        <v>45461.75</v>
      </c>
      <c r="C18" s="164" t="n">
        <f aca="false">INDEX(Matches!$B$4:$J$72,MATCH($F18,Matches!$B$4:$B$72,0),5)</f>
        <v>45461.75</v>
      </c>
      <c r="D18" s="165" t="str">
        <f aca="false">INDEX(Matches!$B$4:$J$72,MATCH($F18,Matches!$B$4:$B$72,0),8)</f>
        <v>Türkiye</v>
      </c>
      <c r="E18" s="165" t="str">
        <f aca="false">INDEX(Matches!$B$4:$J$72,MATCH($F18,Matches!$B$4:$B$72,0),9)</f>
        <v>Georgia</v>
      </c>
      <c r="F18" s="175" t="n">
        <v>11</v>
      </c>
      <c r="G18" s="167" t="str">
        <f aca="false">INDEX(Matches!$B$4:$J$72,MATCH($F18,Matches!$B$4:$B$72,0),2)</f>
        <v>F1</v>
      </c>
      <c r="H18" s="167" t="str">
        <f aca="false">INDEX(Matches!$B$4:$J$72,MATCH($F18,Matches!$B$4:$B$72,0),3)</f>
        <v>F2</v>
      </c>
      <c r="I18" s="168" t="str">
        <f aca="false">IFERROR(VLOOKUP($F18,Matches!$B$4:$H$58,7,0),"")</f>
        <v>Dortmund</v>
      </c>
    </row>
    <row r="19" customFormat="false" ht="14.5" hidden="false" customHeight="false" outlineLevel="0" collapsed="false">
      <c r="B19" s="163" t="n">
        <f aca="false">INDEX(Matches!$B$4:$J$72,MATCH($F19,Matches!$B$4:$B$72,0),5)</f>
        <v>45461.875</v>
      </c>
      <c r="C19" s="164" t="n">
        <f aca="false">INDEX(Matches!$B$4:$J$72,MATCH($F19,Matches!$B$4:$B$72,0),5)</f>
        <v>45461.875</v>
      </c>
      <c r="D19" s="165" t="str">
        <f aca="false">INDEX(Matches!$B$4:$J$72,MATCH($F19,Matches!$B$4:$B$72,0),8)</f>
        <v>Portugal</v>
      </c>
      <c r="E19" s="165" t="str">
        <f aca="false">INDEX(Matches!$B$4:$J$72,MATCH($F19,Matches!$B$4:$B$72,0),9)</f>
        <v>Czechia</v>
      </c>
      <c r="F19" s="175" t="n">
        <v>12</v>
      </c>
      <c r="G19" s="167" t="str">
        <f aca="false">INDEX(Matches!$B$4:$J$72,MATCH($F19,Matches!$B$4:$B$72,0),2)</f>
        <v>F3</v>
      </c>
      <c r="H19" s="167" t="str">
        <f aca="false">INDEX(Matches!$B$4:$J$72,MATCH($F19,Matches!$B$4:$B$72,0),3)</f>
        <v>F4</v>
      </c>
      <c r="I19" s="168" t="str">
        <f aca="false">IFERROR(VLOOKUP($F19,Matches!$B$4:$H$58,7,0),"")</f>
        <v>Leipzig</v>
      </c>
    </row>
    <row r="20" customFormat="false" ht="14.5" hidden="false" customHeight="false" outlineLevel="0" collapsed="false">
      <c r="B20" s="169"/>
      <c r="C20" s="170"/>
      <c r="D20" s="171"/>
      <c r="E20" s="171"/>
      <c r="F20" s="172"/>
      <c r="G20" s="173"/>
      <c r="H20" s="173"/>
      <c r="I20" s="174"/>
    </row>
    <row r="21" customFormat="false" ht="14.5" hidden="false" customHeight="false" outlineLevel="0" collapsed="false">
      <c r="B21" s="163" t="n">
        <f aca="false">INDEX(Matches!$B$4:$J$72,MATCH($F21,Matches!$B$4:$B$72,0),5)</f>
        <v>45462.625</v>
      </c>
      <c r="C21" s="164" t="n">
        <f aca="false">INDEX(Matches!$B$4:$J$72,MATCH($F21,Matches!$B$4:$B$72,0),5)</f>
        <v>45462.625</v>
      </c>
      <c r="D21" s="165" t="str">
        <f aca="false">INDEX(Matches!$B$4:$J$72,MATCH($F21,Matches!$B$4:$B$72,0),8)</f>
        <v>Croatia</v>
      </c>
      <c r="E21" s="165" t="str">
        <f aca="false">INDEX(Matches!$B$4:$J$72,MATCH($F21,Matches!$B$4:$B$72,0),9)</f>
        <v>Albania</v>
      </c>
      <c r="F21" s="175" t="n">
        <v>15</v>
      </c>
      <c r="G21" s="167" t="str">
        <f aca="false">INDEX(Matches!$B$4:$J$72,MATCH($F21,Matches!$B$4:$B$72,0),2)</f>
        <v>B2</v>
      </c>
      <c r="H21" s="167" t="str">
        <f aca="false">INDEX(Matches!$B$4:$J$72,MATCH($F21,Matches!$B$4:$B$72,0),3)</f>
        <v>B4</v>
      </c>
      <c r="I21" s="168" t="str">
        <f aca="false">IFERROR(VLOOKUP($F21,Matches!$B$4:$H$58,7,0),"")</f>
        <v>Hamburg</v>
      </c>
    </row>
    <row r="22" customFormat="false" ht="14.5" hidden="false" customHeight="false" outlineLevel="0" collapsed="false">
      <c r="B22" s="163" t="n">
        <f aca="false">INDEX(Matches!$B$4:$J$72,MATCH($F22,Matches!$B$4:$B$72,0),5)</f>
        <v>45462.75</v>
      </c>
      <c r="C22" s="164" t="n">
        <f aca="false">INDEX(Matches!$B$4:$J$72,MATCH($F22,Matches!$B$4:$B$72,0),5)</f>
        <v>45462.75</v>
      </c>
      <c r="D22" s="165" t="str">
        <f aca="false">INDEX(Matches!$B$4:$J$72,MATCH($F22,Matches!$B$4:$B$72,0),8)</f>
        <v>Germany</v>
      </c>
      <c r="E22" s="165" t="str">
        <f aca="false">INDEX(Matches!$B$4:$J$72,MATCH($F22,Matches!$B$4:$B$72,0),9)</f>
        <v>Hungary</v>
      </c>
      <c r="F22" s="175" t="n">
        <v>14</v>
      </c>
      <c r="G22" s="167" t="str">
        <f aca="false">INDEX(Matches!$B$4:$J$72,MATCH($F22,Matches!$B$4:$B$72,0),2)</f>
        <v>A1</v>
      </c>
      <c r="H22" s="167" t="str">
        <f aca="false">INDEX(Matches!$B$4:$J$72,MATCH($F22,Matches!$B$4:$B$72,0),3)</f>
        <v>A3</v>
      </c>
      <c r="I22" s="168" t="str">
        <f aca="false">IFERROR(VLOOKUP($F22,Matches!$B$4:$H$58,7,0),"")</f>
        <v>Stuttgart</v>
      </c>
    </row>
    <row r="23" customFormat="false" ht="14.5" hidden="false" customHeight="false" outlineLevel="0" collapsed="false">
      <c r="B23" s="163" t="n">
        <f aca="false">INDEX(Matches!$B$4:$J$72,MATCH($F23,Matches!$B$4:$B$72,0),5)</f>
        <v>45462.875</v>
      </c>
      <c r="C23" s="164" t="n">
        <f aca="false">INDEX(Matches!$B$4:$J$72,MATCH($F23,Matches!$B$4:$B$72,0),5)</f>
        <v>45462.875</v>
      </c>
      <c r="D23" s="165" t="str">
        <f aca="false">INDEX(Matches!$B$4:$J$72,MATCH($F23,Matches!$B$4:$B$72,0),8)</f>
        <v>Scotland</v>
      </c>
      <c r="E23" s="165" t="str">
        <f aca="false">INDEX(Matches!$B$4:$J$72,MATCH($F23,Matches!$B$4:$B$72,0),9)</f>
        <v>Switzerland</v>
      </c>
      <c r="F23" s="175" t="n">
        <v>13</v>
      </c>
      <c r="G23" s="167" t="str">
        <f aca="false">INDEX(Matches!$B$4:$J$72,MATCH($F23,Matches!$B$4:$B$72,0),2)</f>
        <v>A2</v>
      </c>
      <c r="H23" s="167" t="str">
        <f aca="false">INDEX(Matches!$B$4:$J$72,MATCH($F23,Matches!$B$4:$B$72,0),3)</f>
        <v>A4</v>
      </c>
      <c r="I23" s="168" t="str">
        <f aca="false">IFERROR(VLOOKUP($F23,Matches!$B$4:$H$58,7,0),"")</f>
        <v>Cologne</v>
      </c>
    </row>
    <row r="24" customFormat="false" ht="14.5" hidden="false" customHeight="false" outlineLevel="0" collapsed="false">
      <c r="B24" s="169"/>
      <c r="C24" s="170"/>
      <c r="D24" s="171"/>
      <c r="E24" s="171"/>
      <c r="F24" s="172"/>
      <c r="G24" s="173"/>
      <c r="H24" s="173"/>
      <c r="I24" s="174"/>
    </row>
    <row r="25" customFormat="false" ht="14.5" hidden="false" customHeight="false" outlineLevel="0" collapsed="false">
      <c r="B25" s="163" t="n">
        <f aca="false">INDEX(Matches!$B$4:$J$72,MATCH($F25,Matches!$B$4:$B$72,0),5)</f>
        <v>45463.625</v>
      </c>
      <c r="C25" s="164" t="n">
        <f aca="false">INDEX(Matches!$B$4:$J$72,MATCH($F25,Matches!$B$4:$B$72,0),5)</f>
        <v>45463.625</v>
      </c>
      <c r="D25" s="165" t="str">
        <f aca="false">INDEX(Matches!$B$4:$J$72,MATCH($F25,Matches!$B$4:$B$72,0),8)</f>
        <v>Slovenia</v>
      </c>
      <c r="E25" s="165" t="str">
        <f aca="false">INDEX(Matches!$B$4:$J$72,MATCH($F25,Matches!$B$4:$B$72,0),9)</f>
        <v>Serbia</v>
      </c>
      <c r="F25" s="175" t="n">
        <v>18</v>
      </c>
      <c r="G25" s="167" t="str">
        <f aca="false">INDEX(Matches!$B$4:$J$72,MATCH($F25,Matches!$B$4:$B$72,0),2)</f>
        <v>C1</v>
      </c>
      <c r="H25" s="167" t="str">
        <f aca="false">INDEX(Matches!$B$4:$J$72,MATCH($F25,Matches!$B$4:$B$72,0),3)</f>
        <v>C3</v>
      </c>
      <c r="I25" s="168" t="str">
        <f aca="false">IFERROR(VLOOKUP($F25,Matches!$B$4:$H$58,7,0),"")</f>
        <v>Munich</v>
      </c>
    </row>
    <row r="26" customFormat="false" ht="14.5" hidden="false" customHeight="false" outlineLevel="0" collapsed="false">
      <c r="B26" s="163" t="n">
        <f aca="false">INDEX(Matches!$B$4:$J$72,MATCH($F26,Matches!$B$4:$B$72,0),5)</f>
        <v>45463.75</v>
      </c>
      <c r="C26" s="164" t="n">
        <f aca="false">INDEX(Matches!$B$4:$J$72,MATCH($F26,Matches!$B$4:$B$72,0),5)</f>
        <v>45463.75</v>
      </c>
      <c r="D26" s="165" t="str">
        <f aca="false">INDEX(Matches!$B$4:$J$72,MATCH($F26,Matches!$B$4:$B$72,0),8)</f>
        <v>Denmark</v>
      </c>
      <c r="E26" s="165" t="str">
        <f aca="false">INDEX(Matches!$B$4:$J$72,MATCH($F26,Matches!$B$4:$B$72,0),9)</f>
        <v>England</v>
      </c>
      <c r="F26" s="175" t="n">
        <v>17</v>
      </c>
      <c r="G26" s="167" t="str">
        <f aca="false">INDEX(Matches!$B$4:$J$72,MATCH($F26,Matches!$B$4:$B$72,0),2)</f>
        <v>C2</v>
      </c>
      <c r="H26" s="167" t="str">
        <f aca="false">INDEX(Matches!$B$4:$J$72,MATCH($F26,Matches!$B$4:$B$72,0),3)</f>
        <v>C4</v>
      </c>
      <c r="I26" s="168" t="str">
        <f aca="false">IFERROR(VLOOKUP($F26,Matches!$B$4:$H$58,7,0),"")</f>
        <v>Frankfurt</v>
      </c>
    </row>
    <row r="27" customFormat="false" ht="14.5" hidden="false" customHeight="false" outlineLevel="0" collapsed="false">
      <c r="B27" s="163" t="n">
        <f aca="false">INDEX(Matches!$B$4:$J$72,MATCH($F27,Matches!$B$4:$B$72,0),5)</f>
        <v>45463.875</v>
      </c>
      <c r="C27" s="164" t="n">
        <f aca="false">INDEX(Matches!$B$4:$J$72,MATCH($F27,Matches!$B$4:$B$72,0),5)</f>
        <v>45463.875</v>
      </c>
      <c r="D27" s="165" t="str">
        <f aca="false">INDEX(Matches!$B$4:$J$72,MATCH($F27,Matches!$B$4:$B$72,0),8)</f>
        <v>Spain</v>
      </c>
      <c r="E27" s="165" t="str">
        <f aca="false">INDEX(Matches!$B$4:$J$72,MATCH($F27,Matches!$B$4:$B$72,0),9)</f>
        <v>Italy</v>
      </c>
      <c r="F27" s="175" t="n">
        <v>16</v>
      </c>
      <c r="G27" s="167" t="str">
        <f aca="false">INDEX(Matches!$B$4:$J$72,MATCH($F27,Matches!$B$4:$B$72,0),2)</f>
        <v>B1</v>
      </c>
      <c r="H27" s="167" t="str">
        <f aca="false">INDEX(Matches!$B$4:$J$72,MATCH($F27,Matches!$B$4:$B$72,0),3)</f>
        <v>B3</v>
      </c>
      <c r="I27" s="168" t="str">
        <f aca="false">IFERROR(VLOOKUP($F27,Matches!$B$4:$H$58,7,0),"")</f>
        <v>Gelsenkirchen</v>
      </c>
    </row>
    <row r="28" customFormat="false" ht="14.5" hidden="false" customHeight="false" outlineLevel="0" collapsed="false">
      <c r="B28" s="169"/>
      <c r="C28" s="170"/>
      <c r="D28" s="171"/>
      <c r="E28" s="171"/>
      <c r="F28" s="172"/>
      <c r="G28" s="173"/>
      <c r="H28" s="173"/>
      <c r="I28" s="174"/>
    </row>
    <row r="29" customFormat="false" ht="14.5" hidden="false" customHeight="false" outlineLevel="0" collapsed="false">
      <c r="B29" s="163" t="n">
        <f aca="false">INDEX(Matches!$B$4:$J$72,MATCH($F29,Matches!$B$4:$B$72,0),5)</f>
        <v>45464.625</v>
      </c>
      <c r="C29" s="164" t="n">
        <f aca="false">INDEX(Matches!$B$4:$J$72,MATCH($F29,Matches!$B$4:$B$72,0),5)</f>
        <v>45464.625</v>
      </c>
      <c r="D29" s="165" t="str">
        <f aca="false">INDEX(Matches!$B$4:$J$72,MATCH($F29,Matches!$B$4:$B$72,0),8)</f>
        <v>Slovakia</v>
      </c>
      <c r="E29" s="165" t="str">
        <f aca="false">INDEX(Matches!$B$4:$J$72,MATCH($F29,Matches!$B$4:$B$72,0),9)</f>
        <v>Ukraine</v>
      </c>
      <c r="F29" s="175" t="n">
        <v>21</v>
      </c>
      <c r="G29" s="167" t="str">
        <f aca="false">INDEX(Matches!$B$4:$J$72,MATCH($F29,Matches!$B$4:$B$72,0),2)</f>
        <v>E2</v>
      </c>
      <c r="H29" s="167" t="str">
        <f aca="false">INDEX(Matches!$B$4:$J$72,MATCH($F29,Matches!$B$4:$B$72,0),3)</f>
        <v>E4</v>
      </c>
      <c r="I29" s="168" t="str">
        <f aca="false">IFERROR(VLOOKUP($F29,Matches!$B$4:$H$58,7,0),"")</f>
        <v>Dusseldorf</v>
      </c>
    </row>
    <row r="30" customFormat="false" ht="14.5" hidden="false" customHeight="false" outlineLevel="0" collapsed="false">
      <c r="B30" s="163" t="n">
        <f aca="false">INDEX(Matches!$B$4:$J$72,MATCH($F30,Matches!$B$4:$B$72,0),5)</f>
        <v>45464.75</v>
      </c>
      <c r="C30" s="164" t="n">
        <f aca="false">INDEX(Matches!$B$4:$J$72,MATCH($F30,Matches!$B$4:$B$72,0),5)</f>
        <v>45464.75</v>
      </c>
      <c r="D30" s="165" t="str">
        <f aca="false">INDEX(Matches!$B$4:$J$72,MATCH($F30,Matches!$B$4:$B$72,0),8)</f>
        <v>Poland</v>
      </c>
      <c r="E30" s="165" t="str">
        <f aca="false">INDEX(Matches!$B$4:$J$72,MATCH($F30,Matches!$B$4:$B$72,0),9)</f>
        <v>Austria</v>
      </c>
      <c r="F30" s="175" t="n">
        <v>19</v>
      </c>
      <c r="G30" s="167" t="str">
        <f aca="false">INDEX(Matches!$B$4:$J$72,MATCH($F30,Matches!$B$4:$B$72,0),2)</f>
        <v>D1</v>
      </c>
      <c r="H30" s="167" t="str">
        <f aca="false">INDEX(Matches!$B$4:$J$72,MATCH($F30,Matches!$B$4:$B$72,0),3)</f>
        <v>D3</v>
      </c>
      <c r="I30" s="168" t="str">
        <f aca="false">IFERROR(VLOOKUP($F30,Matches!$B$4:$H$58,7,0),"")</f>
        <v>Berlin</v>
      </c>
    </row>
    <row r="31" customFormat="false" ht="14.5" hidden="false" customHeight="false" outlineLevel="0" collapsed="false">
      <c r="B31" s="163" t="n">
        <f aca="false">INDEX(Matches!$B$4:$J$72,MATCH($F31,Matches!$B$4:$B$72,0),5)</f>
        <v>45464.875</v>
      </c>
      <c r="C31" s="164" t="n">
        <f aca="false">INDEX(Matches!$B$4:$J$72,MATCH($F31,Matches!$B$4:$B$72,0),5)</f>
        <v>45464.875</v>
      </c>
      <c r="D31" s="165" t="str">
        <f aca="false">INDEX(Matches!$B$4:$J$72,MATCH($F31,Matches!$B$4:$B$72,0),8)</f>
        <v>Netherlands</v>
      </c>
      <c r="E31" s="165" t="str">
        <f aca="false">INDEX(Matches!$B$4:$J$72,MATCH($F31,Matches!$B$4:$B$72,0),9)</f>
        <v>France</v>
      </c>
      <c r="F31" s="175" t="n">
        <v>20</v>
      </c>
      <c r="G31" s="167" t="str">
        <f aca="false">INDEX(Matches!$B$4:$J$72,MATCH($F31,Matches!$B$4:$B$72,0),2)</f>
        <v>D2</v>
      </c>
      <c r="H31" s="167" t="str">
        <f aca="false">INDEX(Matches!$B$4:$J$72,MATCH($F31,Matches!$B$4:$B$72,0),3)</f>
        <v>D4</v>
      </c>
      <c r="I31" s="168" t="str">
        <f aca="false">IFERROR(VLOOKUP($F31,Matches!$B$4:$H$58,7,0),"")</f>
        <v>Leipzig</v>
      </c>
    </row>
    <row r="32" customFormat="false" ht="14.5" hidden="false" customHeight="false" outlineLevel="0" collapsed="false">
      <c r="B32" s="169"/>
      <c r="C32" s="170"/>
      <c r="D32" s="171"/>
      <c r="E32" s="171"/>
      <c r="F32" s="172"/>
      <c r="G32" s="173"/>
      <c r="H32" s="173"/>
      <c r="I32" s="174"/>
    </row>
    <row r="33" customFormat="false" ht="14.5" hidden="false" customHeight="false" outlineLevel="0" collapsed="false">
      <c r="B33" s="163" t="n">
        <f aca="false">INDEX(Matches!$B$4:$J$72,MATCH($F33,Matches!$B$4:$B$72,0),5)</f>
        <v>45465.625</v>
      </c>
      <c r="C33" s="164" t="n">
        <f aca="false">INDEX(Matches!$B$4:$J$72,MATCH($F33,Matches!$B$4:$B$72,0),5)</f>
        <v>45465.625</v>
      </c>
      <c r="D33" s="165" t="str">
        <f aca="false">INDEX(Matches!$B$4:$J$72,MATCH($F33,Matches!$B$4:$B$72,0),8)</f>
        <v>Georgia</v>
      </c>
      <c r="E33" s="165" t="str">
        <f aca="false">INDEX(Matches!$B$4:$J$72,MATCH($F33,Matches!$B$4:$B$72,0),9)</f>
        <v>Czechia</v>
      </c>
      <c r="F33" s="175" t="n">
        <v>24</v>
      </c>
      <c r="G33" s="167" t="str">
        <f aca="false">INDEX(Matches!$B$4:$J$72,MATCH($F33,Matches!$B$4:$B$72,0),2)</f>
        <v>F2</v>
      </c>
      <c r="H33" s="167" t="str">
        <f aca="false">INDEX(Matches!$B$4:$J$72,MATCH($F33,Matches!$B$4:$B$72,0),3)</f>
        <v>F4</v>
      </c>
      <c r="I33" s="168" t="str">
        <f aca="false">IFERROR(VLOOKUP($F33,Matches!$B$4:$H$58,7,0),"")</f>
        <v>Hamburg</v>
      </c>
    </row>
    <row r="34" customFormat="false" ht="14.5" hidden="false" customHeight="false" outlineLevel="0" collapsed="false">
      <c r="B34" s="163" t="n">
        <f aca="false">INDEX(Matches!$B$4:$J$72,MATCH($F34,Matches!$B$4:$B$72,0),5)</f>
        <v>45465.75</v>
      </c>
      <c r="C34" s="164" t="n">
        <f aca="false">INDEX(Matches!$B$4:$J$72,MATCH($F34,Matches!$B$4:$B$72,0),5)</f>
        <v>45465.75</v>
      </c>
      <c r="D34" s="165" t="str">
        <f aca="false">INDEX(Matches!$B$4:$J$72,MATCH($F34,Matches!$B$4:$B$72,0),8)</f>
        <v>Türkiye</v>
      </c>
      <c r="E34" s="165" t="str">
        <f aca="false">INDEX(Matches!$B$4:$J$72,MATCH($F34,Matches!$B$4:$B$72,0),9)</f>
        <v>Portugal</v>
      </c>
      <c r="F34" s="175" t="n">
        <v>23</v>
      </c>
      <c r="G34" s="167" t="str">
        <f aca="false">INDEX(Matches!$B$4:$J$72,MATCH($F34,Matches!$B$4:$B$72,0),2)</f>
        <v>F1</v>
      </c>
      <c r="H34" s="167" t="str">
        <f aca="false">INDEX(Matches!$B$4:$J$72,MATCH($F34,Matches!$B$4:$B$72,0),3)</f>
        <v>F3</v>
      </c>
      <c r="I34" s="168" t="str">
        <f aca="false">IFERROR(VLOOKUP($F34,Matches!$B$4:$H$58,7,0),"")</f>
        <v>Dortmund</v>
      </c>
    </row>
    <row r="35" customFormat="false" ht="14.5" hidden="false" customHeight="false" outlineLevel="0" collapsed="false">
      <c r="B35" s="163" t="n">
        <f aca="false">INDEX(Matches!$B$4:$J$72,MATCH($F35,Matches!$B$4:$B$72,0),5)</f>
        <v>45465.875</v>
      </c>
      <c r="C35" s="164" t="n">
        <f aca="false">INDEX(Matches!$B$4:$J$72,MATCH($F35,Matches!$B$4:$B$72,0),5)</f>
        <v>45465.875</v>
      </c>
      <c r="D35" s="165" t="str">
        <f aca="false">INDEX(Matches!$B$4:$J$72,MATCH($F35,Matches!$B$4:$B$72,0),8)</f>
        <v>Belgium</v>
      </c>
      <c r="E35" s="165" t="str">
        <f aca="false">INDEX(Matches!$B$4:$J$72,MATCH($F35,Matches!$B$4:$B$72,0),9)</f>
        <v>Romania</v>
      </c>
      <c r="F35" s="175" t="n">
        <v>22</v>
      </c>
      <c r="G35" s="167" t="str">
        <f aca="false">INDEX(Matches!$B$4:$J$72,MATCH($F35,Matches!$B$4:$B$72,0),2)</f>
        <v>E1</v>
      </c>
      <c r="H35" s="167" t="str">
        <f aca="false">INDEX(Matches!$B$4:$J$72,MATCH($F35,Matches!$B$4:$B$72,0),3)</f>
        <v>E3</v>
      </c>
      <c r="I35" s="168" t="str">
        <f aca="false">IFERROR(VLOOKUP($F35,Matches!$B$4:$H$58,7,0),"")</f>
        <v>Cologne</v>
      </c>
    </row>
    <row r="36" customFormat="false" ht="14.5" hidden="false" customHeight="false" outlineLevel="0" collapsed="false">
      <c r="B36" s="169"/>
      <c r="C36" s="170"/>
      <c r="D36" s="171"/>
      <c r="E36" s="171"/>
      <c r="F36" s="172"/>
      <c r="G36" s="173"/>
      <c r="H36" s="173"/>
      <c r="I36" s="174"/>
    </row>
    <row r="37" customFormat="false" ht="14.5" hidden="false" customHeight="false" outlineLevel="0" collapsed="false">
      <c r="B37" s="163" t="n">
        <f aca="false">INDEX(Matches!$B$4:$J$72,MATCH($F37,Matches!$B$4:$B$72,0),5)</f>
        <v>45466.875</v>
      </c>
      <c r="C37" s="164" t="n">
        <f aca="false">INDEX(Matches!$B$4:$J$72,MATCH($F37,Matches!$B$4:$B$72,0),5)</f>
        <v>45466.875</v>
      </c>
      <c r="D37" s="165" t="str">
        <f aca="false">INDEX(Matches!$B$4:$J$72,MATCH($F37,Matches!$B$4:$B$72,0),8)</f>
        <v>Switzerland</v>
      </c>
      <c r="E37" s="165" t="str">
        <f aca="false">INDEX(Matches!$B$4:$J$72,MATCH($F37,Matches!$B$4:$B$72,0),9)</f>
        <v>Germany</v>
      </c>
      <c r="F37" s="175" t="n">
        <v>25</v>
      </c>
      <c r="G37" s="167" t="str">
        <f aca="false">INDEX(Matches!$B$4:$J$72,MATCH($F37,Matches!$B$4:$B$72,0),2)</f>
        <v>A4</v>
      </c>
      <c r="H37" s="167" t="str">
        <f aca="false">INDEX(Matches!$B$4:$J$72,MATCH($F37,Matches!$B$4:$B$72,0),3)</f>
        <v>A1</v>
      </c>
      <c r="I37" s="168" t="str">
        <f aca="false">IFERROR(VLOOKUP($F37,Matches!$B$4:$H$58,7,0),"")</f>
        <v>Frankfurt</v>
      </c>
    </row>
    <row r="38" customFormat="false" ht="14.5" hidden="false" customHeight="false" outlineLevel="0" collapsed="false">
      <c r="B38" s="163" t="n">
        <f aca="false">INDEX(Matches!$B$4:$J$72,MATCH($F38,Matches!$B$4:$B$72,0),5)</f>
        <v>45466.875</v>
      </c>
      <c r="C38" s="164" t="n">
        <f aca="false">INDEX(Matches!$B$4:$J$72,MATCH($F38,Matches!$B$4:$B$72,0),5)</f>
        <v>45466.875</v>
      </c>
      <c r="D38" s="165" t="str">
        <f aca="false">INDEX(Matches!$B$4:$J$72,MATCH($F38,Matches!$B$4:$B$72,0),8)</f>
        <v>Scotland</v>
      </c>
      <c r="E38" s="165" t="str">
        <f aca="false">INDEX(Matches!$B$4:$J$72,MATCH($F38,Matches!$B$4:$B$72,0),9)</f>
        <v>Hungary</v>
      </c>
      <c r="F38" s="175" t="n">
        <v>26</v>
      </c>
      <c r="G38" s="167" t="str">
        <f aca="false">INDEX(Matches!$B$4:$J$72,MATCH($F38,Matches!$B$4:$B$72,0),2)</f>
        <v>A2</v>
      </c>
      <c r="H38" s="167" t="str">
        <f aca="false">INDEX(Matches!$B$4:$J$72,MATCH($F38,Matches!$B$4:$B$72,0),3)</f>
        <v>A3</v>
      </c>
      <c r="I38" s="168" t="str">
        <f aca="false">IFERROR(VLOOKUP($F38,Matches!$B$4:$H$58,7,0),"")</f>
        <v>Stuttgart</v>
      </c>
    </row>
    <row r="39" customFormat="false" ht="14.5" hidden="false" customHeight="false" outlineLevel="0" collapsed="false">
      <c r="B39" s="169"/>
      <c r="C39" s="170"/>
      <c r="D39" s="171"/>
      <c r="E39" s="171"/>
      <c r="F39" s="172"/>
      <c r="G39" s="173"/>
      <c r="H39" s="173"/>
      <c r="I39" s="174"/>
    </row>
    <row r="40" customFormat="false" ht="14.5" hidden="false" customHeight="false" outlineLevel="0" collapsed="false">
      <c r="B40" s="163" t="n">
        <f aca="false">INDEX(Matches!$B$4:$J$72,MATCH($F40,Matches!$B$4:$B$72,0),5)</f>
        <v>45467.875</v>
      </c>
      <c r="C40" s="164" t="n">
        <f aca="false">INDEX(Matches!$B$4:$J$72,MATCH($F40,Matches!$B$4:$B$72,0),5)</f>
        <v>45467.875</v>
      </c>
      <c r="D40" s="165" t="str">
        <f aca="false">INDEX(Matches!$B$4:$J$72,MATCH($F40,Matches!$B$4:$B$72,0),8)</f>
        <v>Albania</v>
      </c>
      <c r="E40" s="165" t="str">
        <f aca="false">INDEX(Matches!$B$4:$J$72,MATCH($F40,Matches!$B$4:$B$72,0),9)</f>
        <v>Spain</v>
      </c>
      <c r="F40" s="175" t="n">
        <v>27</v>
      </c>
      <c r="G40" s="167" t="str">
        <f aca="false">INDEX(Matches!$B$4:$J$72,MATCH($F40,Matches!$B$4:$B$72,0),2)</f>
        <v>B4</v>
      </c>
      <c r="H40" s="167" t="str">
        <f aca="false">INDEX(Matches!$B$4:$J$72,MATCH($F40,Matches!$B$4:$B$72,0),3)</f>
        <v>B1</v>
      </c>
      <c r="I40" s="168" t="str">
        <f aca="false">IFERROR(VLOOKUP($F40,Matches!$B$4:$H$58,7,0),"")</f>
        <v>Dusseldorf</v>
      </c>
    </row>
    <row r="41" customFormat="false" ht="14.5" hidden="false" customHeight="false" outlineLevel="0" collapsed="false">
      <c r="B41" s="163" t="n">
        <f aca="false">INDEX(Matches!$B$4:$J$72,MATCH($F41,Matches!$B$4:$B$72,0),5)</f>
        <v>45467.875</v>
      </c>
      <c r="C41" s="164" t="n">
        <f aca="false">INDEX(Matches!$B$4:$J$72,MATCH($F41,Matches!$B$4:$B$72,0),5)</f>
        <v>45467.875</v>
      </c>
      <c r="D41" s="165" t="str">
        <f aca="false">INDEX(Matches!$B$4:$J$72,MATCH($F41,Matches!$B$4:$B$72,0),8)</f>
        <v>Croatia</v>
      </c>
      <c r="E41" s="165" t="str">
        <f aca="false">INDEX(Matches!$B$4:$J$72,MATCH($F41,Matches!$B$4:$B$72,0),9)</f>
        <v>Italy</v>
      </c>
      <c r="F41" s="175" t="n">
        <v>28</v>
      </c>
      <c r="G41" s="167" t="str">
        <f aca="false">INDEX(Matches!$B$4:$J$72,MATCH($F41,Matches!$B$4:$B$72,0),2)</f>
        <v>B2</v>
      </c>
      <c r="H41" s="167" t="str">
        <f aca="false">INDEX(Matches!$B$4:$J$72,MATCH($F41,Matches!$B$4:$B$72,0),3)</f>
        <v>B3</v>
      </c>
      <c r="I41" s="168" t="str">
        <f aca="false">IFERROR(VLOOKUP($F41,Matches!$B$4:$H$58,7,0),"")</f>
        <v>Leipzig</v>
      </c>
    </row>
    <row r="42" customFormat="false" ht="14.5" hidden="false" customHeight="false" outlineLevel="0" collapsed="false">
      <c r="B42" s="169"/>
      <c r="C42" s="170"/>
      <c r="D42" s="171"/>
      <c r="E42" s="171"/>
      <c r="F42" s="172"/>
      <c r="G42" s="173"/>
      <c r="H42" s="173"/>
      <c r="I42" s="174"/>
    </row>
    <row r="43" customFormat="false" ht="14.5" hidden="false" customHeight="false" outlineLevel="0" collapsed="false">
      <c r="B43" s="163" t="n">
        <f aca="false">INDEX(Matches!$B$4:$J$72,MATCH($F43,Matches!$B$4:$B$72,0),5)</f>
        <v>45468.75</v>
      </c>
      <c r="C43" s="164" t="n">
        <f aca="false">INDEX(Matches!$B$4:$J$72,MATCH($F43,Matches!$B$4:$B$72,0),5)</f>
        <v>45468.75</v>
      </c>
      <c r="D43" s="165" t="str">
        <f aca="false">INDEX(Matches!$B$4:$J$72,MATCH($F43,Matches!$B$4:$B$72,0),8)</f>
        <v>Netherlands</v>
      </c>
      <c r="E43" s="165" t="str">
        <f aca="false">INDEX(Matches!$B$4:$J$72,MATCH($F43,Matches!$B$4:$B$72,0),9)</f>
        <v>Austria</v>
      </c>
      <c r="F43" s="175" t="n">
        <v>31</v>
      </c>
      <c r="G43" s="167" t="str">
        <f aca="false">INDEX(Matches!$B$4:$J$72,MATCH($F43,Matches!$B$4:$B$72,0),2)</f>
        <v>D2</v>
      </c>
      <c r="H43" s="167" t="str">
        <f aca="false">INDEX(Matches!$B$4:$J$72,MATCH($F43,Matches!$B$4:$B$72,0),3)</f>
        <v>D3</v>
      </c>
      <c r="I43" s="168" t="str">
        <f aca="false">IFERROR(VLOOKUP($F43,Matches!$B$4:$H$58,7,0),"")</f>
        <v>Berlin</v>
      </c>
    </row>
    <row r="44" customFormat="false" ht="14.5" hidden="false" customHeight="false" outlineLevel="0" collapsed="false">
      <c r="B44" s="163" t="n">
        <f aca="false">INDEX(Matches!$B$4:$J$72,MATCH($F44,Matches!$B$4:$B$72,0),5)</f>
        <v>45468.75</v>
      </c>
      <c r="C44" s="164" t="n">
        <f aca="false">INDEX(Matches!$B$4:$J$72,MATCH($F44,Matches!$B$4:$B$72,0),5)</f>
        <v>45468.75</v>
      </c>
      <c r="D44" s="165" t="str">
        <f aca="false">INDEX(Matches!$B$4:$J$72,MATCH($F44,Matches!$B$4:$B$72,0),8)</f>
        <v>France</v>
      </c>
      <c r="E44" s="165" t="str">
        <f aca="false">INDEX(Matches!$B$4:$J$72,MATCH($F44,Matches!$B$4:$B$72,0),9)</f>
        <v>Poland</v>
      </c>
      <c r="F44" s="175" t="n">
        <v>32</v>
      </c>
      <c r="G44" s="167" t="str">
        <f aca="false">INDEX(Matches!$B$4:$J$72,MATCH($F44,Matches!$B$4:$B$72,0),2)</f>
        <v>D4</v>
      </c>
      <c r="H44" s="167" t="str">
        <f aca="false">INDEX(Matches!$B$4:$J$72,MATCH($F44,Matches!$B$4:$B$72,0),3)</f>
        <v>D1</v>
      </c>
      <c r="I44" s="168" t="str">
        <f aca="false">IFERROR(VLOOKUP($F44,Matches!$B$4:$H$58,7,0),"")</f>
        <v>Dortmund</v>
      </c>
    </row>
    <row r="45" customFormat="false" ht="14.5" hidden="false" customHeight="false" outlineLevel="0" collapsed="false">
      <c r="B45" s="163" t="n">
        <f aca="false">INDEX(Matches!$B$4:$J$72,MATCH($F45,Matches!$B$4:$B$72,0),5)</f>
        <v>45468.875</v>
      </c>
      <c r="C45" s="164" t="n">
        <f aca="false">INDEX(Matches!$B$4:$J$72,MATCH($F45,Matches!$B$4:$B$72,0),5)</f>
        <v>45468.875</v>
      </c>
      <c r="D45" s="165" t="str">
        <f aca="false">INDEX(Matches!$B$4:$J$72,MATCH($F45,Matches!$B$4:$B$72,0),8)</f>
        <v>England</v>
      </c>
      <c r="E45" s="165" t="str">
        <f aca="false">INDEX(Matches!$B$4:$J$72,MATCH($F45,Matches!$B$4:$B$72,0),9)</f>
        <v>Slovenia</v>
      </c>
      <c r="F45" s="175" t="n">
        <v>29</v>
      </c>
      <c r="G45" s="167" t="str">
        <f aca="false">INDEX(Matches!$B$4:$J$72,MATCH($F45,Matches!$B$4:$B$72,0),2)</f>
        <v>C4</v>
      </c>
      <c r="H45" s="167" t="str">
        <f aca="false">INDEX(Matches!$B$4:$J$72,MATCH($F45,Matches!$B$4:$B$72,0),3)</f>
        <v>C1</v>
      </c>
      <c r="I45" s="168" t="str">
        <f aca="false">IFERROR(VLOOKUP($F45,Matches!$B$4:$H$58,7,0),"")</f>
        <v>Cologne</v>
      </c>
    </row>
    <row r="46" customFormat="false" ht="14.5" hidden="false" customHeight="false" outlineLevel="0" collapsed="false">
      <c r="B46" s="163" t="n">
        <f aca="false">INDEX(Matches!$B$4:$J$72,MATCH($F46,Matches!$B$4:$B$72,0),5)</f>
        <v>45468.875</v>
      </c>
      <c r="C46" s="164" t="n">
        <f aca="false">INDEX(Matches!$B$4:$J$72,MATCH($F46,Matches!$B$4:$B$72,0),5)</f>
        <v>45468.875</v>
      </c>
      <c r="D46" s="165" t="str">
        <f aca="false">INDEX(Matches!$B$4:$J$72,MATCH($F46,Matches!$B$4:$B$72,0),8)</f>
        <v>Denmark</v>
      </c>
      <c r="E46" s="165" t="str">
        <f aca="false">INDEX(Matches!$B$4:$J$72,MATCH($F46,Matches!$B$4:$B$72,0),9)</f>
        <v>Serbia</v>
      </c>
      <c r="F46" s="175" t="n">
        <v>30</v>
      </c>
      <c r="G46" s="167" t="str">
        <f aca="false">INDEX(Matches!$B$4:$J$72,MATCH($F46,Matches!$B$4:$B$72,0),2)</f>
        <v>C2</v>
      </c>
      <c r="H46" s="167" t="str">
        <f aca="false">INDEX(Matches!$B$4:$J$72,MATCH($F46,Matches!$B$4:$B$72,0),3)</f>
        <v>C3</v>
      </c>
      <c r="I46" s="168" t="str">
        <f aca="false">IFERROR(VLOOKUP($F46,Matches!$B$4:$H$58,7,0),"")</f>
        <v>Munich</v>
      </c>
    </row>
    <row r="47" customFormat="false" ht="14.5" hidden="false" customHeight="false" outlineLevel="0" collapsed="false">
      <c r="B47" s="169"/>
      <c r="C47" s="170"/>
      <c r="D47" s="171"/>
      <c r="E47" s="171"/>
      <c r="F47" s="172"/>
      <c r="G47" s="173"/>
      <c r="H47" s="173"/>
      <c r="I47" s="174"/>
    </row>
    <row r="48" customFormat="false" ht="14.5" hidden="false" customHeight="false" outlineLevel="0" collapsed="false">
      <c r="B48" s="163" t="n">
        <f aca="false">INDEX(Matches!$B$4:$J$72,MATCH($F48,Matches!$B$4:$B$72,0),5)</f>
        <v>45469.75</v>
      </c>
      <c r="C48" s="164" t="n">
        <f aca="false">INDEX(Matches!$B$4:$J$72,MATCH($F48,Matches!$B$4:$B$72,0),5)</f>
        <v>45469.75</v>
      </c>
      <c r="D48" s="165" t="str">
        <f aca="false">INDEX(Matches!$B$4:$J$72,MATCH($F48,Matches!$B$4:$B$72,0),8)</f>
        <v>Slovakia</v>
      </c>
      <c r="E48" s="165" t="str">
        <f aca="false">INDEX(Matches!$B$4:$J$72,MATCH($F48,Matches!$B$4:$B$72,0),9)</f>
        <v>Romania</v>
      </c>
      <c r="F48" s="175" t="n">
        <v>33</v>
      </c>
      <c r="G48" s="167" t="str">
        <f aca="false">INDEX(Matches!$B$4:$J$72,MATCH($F48,Matches!$B$4:$B$72,0),2)</f>
        <v>E2</v>
      </c>
      <c r="H48" s="167" t="str">
        <f aca="false">INDEX(Matches!$B$4:$J$72,MATCH($F48,Matches!$B$4:$B$72,0),3)</f>
        <v>E3</v>
      </c>
      <c r="I48" s="168" t="str">
        <f aca="false">IFERROR(VLOOKUP($F48,Matches!$B$4:$H$58,7,0),"")</f>
        <v>Frankfurt</v>
      </c>
    </row>
    <row r="49" customFormat="false" ht="14.5" hidden="false" customHeight="false" outlineLevel="0" collapsed="false">
      <c r="B49" s="163" t="n">
        <f aca="false">INDEX(Matches!$B$4:$J$72,MATCH($F49,Matches!$B$4:$B$72,0),5)</f>
        <v>45469.75</v>
      </c>
      <c r="C49" s="164" t="n">
        <f aca="false">INDEX(Matches!$B$4:$J$72,MATCH($F49,Matches!$B$4:$B$72,0),5)</f>
        <v>45469.75</v>
      </c>
      <c r="D49" s="165" t="str">
        <f aca="false">INDEX(Matches!$B$4:$J$72,MATCH($F49,Matches!$B$4:$B$72,0),8)</f>
        <v>Ukraine</v>
      </c>
      <c r="E49" s="165" t="str">
        <f aca="false">INDEX(Matches!$B$4:$J$72,MATCH($F49,Matches!$B$4:$B$72,0),9)</f>
        <v>Belgium</v>
      </c>
      <c r="F49" s="175" t="n">
        <v>34</v>
      </c>
      <c r="G49" s="167" t="str">
        <f aca="false">INDEX(Matches!$B$4:$J$72,MATCH($F49,Matches!$B$4:$B$72,0),2)</f>
        <v>E4</v>
      </c>
      <c r="H49" s="167" t="str">
        <f aca="false">INDEX(Matches!$B$4:$J$72,MATCH($F49,Matches!$B$4:$B$72,0),3)</f>
        <v>E1</v>
      </c>
      <c r="I49" s="168" t="str">
        <f aca="false">IFERROR(VLOOKUP($F49,Matches!$B$4:$H$58,7,0),"")</f>
        <v>Stuttgart</v>
      </c>
    </row>
    <row r="50" customFormat="false" ht="14.5" hidden="false" customHeight="false" outlineLevel="0" collapsed="false">
      <c r="B50" s="163" t="n">
        <f aca="false">INDEX(Matches!$B$4:$J$72,MATCH($F50,Matches!$B$4:$B$72,0),5)</f>
        <v>45469.875</v>
      </c>
      <c r="C50" s="164" t="n">
        <f aca="false">INDEX(Matches!$B$4:$J$72,MATCH($F50,Matches!$B$4:$B$72,0),5)</f>
        <v>45469.875</v>
      </c>
      <c r="D50" s="165" t="str">
        <f aca="false">INDEX(Matches!$B$4:$J$72,MATCH($F50,Matches!$B$4:$B$72,0),8)</f>
        <v>Georgia</v>
      </c>
      <c r="E50" s="165" t="str">
        <f aca="false">INDEX(Matches!$B$4:$J$72,MATCH($F50,Matches!$B$4:$B$72,0),9)</f>
        <v>Portugal</v>
      </c>
      <c r="F50" s="175" t="n">
        <v>35</v>
      </c>
      <c r="G50" s="167" t="str">
        <f aca="false">INDEX(Matches!$B$4:$J$72,MATCH($F50,Matches!$B$4:$B$72,0),2)</f>
        <v>F2</v>
      </c>
      <c r="H50" s="167" t="str">
        <f aca="false">INDEX(Matches!$B$4:$J$72,MATCH($F50,Matches!$B$4:$B$72,0),3)</f>
        <v>F3</v>
      </c>
      <c r="I50" s="168" t="str">
        <f aca="false">IFERROR(VLOOKUP($F50,Matches!$B$4:$H$58,7,0),"")</f>
        <v>Gelsenkirchen</v>
      </c>
    </row>
    <row r="51" customFormat="false" ht="14.5" hidden="false" customHeight="false" outlineLevel="0" collapsed="false">
      <c r="B51" s="163" t="n">
        <f aca="false">INDEX(Matches!$B$4:$J$72,MATCH($F51,Matches!$B$4:$B$72,0),5)</f>
        <v>45469.875</v>
      </c>
      <c r="C51" s="164" t="n">
        <f aca="false">INDEX(Matches!$B$4:$J$72,MATCH($F51,Matches!$B$4:$B$72,0),5)</f>
        <v>45469.875</v>
      </c>
      <c r="D51" s="165" t="str">
        <f aca="false">INDEX(Matches!$B$4:$J$72,MATCH($F51,Matches!$B$4:$B$72,0),8)</f>
        <v>Czechia</v>
      </c>
      <c r="E51" s="165" t="str">
        <f aca="false">INDEX(Matches!$B$4:$J$72,MATCH($F51,Matches!$B$4:$B$72,0),9)</f>
        <v>Türkiye</v>
      </c>
      <c r="F51" s="175" t="n">
        <v>36</v>
      </c>
      <c r="G51" s="167" t="str">
        <f aca="false">INDEX(Matches!$B$4:$J$72,MATCH($F51,Matches!$B$4:$B$72,0),2)</f>
        <v>F4</v>
      </c>
      <c r="H51" s="167" t="str">
        <f aca="false">INDEX(Matches!$B$4:$J$72,MATCH($F51,Matches!$B$4:$B$72,0),3)</f>
        <v>F1</v>
      </c>
      <c r="I51" s="168" t="str">
        <f aca="false">IFERROR(VLOOKUP($F51,Matches!$B$4:$H$58,7,0),"")</f>
        <v>Hamburg</v>
      </c>
    </row>
    <row r="52" customFormat="false" ht="14.5" hidden="false" customHeight="false" outlineLevel="0" collapsed="false">
      <c r="B52" s="169"/>
      <c r="C52" s="170"/>
      <c r="D52" s="171"/>
      <c r="E52" s="171"/>
      <c r="F52" s="172"/>
      <c r="G52" s="173"/>
      <c r="H52" s="173"/>
      <c r="I52" s="174"/>
    </row>
    <row r="53" customFormat="false" ht="14.5" hidden="false" customHeight="false" outlineLevel="0" collapsed="false">
      <c r="B53" s="184" t="str">
        <f aca="false">Language!$E$227</f>
        <v>Round of 16</v>
      </c>
      <c r="C53" s="185"/>
      <c r="D53" s="186"/>
      <c r="E53" s="186"/>
      <c r="F53" s="187"/>
      <c r="G53" s="188"/>
      <c r="H53" s="188"/>
      <c r="I53" s="189"/>
    </row>
    <row r="54" customFormat="false" ht="14.5" hidden="false" customHeight="false" outlineLevel="0" collapsed="false">
      <c r="B54" s="163" t="n">
        <f aca="false">INDEX(Matches!$B$4:$J$72,MATCH($F54,Matches!$B$4:$B$72,0),5)</f>
        <v>45472.75</v>
      </c>
      <c r="C54" s="164" t="n">
        <f aca="false">INDEX(Matches!$B$4:$J$72,MATCH($F54,Matches!$B$4:$B$72,0),5)</f>
        <v>45472.75</v>
      </c>
      <c r="D54" s="165" t="str">
        <f aca="false">INDEX(Matches!$B$4:$J$72,MATCH($F54,Matches!$B$4:$B$72,0),8)</f>
        <v>Hungary</v>
      </c>
      <c r="E54" s="165" t="str">
        <f aca="false">INDEX(Matches!$B$4:$J$72,MATCH($F54,Matches!$B$4:$B$72,0),9)</f>
        <v/>
      </c>
      <c r="F54" s="175" t="n">
        <v>38</v>
      </c>
      <c r="G54" s="167" t="str">
        <f aca="false">INDEX(Matches!$B$4:$J$72,MATCH($F54,Matches!$B$4:$B$72,0),2)</f>
        <v>2A</v>
      </c>
      <c r="H54" s="167" t="str">
        <f aca="false">INDEX(Matches!$B$4:$J$72,MATCH($F54,Matches!$B$4:$B$72,0),3)</f>
        <v>2B</v>
      </c>
      <c r="I54" s="168" t="str">
        <f aca="false">IFERROR(VLOOKUP($F54,Matches!$B$4:$H$58,7,0),"")</f>
        <v>Berlin</v>
      </c>
    </row>
    <row r="55" customFormat="false" ht="14.5" hidden="false" customHeight="false" outlineLevel="0" collapsed="false">
      <c r="B55" s="163" t="n">
        <f aca="false">INDEX(Matches!$B$4:$J$72,MATCH($F55,Matches!$B$4:$B$72,0),5)</f>
        <v>45472.875</v>
      </c>
      <c r="C55" s="164" t="n">
        <f aca="false">INDEX(Matches!$B$4:$J$72,MATCH($F55,Matches!$B$4:$B$72,0),5)</f>
        <v>45472.875</v>
      </c>
      <c r="D55" s="165" t="str">
        <f aca="false">INDEX(Matches!$B$4:$J$72,MATCH($F55,Matches!$B$4:$B$72,0),8)</f>
        <v>Germany</v>
      </c>
      <c r="E55" s="165" t="str">
        <f aca="false">INDEX(Matches!$B$4:$J$72,MATCH($F55,Matches!$B$4:$B$72,0),9)</f>
        <v/>
      </c>
      <c r="F55" s="175" t="n">
        <v>37</v>
      </c>
      <c r="G55" s="167" t="str">
        <f aca="false">INDEX(Matches!$B$4:$J$72,MATCH($F55,Matches!$B$4:$B$72,0),2)</f>
        <v>1A</v>
      </c>
      <c r="H55" s="167" t="str">
        <f aca="false">INDEX(Matches!$B$4:$J$72,MATCH($F55,Matches!$B$4:$B$72,0),3)</f>
        <v>2C</v>
      </c>
      <c r="I55" s="168" t="str">
        <f aca="false">IFERROR(VLOOKUP($F55,Matches!$B$4:$H$58,7,0),"")</f>
        <v>Dortmund</v>
      </c>
    </row>
    <row r="56" customFormat="false" ht="14.5" hidden="false" customHeight="false" outlineLevel="0" collapsed="false">
      <c r="B56" s="169"/>
      <c r="C56" s="170"/>
      <c r="D56" s="171"/>
      <c r="E56" s="171"/>
      <c r="F56" s="172"/>
      <c r="G56" s="173"/>
      <c r="H56" s="173"/>
      <c r="I56" s="174"/>
    </row>
    <row r="57" customFormat="false" ht="14.5" hidden="false" customHeight="false" outlineLevel="0" collapsed="false">
      <c r="B57" s="163" t="n">
        <f aca="false">INDEX(Matches!$B$4:$J$72,MATCH($F57,Matches!$B$4:$B$72,0),5)</f>
        <v>45473.75</v>
      </c>
      <c r="C57" s="164" t="n">
        <f aca="false">INDEX(Matches!$B$4:$J$72,MATCH($F57,Matches!$B$4:$B$72,0),5)</f>
        <v>45473.75</v>
      </c>
      <c r="D57" s="165" t="str">
        <f aca="false">INDEX(Matches!$B$4:$J$72,MATCH($F57,Matches!$B$4:$B$72,0),8)</f>
        <v/>
      </c>
      <c r="E57" s="165" t="str">
        <f aca="false">INDEX(Matches!$B$4:$J$72,MATCH($F57,Matches!$B$4:$B$72,0),9)</f>
        <v>Romania</v>
      </c>
      <c r="F57" s="175" t="n">
        <v>40</v>
      </c>
      <c r="G57" s="167" t="str">
        <f aca="false">INDEX(Matches!$B$4:$J$72,MATCH($F57,Matches!$B$4:$B$72,0),2)</f>
        <v>1C</v>
      </c>
      <c r="H57" s="167" t="str">
        <f aca="false">INDEX(Matches!$B$4:$J$72,MATCH($F57,Matches!$B$4:$B$72,0),3)</f>
        <v>3D/E/F</v>
      </c>
      <c r="I57" s="168" t="str">
        <f aca="false">IFERROR(VLOOKUP($F57,Matches!$B$4:$H$58,7,0),"")</f>
        <v>Gelsenkirchen</v>
      </c>
    </row>
    <row r="58" customFormat="false" ht="14.5" hidden="false" customHeight="false" outlineLevel="0" collapsed="false">
      <c r="B58" s="163" t="n">
        <f aca="false">INDEX(Matches!$B$4:$J$72,MATCH($F58,Matches!$B$4:$B$72,0),5)</f>
        <v>45473.875</v>
      </c>
      <c r="C58" s="164" t="n">
        <f aca="false">INDEX(Matches!$B$4:$J$72,MATCH($F58,Matches!$B$4:$B$72,0),5)</f>
        <v>45473.875</v>
      </c>
      <c r="D58" s="165" t="str">
        <f aca="false">INDEX(Matches!$B$4:$J$72,MATCH($F58,Matches!$B$4:$B$72,0),8)</f>
        <v/>
      </c>
      <c r="E58" s="165" t="str">
        <f aca="false">INDEX(Matches!$B$4:$J$72,MATCH($F58,Matches!$B$4:$B$72,0),9)</f>
        <v>Portugal</v>
      </c>
      <c r="F58" s="175" t="n">
        <v>39</v>
      </c>
      <c r="G58" s="167" t="str">
        <f aca="false">INDEX(Matches!$B$4:$J$72,MATCH($F58,Matches!$B$4:$B$72,0),2)</f>
        <v>1B</v>
      </c>
      <c r="H58" s="167" t="str">
        <f aca="false">INDEX(Matches!$B$4:$J$72,MATCH($F58,Matches!$B$4:$B$72,0),3)</f>
        <v>3A/D/E/F</v>
      </c>
      <c r="I58" s="168" t="str">
        <f aca="false">IFERROR(VLOOKUP($F58,Matches!$B$4:$H$58,7,0),"")</f>
        <v>Cologne</v>
      </c>
    </row>
    <row r="59" customFormat="false" ht="14.5" hidden="false" customHeight="false" outlineLevel="0" collapsed="false">
      <c r="B59" s="169"/>
      <c r="C59" s="170"/>
      <c r="D59" s="171"/>
      <c r="E59" s="171"/>
      <c r="F59" s="172"/>
      <c r="G59" s="173"/>
      <c r="H59" s="173"/>
      <c r="I59" s="174"/>
    </row>
    <row r="60" customFormat="false" ht="14.5" hidden="false" customHeight="false" outlineLevel="0" collapsed="false">
      <c r="B60" s="163" t="n">
        <f aca="false">INDEX(Matches!$B$4:$J$72,MATCH($F60,Matches!$B$4:$B$72,0),5)</f>
        <v>45474.75</v>
      </c>
      <c r="C60" s="164" t="n">
        <f aca="false">INDEX(Matches!$B$4:$J$72,MATCH($F60,Matches!$B$4:$B$72,0),5)</f>
        <v>45474.75</v>
      </c>
      <c r="D60" s="165" t="str">
        <f aca="false">INDEX(Matches!$B$4:$J$72,MATCH($F60,Matches!$B$4:$B$72,0),8)</f>
        <v/>
      </c>
      <c r="E60" s="165" t="str">
        <f aca="false">INDEX(Matches!$B$4:$J$72,MATCH($F60,Matches!$B$4:$B$72,0),9)</f>
        <v/>
      </c>
      <c r="F60" s="175" t="n">
        <v>42</v>
      </c>
      <c r="G60" s="167" t="str">
        <f aca="false">INDEX(Matches!$B$4:$J$72,MATCH($F60,Matches!$B$4:$B$72,0),2)</f>
        <v>2D</v>
      </c>
      <c r="H60" s="167" t="str">
        <f aca="false">INDEX(Matches!$B$4:$J$72,MATCH($F60,Matches!$B$4:$B$72,0),3)</f>
        <v>2E</v>
      </c>
      <c r="I60" s="168" t="str">
        <f aca="false">IFERROR(VLOOKUP($F60,Matches!$B$4:$H$58,7,0),"")</f>
        <v>Dusseldorf</v>
      </c>
    </row>
    <row r="61" customFormat="false" ht="14.5" hidden="false" customHeight="false" outlineLevel="0" collapsed="false">
      <c r="B61" s="163" t="n">
        <f aca="false">INDEX(Matches!$B$4:$J$72,MATCH($F61,Matches!$B$4:$B$72,0),5)</f>
        <v>45474.875</v>
      </c>
      <c r="C61" s="164" t="n">
        <f aca="false">INDEX(Matches!$B$4:$J$72,MATCH($F61,Matches!$B$4:$B$72,0),5)</f>
        <v>45474.875</v>
      </c>
      <c r="D61" s="165" t="str">
        <f aca="false">INDEX(Matches!$B$4:$J$72,MATCH($F61,Matches!$B$4:$B$72,0),8)</f>
        <v/>
      </c>
      <c r="E61" s="165" t="str">
        <f aca="false">INDEX(Matches!$B$4:$J$72,MATCH($F61,Matches!$B$4:$B$72,0),9)</f>
        <v>Italy</v>
      </c>
      <c r="F61" s="175" t="n">
        <v>41</v>
      </c>
      <c r="G61" s="167" t="str">
        <f aca="false">INDEX(Matches!$B$4:$J$72,MATCH($F61,Matches!$B$4:$B$72,0),2)</f>
        <v>1F</v>
      </c>
      <c r="H61" s="167" t="str">
        <f aca="false">INDEX(Matches!$B$4:$J$72,MATCH($F61,Matches!$B$4:$B$72,0),3)</f>
        <v>3A/B/C</v>
      </c>
      <c r="I61" s="168" t="str">
        <f aca="false">IFERROR(VLOOKUP($F61,Matches!$B$4:$H$58,7,0),"")</f>
        <v>Frankfurt</v>
      </c>
    </row>
    <row r="62" customFormat="false" ht="14.5" hidden="false" customHeight="false" outlineLevel="0" collapsed="false">
      <c r="B62" s="169"/>
      <c r="C62" s="170"/>
      <c r="D62" s="171"/>
      <c r="E62" s="171"/>
      <c r="F62" s="172"/>
      <c r="G62" s="173"/>
      <c r="H62" s="173"/>
      <c r="I62" s="174"/>
    </row>
    <row r="63" customFormat="false" ht="14.5" hidden="false" customHeight="false" outlineLevel="0" collapsed="false">
      <c r="B63" s="163" t="n">
        <f aca="false">INDEX(Matches!$B$4:$J$72,MATCH($F63,Matches!$B$4:$B$72,0),5)</f>
        <v>45475.75</v>
      </c>
      <c r="C63" s="164" t="n">
        <f aca="false">INDEX(Matches!$B$4:$J$72,MATCH($F63,Matches!$B$4:$B$72,0),5)</f>
        <v>45475.75</v>
      </c>
      <c r="D63" s="165" t="str">
        <f aca="false">INDEX(Matches!$B$4:$J$72,MATCH($F63,Matches!$B$4:$B$72,0),8)</f>
        <v/>
      </c>
      <c r="E63" s="165" t="str">
        <f aca="false">INDEX(Matches!$B$4:$J$72,MATCH($F63,Matches!$B$4:$B$72,0),9)</f>
        <v>Austria</v>
      </c>
      <c r="F63" s="175" t="n">
        <v>43</v>
      </c>
      <c r="G63" s="167" t="str">
        <f aca="false">INDEX(Matches!$B$4:$J$72,MATCH($F63,Matches!$B$4:$B$72,0),2)</f>
        <v>1E</v>
      </c>
      <c r="H63" s="167" t="str">
        <f aca="false">INDEX(Matches!$B$4:$J$72,MATCH($F63,Matches!$B$4:$B$72,0),3)</f>
        <v>3A/B/C/D</v>
      </c>
      <c r="I63" s="168" t="str">
        <f aca="false">IFERROR(VLOOKUP($F63,Matches!$B$4:$H$58,7,0),"")</f>
        <v>Munich</v>
      </c>
    </row>
    <row r="64" customFormat="false" ht="14.5" hidden="false" customHeight="false" outlineLevel="0" collapsed="false">
      <c r="B64" s="163" t="n">
        <f aca="false">INDEX(Matches!$B$4:$J$72,MATCH($F64,Matches!$B$4:$B$72,0),5)</f>
        <v>45475.875</v>
      </c>
      <c r="C64" s="164" t="n">
        <f aca="false">INDEX(Matches!$B$4:$J$72,MATCH($F64,Matches!$B$4:$B$72,0),5)</f>
        <v>45475.875</v>
      </c>
      <c r="D64" s="165" t="str">
        <f aca="false">INDEX(Matches!$B$4:$J$72,MATCH($F64,Matches!$B$4:$B$72,0),8)</f>
        <v/>
      </c>
      <c r="E64" s="165" t="str">
        <f aca="false">INDEX(Matches!$B$4:$J$72,MATCH($F64,Matches!$B$4:$B$72,0),9)</f>
        <v/>
      </c>
      <c r="F64" s="175" t="n">
        <v>44</v>
      </c>
      <c r="G64" s="167" t="str">
        <f aca="false">INDEX(Matches!$B$4:$J$72,MATCH($F64,Matches!$B$4:$B$72,0),2)</f>
        <v>1D</v>
      </c>
      <c r="H64" s="167" t="str">
        <f aca="false">INDEX(Matches!$B$4:$J$72,MATCH($F64,Matches!$B$4:$B$72,0),3)</f>
        <v>2F</v>
      </c>
      <c r="I64" s="168" t="str">
        <f aca="false">IFERROR(VLOOKUP($F64,Matches!$B$4:$H$58,7,0),"")</f>
        <v>Leipzig</v>
      </c>
    </row>
    <row r="65" customFormat="false" ht="14.5" hidden="false" customHeight="false" outlineLevel="0" collapsed="false">
      <c r="B65" s="169"/>
      <c r="C65" s="170"/>
      <c r="D65" s="171"/>
      <c r="E65" s="171"/>
      <c r="F65" s="172"/>
      <c r="G65" s="173"/>
      <c r="H65" s="173"/>
      <c r="I65" s="174"/>
    </row>
    <row r="66" customFormat="false" ht="14.5" hidden="false" customHeight="false" outlineLevel="0" collapsed="false">
      <c r="B66" s="184" t="str">
        <f aca="false">Language!$E$228</f>
        <v>Quarter final</v>
      </c>
      <c r="C66" s="185"/>
      <c r="D66" s="186"/>
      <c r="E66" s="186"/>
      <c r="F66" s="187"/>
      <c r="G66" s="188"/>
      <c r="H66" s="188"/>
      <c r="I66" s="189"/>
    </row>
    <row r="67" customFormat="false" ht="14.5" hidden="false" customHeight="false" outlineLevel="0" collapsed="false">
      <c r="B67" s="163" t="n">
        <f aca="false">INDEX(Matches!$B$4:$J$72,MATCH($F67,Matches!$B$4:$B$72,0),5)</f>
        <v>45478.75</v>
      </c>
      <c r="C67" s="164" t="n">
        <f aca="false">INDEX(Matches!$B$4:$J$72,MATCH($F67,Matches!$B$4:$B$72,0),5)</f>
        <v>45478.75</v>
      </c>
      <c r="D67" s="165" t="str">
        <f aca="true">INDIRECT("'"&amp;References!$A$1&amp;"'!$C$64")</f>
        <v/>
      </c>
      <c r="E67" s="165" t="str">
        <f aca="true">INDIRECT("'"&amp;References!$A$1&amp;"'!$E$64")</f>
        <v/>
      </c>
      <c r="F67" s="175" t="n">
        <v>45</v>
      </c>
      <c r="G67" s="167" t="str">
        <f aca="false">INDEX(Matches!$B$4:$J$72,MATCH($F67,Matches!$B$4:$B$72,0),2)</f>
        <v>W39</v>
      </c>
      <c r="H67" s="167" t="str">
        <f aca="false">INDEX(Matches!$B$4:$J$72,MATCH($F67,Matches!$B$4:$B$72,0),3)</f>
        <v>W37</v>
      </c>
      <c r="I67" s="168" t="str">
        <f aca="false">IFERROR(VLOOKUP($F67,Matches!$B$4:$H$58,7,0),"")</f>
        <v>Stuttgart</v>
      </c>
    </row>
    <row r="68" customFormat="false" ht="14.5" hidden="false" customHeight="false" outlineLevel="0" collapsed="false">
      <c r="B68" s="163" t="n">
        <f aca="false">INDEX(Matches!$B$4:$J$72,MATCH($F68,Matches!$B$4:$B$72,0),5)</f>
        <v>45478.875</v>
      </c>
      <c r="C68" s="164" t="n">
        <f aca="false">INDEX(Matches!$B$4:$J$72,MATCH($F68,Matches!$B$4:$B$72,0),5)</f>
        <v>45478.875</v>
      </c>
      <c r="D68" s="165" t="str">
        <f aca="true">INDIRECT("'"&amp;References!$A$1&amp;"'!$I$64")</f>
        <v/>
      </c>
      <c r="E68" s="165" t="str">
        <f aca="true">INDIRECT("'"&amp;References!$A$1&amp;"'!$K$64")</f>
        <v/>
      </c>
      <c r="F68" s="175" t="n">
        <v>46</v>
      </c>
      <c r="G68" s="167" t="str">
        <f aca="false">INDEX(Matches!$B$4:$J$72,MATCH($F68,Matches!$B$4:$B$72,0),2)</f>
        <v>W41</v>
      </c>
      <c r="H68" s="167" t="str">
        <f aca="false">INDEX(Matches!$B$4:$J$72,MATCH($F68,Matches!$B$4:$B$72,0),3)</f>
        <v>W42</v>
      </c>
      <c r="I68" s="168" t="str">
        <f aca="false">IFERROR(VLOOKUP($F68,Matches!$B$4:$H$58,7,0),"")</f>
        <v>Hamburg</v>
      </c>
    </row>
    <row r="69" customFormat="false" ht="14.5" hidden="false" customHeight="false" outlineLevel="0" collapsed="false">
      <c r="B69" s="169"/>
      <c r="C69" s="170"/>
      <c r="D69" s="171"/>
      <c r="E69" s="171"/>
      <c r="F69" s="172"/>
      <c r="G69" s="173"/>
      <c r="H69" s="173"/>
      <c r="I69" s="174"/>
    </row>
    <row r="70" customFormat="false" ht="14.5" hidden="false" customHeight="false" outlineLevel="0" collapsed="false">
      <c r="B70" s="163" t="n">
        <f aca="false">INDEX(Matches!$B$4:$J$72,MATCH($F70,Matches!$B$4:$B$72,0),5)</f>
        <v>45479.75</v>
      </c>
      <c r="C70" s="164" t="n">
        <f aca="false">INDEX(Matches!$B$4:$J$72,MATCH($F70,Matches!$B$4:$B$72,0),5)</f>
        <v>45479.75</v>
      </c>
      <c r="D70" s="165" t="str">
        <f aca="true">INDIRECT("'"&amp;References!$A$1&amp;"'!$O$64")</f>
        <v/>
      </c>
      <c r="E70" s="165" t="str">
        <f aca="true">INDIRECT("'"&amp;References!$A$1&amp;"'!$Q$64")</f>
        <v/>
      </c>
      <c r="F70" s="175" t="n">
        <v>48</v>
      </c>
      <c r="G70" s="167" t="str">
        <f aca="false">INDEX(Matches!$B$4:$J$72,MATCH($F70,Matches!$B$4:$B$72,0),2)</f>
        <v>W40</v>
      </c>
      <c r="H70" s="167" t="str">
        <f aca="false">INDEX(Matches!$B$4:$J$72,MATCH($F70,Matches!$B$4:$B$72,0),3)</f>
        <v>W38</v>
      </c>
      <c r="I70" s="168" t="str">
        <f aca="false">IFERROR(VLOOKUP($F70,Matches!$B$4:$H$58,7,0),"")</f>
        <v>Dusseldorf</v>
      </c>
    </row>
    <row r="71" customFormat="false" ht="14.5" hidden="false" customHeight="false" outlineLevel="0" collapsed="false">
      <c r="B71" s="190" t="n">
        <f aca="false">INDEX(Matches!$B$4:$J$72,MATCH($F71,Matches!$B$4:$B$72,0),5)</f>
        <v>45479.875</v>
      </c>
      <c r="C71" s="191" t="n">
        <f aca="false">INDEX(Matches!$B$4:$J$72,MATCH($F71,Matches!$B$4:$B$72,0),5)</f>
        <v>45479.875</v>
      </c>
      <c r="D71" s="165" t="str">
        <f aca="true">INDIRECT("'"&amp;References!$A$1&amp;"'!$U$64")</f>
        <v/>
      </c>
      <c r="E71" s="165" t="str">
        <f aca="true">INDIRECT("'"&amp;References!$A$1&amp;"'!$W$64")</f>
        <v/>
      </c>
      <c r="F71" s="175" t="n">
        <v>47</v>
      </c>
      <c r="G71" s="192" t="str">
        <f aca="false">INDEX(Matches!$B$4:$J$72,MATCH($F71,Matches!$B$4:$B$72,0),2)</f>
        <v>W43</v>
      </c>
      <c r="H71" s="192" t="str">
        <f aca="false">INDEX(Matches!$B$4:$J$72,MATCH($F71,Matches!$B$4:$B$72,0),3)</f>
        <v>W44</v>
      </c>
      <c r="I71" s="193" t="str">
        <f aca="false">IFERROR(VLOOKUP($F71,Matches!$B$4:$H$58,7,0),"")</f>
        <v>Berlin</v>
      </c>
    </row>
    <row r="72" customFormat="false" ht="14.5" hidden="false" customHeight="false" outlineLevel="0" collapsed="false">
      <c r="B72" s="169"/>
      <c r="C72" s="170"/>
      <c r="D72" s="171"/>
      <c r="E72" s="171"/>
      <c r="F72" s="172"/>
      <c r="G72" s="173"/>
      <c r="H72" s="173"/>
      <c r="I72" s="174"/>
    </row>
    <row r="73" customFormat="false" ht="14.5" hidden="false" customHeight="false" outlineLevel="0" collapsed="false">
      <c r="B73" s="184" t="str">
        <f aca="false">Language!$E$229</f>
        <v>Semi-Final</v>
      </c>
      <c r="C73" s="185"/>
      <c r="D73" s="186"/>
      <c r="E73" s="186"/>
      <c r="F73" s="187"/>
      <c r="G73" s="188"/>
      <c r="H73" s="188"/>
      <c r="I73" s="189"/>
    </row>
    <row r="74" customFormat="false" ht="14.5" hidden="false" customHeight="false" outlineLevel="0" collapsed="false">
      <c r="B74" s="190" t="n">
        <f aca="false">INDEX(Matches!$B$4:$J$72,MATCH($F74,Matches!$B$4:$B$72,0),5)</f>
        <v>45482.875</v>
      </c>
      <c r="C74" s="191" t="n">
        <f aca="false">INDEX(Matches!$B$4:$J$72,MATCH($F74,Matches!$B$4:$B$72,0),5)</f>
        <v>45482.875</v>
      </c>
      <c r="D74" s="194" t="str">
        <f aca="true">INDIRECT("'"&amp;References!$A$1&amp;"'!$F$74")</f>
        <v/>
      </c>
      <c r="E74" s="194" t="str">
        <f aca="true">INDIRECT("'"&amp;References!$A$1&amp;"'!$H$74")</f>
        <v/>
      </c>
      <c r="F74" s="175" t="n">
        <v>49</v>
      </c>
      <c r="G74" s="192" t="str">
        <f aca="false">INDEX(Matches!$B$4:$J$72,MATCH($F74,Matches!$B$4:$B$72,0),2)</f>
        <v>W45</v>
      </c>
      <c r="H74" s="192" t="str">
        <f aca="false">INDEX(Matches!$B$4:$J$72,MATCH($F74,Matches!$B$4:$B$72,0),3)</f>
        <v>W46</v>
      </c>
      <c r="I74" s="193" t="str">
        <f aca="false">IFERROR(VLOOKUP($F74,Matches!$B$4:$H$58,7,0),"")</f>
        <v>Munich</v>
      </c>
    </row>
    <row r="75" customFormat="false" ht="14.5" hidden="false" customHeight="false" outlineLevel="0" collapsed="false">
      <c r="B75" s="163" t="n">
        <f aca="false">INDEX(Matches!$B$4:$J$72,MATCH($F75,Matches!$B$4:$B$72,0),5)</f>
        <v>45483.875</v>
      </c>
      <c r="C75" s="164" t="n">
        <f aca="false">INDEX(Matches!$B$4:$J$72,MATCH($F75,Matches!$B$4:$B$72,0),5)</f>
        <v>45483.875</v>
      </c>
      <c r="D75" s="165" t="str">
        <f aca="true">INDIRECT("'"&amp;References!$A$1&amp;"'!R$74")</f>
        <v/>
      </c>
      <c r="E75" s="165" t="str">
        <f aca="true">INDIRECT("'"&amp;References!$A$1&amp;"'!$T$74")</f>
        <v/>
      </c>
      <c r="F75" s="175" t="n">
        <v>50</v>
      </c>
      <c r="G75" s="167" t="str">
        <f aca="false">INDEX(Matches!$B$4:$J$72,MATCH($F75,Matches!$B$4:$B$72,0),2)</f>
        <v>W47</v>
      </c>
      <c r="H75" s="167" t="str">
        <f aca="false">INDEX(Matches!$B$4:$J$72,MATCH($F75,Matches!$B$4:$B$72,0),3)</f>
        <v>W48</v>
      </c>
      <c r="I75" s="168" t="str">
        <f aca="false">IFERROR(VLOOKUP($F75,Matches!$B$4:$H$58,7,0),"")</f>
        <v>Dortmund</v>
      </c>
    </row>
    <row r="76" customFormat="false" ht="14.5" hidden="false" customHeight="false" outlineLevel="0" collapsed="false">
      <c r="B76" s="169"/>
      <c r="C76" s="170"/>
      <c r="D76" s="171"/>
      <c r="E76" s="171"/>
      <c r="F76" s="172"/>
      <c r="G76" s="173"/>
      <c r="H76" s="173"/>
      <c r="I76" s="174"/>
    </row>
    <row r="77" customFormat="false" ht="14.5" hidden="false" customHeight="false" outlineLevel="0" collapsed="false">
      <c r="B77" s="184" t="str">
        <f aca="false">Language!$E$125</f>
        <v>Final</v>
      </c>
      <c r="C77" s="185"/>
      <c r="D77" s="186"/>
      <c r="E77" s="186"/>
      <c r="F77" s="187"/>
      <c r="G77" s="188"/>
      <c r="H77" s="188"/>
      <c r="I77" s="189"/>
    </row>
    <row r="78" customFormat="false" ht="15" hidden="false" customHeight="false" outlineLevel="0" collapsed="false">
      <c r="B78" s="195" t="n">
        <f aca="false">INDEX(Matches!$B$4:$J$72,MATCH($F78,Matches!$B$4:$B$72,0),5)</f>
        <v>45487.875</v>
      </c>
      <c r="C78" s="196" t="n">
        <f aca="false">INDEX(Matches!$B$4:$J$72,MATCH($F78,Matches!$B$4:$B$72,0),5)</f>
        <v>45487.875</v>
      </c>
      <c r="D78" s="197" t="str">
        <f aca="true">INDIRECT("'"&amp;References!$A$1&amp;"'!L$84")</f>
        <v/>
      </c>
      <c r="E78" s="197" t="str">
        <f aca="true">INDIRECT("'"&amp;References!$A$1&amp;"'!$N$84")</f>
        <v/>
      </c>
      <c r="F78" s="198" t="n">
        <v>51</v>
      </c>
      <c r="G78" s="199" t="str">
        <f aca="false">INDEX(Matches!$B$4:$J$72,MATCH($F78,Matches!$B$4:$B$72,0),2)</f>
        <v>W49</v>
      </c>
      <c r="H78" s="199" t="str">
        <f aca="false">INDEX(Matches!$B$4:$J$72,MATCH($F78,Matches!$B$4:$B$72,0),3)</f>
        <v>W50</v>
      </c>
      <c r="I78" s="200" t="str">
        <f aca="false">IFERROR(VLOOKUP($F78,Matches!$B$4:$H$58,7,0),"")</f>
        <v>Berlin</v>
      </c>
    </row>
    <row r="79" customFormat="false" ht="15" hidden="false" customHeight="false" outlineLevel="0" collapsed="false"/>
    <row r="80" customFormat="false" ht="14.5" hidden="false" customHeight="false" outlineLevel="0" collapsed="false"/>
    <row r="81" customFormat="false" ht="14.5" hidden="false" customHeight="false" outlineLevel="0" collapsed="false"/>
    <row r="82" customFormat="false" ht="14.5" hidden="false" customHeight="false" outlineLevel="0" collapsed="false"/>
    <row r="83" customFormat="false" ht="14.5" hidden="false" customHeight="false" outlineLevel="0" collapsed="false"/>
    <row r="84" customFormat="false" ht="14.5" hidden="false" customHeight="false" outlineLevel="0" collapsed="false"/>
  </sheetData>
  <sheetProtection sheet="true" objects="true" scenarios="true" selectLockedCells="true"/>
  <mergeCells count="4">
    <mergeCell ref="B1:H1"/>
    <mergeCell ref="K2:L2"/>
    <mergeCell ref="G3:H3"/>
    <mergeCell ref="K3:L5"/>
  </mergeCells>
  <conditionalFormatting sqref="B4:B78">
    <cfRule type="expression" priority="2" aboveAverage="0" equalAverage="0" bottom="0" percent="0" rank="0" text="" dxfId="364">
      <formula>INT(B4)=TODAY()</formula>
    </cfRule>
  </conditionalFormatting>
  <conditionalFormatting sqref="D4:E78">
    <cfRule type="expression" priority="3" aboveAverage="0" equalAverage="0" bottom="0" percent="0" rank="0" text="" dxfId="365">
      <formula>AND(D4=$L$10,D4&lt;&gt;"")</formula>
    </cfRule>
    <cfRule type="expression" priority="4" aboveAverage="0" equalAverage="0" bottom="0" percent="0" rank="0" text="" dxfId="366">
      <formula>AND(D4=$L$9,D4&lt;&gt;"")</formula>
    </cfRule>
    <cfRule type="expression" priority="5" aboveAverage="0" equalAverage="0" bottom="0" percent="0" rank="0" text="" dxfId="367">
      <formula>AND(D4=$L$8,D4&lt;&gt;"")</formula>
    </cfRule>
    <cfRule type="expression" priority="6" aboveAverage="0" equalAverage="0" bottom="0" percent="0" rank="0" text="" dxfId="368">
      <formula>AND(D4=$L$7,D4&lt;&gt;"")</formula>
    </cfRule>
  </conditionalFormatting>
  <printOptions headings="false" gridLines="false" gridLinesSet="true" horizontalCentered="true" verticalCentered="false"/>
  <pageMargins left="0.315277777777778" right="0.315277777777778" top="0.39375" bottom="0.39375" header="0.511805555555555" footer="0.511805555555555"/>
  <pageSetup paperSize="9"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O72</f>
        <v>0</v>
      </c>
      <c r="J2" s="204"/>
      <c r="K2" s="204"/>
      <c r="L2" s="204"/>
      <c r="M2" s="204"/>
      <c r="N2" s="204"/>
      <c r="O2" s="204"/>
      <c r="P2" s="204"/>
      <c r="Q2" s="204"/>
      <c r="R2" s="204"/>
      <c r="S2" s="204"/>
      <c r="T2" s="204"/>
      <c r="V2" s="204" t="n">
        <f aca="false">AB72</f>
        <v>0</v>
      </c>
      <c r="W2" s="204"/>
      <c r="X2" s="204"/>
      <c r="Y2" s="204"/>
      <c r="Z2" s="204"/>
      <c r="AA2" s="204"/>
      <c r="AB2" s="204"/>
      <c r="AC2" s="204"/>
      <c r="AD2" s="204"/>
      <c r="AE2" s="204"/>
      <c r="AF2" s="204"/>
      <c r="AG2" s="204"/>
      <c r="AI2" s="204" t="n">
        <f aca="false">AO72</f>
        <v>0</v>
      </c>
      <c r="AJ2" s="204"/>
      <c r="AK2" s="204"/>
      <c r="AL2" s="204"/>
      <c r="AM2" s="204"/>
      <c r="AN2" s="204"/>
      <c r="AO2" s="204"/>
      <c r="AP2" s="204"/>
      <c r="AQ2" s="204"/>
      <c r="AR2" s="204"/>
      <c r="AS2" s="204"/>
      <c r="AT2" s="204"/>
      <c r="AV2" s="204" t="n">
        <f aca="false">BB72</f>
        <v>0</v>
      </c>
      <c r="AW2" s="204"/>
      <c r="AX2" s="204"/>
      <c r="AY2" s="204"/>
      <c r="AZ2" s="204"/>
      <c r="BA2" s="204"/>
      <c r="BB2" s="204"/>
      <c r="BC2" s="204"/>
      <c r="BD2" s="204"/>
      <c r="BE2" s="204"/>
      <c r="BF2" s="204"/>
      <c r="BG2" s="204"/>
      <c r="BI2" s="204" t="n">
        <f aca="false">BO72</f>
        <v>0</v>
      </c>
      <c r="BJ2" s="204"/>
      <c r="BK2" s="204"/>
      <c r="BL2" s="204"/>
      <c r="BM2" s="204"/>
      <c r="BN2" s="204"/>
      <c r="BO2" s="204"/>
      <c r="BP2" s="204"/>
      <c r="BQ2" s="204"/>
      <c r="BR2" s="204"/>
      <c r="BS2" s="204"/>
      <c r="BT2" s="204"/>
      <c r="BV2" s="204" t="n">
        <f aca="false">CB72</f>
        <v>0</v>
      </c>
      <c r="BW2" s="204"/>
      <c r="BX2" s="204"/>
      <c r="BY2" s="204"/>
      <c r="BZ2" s="204"/>
      <c r="CA2" s="204"/>
      <c r="CB2" s="204"/>
      <c r="CC2" s="204"/>
      <c r="CD2" s="204"/>
      <c r="CE2" s="204"/>
      <c r="CF2" s="204"/>
      <c r="CG2" s="204"/>
      <c r="CI2" s="204" t="n">
        <f aca="false">CO72</f>
        <v>0</v>
      </c>
      <c r="CJ2" s="204"/>
      <c r="CK2" s="204"/>
      <c r="CL2" s="204"/>
      <c r="CM2" s="204"/>
      <c r="CN2" s="204"/>
      <c r="CO2" s="204"/>
      <c r="CP2" s="204"/>
      <c r="CQ2" s="204"/>
      <c r="CR2" s="204"/>
      <c r="CS2" s="204"/>
      <c r="CT2" s="204"/>
      <c r="CV2" s="204" t="n">
        <f aca="false">DB72</f>
        <v>0</v>
      </c>
      <c r="CW2" s="204"/>
      <c r="CX2" s="204"/>
      <c r="CY2" s="204"/>
      <c r="CZ2" s="204"/>
      <c r="DA2" s="204"/>
      <c r="DB2" s="204"/>
      <c r="DC2" s="204"/>
      <c r="DD2" s="204"/>
      <c r="DE2" s="204"/>
      <c r="DF2" s="204"/>
      <c r="DG2" s="204"/>
      <c r="DI2" s="204" t="n">
        <f aca="false">DO72</f>
        <v>0</v>
      </c>
      <c r="DJ2" s="204"/>
      <c r="DK2" s="204"/>
      <c r="DL2" s="204"/>
      <c r="DM2" s="204"/>
      <c r="DN2" s="204"/>
      <c r="DO2" s="204"/>
      <c r="DP2" s="204"/>
      <c r="DQ2" s="204"/>
      <c r="DR2" s="204"/>
      <c r="DS2" s="204"/>
      <c r="DT2" s="204"/>
      <c r="DV2" s="204" t="n">
        <f aca="false">EB72</f>
        <v>0</v>
      </c>
      <c r="DW2" s="204"/>
      <c r="DX2" s="204"/>
      <c r="DY2" s="204"/>
      <c r="DZ2" s="204"/>
      <c r="EA2" s="204"/>
      <c r="EB2" s="204"/>
      <c r="EC2" s="204"/>
      <c r="ED2" s="204"/>
      <c r="EE2" s="204"/>
      <c r="EF2" s="204"/>
      <c r="EG2" s="204"/>
      <c r="EI2" s="204" t="n">
        <f aca="false">EO72</f>
        <v>0</v>
      </c>
      <c r="EJ2" s="204"/>
      <c r="EK2" s="204"/>
      <c r="EL2" s="204"/>
      <c r="EM2" s="204"/>
      <c r="EN2" s="204"/>
      <c r="EO2" s="204"/>
      <c r="EP2" s="204"/>
      <c r="EQ2" s="204"/>
      <c r="ER2" s="204"/>
      <c r="ES2" s="204"/>
      <c r="ET2" s="204"/>
      <c r="EV2" s="204" t="n">
        <f aca="false">FB72</f>
        <v>0</v>
      </c>
      <c r="EW2" s="204"/>
      <c r="EX2" s="204"/>
      <c r="EY2" s="204"/>
      <c r="EZ2" s="204"/>
      <c r="FA2" s="204"/>
      <c r="FB2" s="204"/>
      <c r="FC2" s="204"/>
      <c r="FD2" s="204"/>
      <c r="FE2" s="204"/>
      <c r="FF2" s="204"/>
      <c r="FG2" s="204"/>
      <c r="FI2" s="204" t="n">
        <f aca="false">FO72</f>
        <v>0</v>
      </c>
      <c r="FJ2" s="204"/>
      <c r="FK2" s="204"/>
      <c r="FL2" s="204"/>
      <c r="FM2" s="204"/>
      <c r="FN2" s="204"/>
      <c r="FO2" s="204"/>
      <c r="FP2" s="204"/>
      <c r="FQ2" s="204"/>
      <c r="FR2" s="204"/>
      <c r="FS2" s="204"/>
      <c r="FT2" s="204"/>
      <c r="FV2" s="204" t="n">
        <f aca="false">GB72</f>
        <v>0</v>
      </c>
      <c r="FW2" s="204"/>
      <c r="FX2" s="204"/>
      <c r="FY2" s="204"/>
      <c r="FZ2" s="204"/>
      <c r="GA2" s="204"/>
      <c r="GB2" s="204"/>
      <c r="GC2" s="204"/>
      <c r="GD2" s="204"/>
      <c r="GE2" s="204"/>
      <c r="GF2" s="204"/>
      <c r="GG2" s="204"/>
      <c r="GI2" s="204" t="n">
        <f aca="false">GO72</f>
        <v>0</v>
      </c>
      <c r="GJ2" s="204"/>
      <c r="GK2" s="204"/>
      <c r="GL2" s="204"/>
      <c r="GM2" s="204"/>
      <c r="GN2" s="204"/>
      <c r="GO2" s="204"/>
      <c r="GP2" s="204"/>
      <c r="GQ2" s="204"/>
      <c r="GR2" s="204"/>
      <c r="GS2" s="204"/>
      <c r="GT2" s="204"/>
      <c r="GV2" s="204" t="n">
        <f aca="false">HB72</f>
        <v>0</v>
      </c>
      <c r="GW2" s="204"/>
      <c r="GX2" s="204"/>
      <c r="GY2" s="204"/>
      <c r="GZ2" s="204"/>
      <c r="HA2" s="204"/>
      <c r="HB2" s="204"/>
      <c r="HC2" s="204"/>
      <c r="HD2" s="204"/>
      <c r="HE2" s="204"/>
      <c r="HF2" s="204"/>
      <c r="HG2" s="204"/>
      <c r="HI2" s="204" t="n">
        <f aca="false">HO72</f>
        <v>0</v>
      </c>
      <c r="HJ2" s="204"/>
      <c r="HK2" s="204"/>
      <c r="HL2" s="204"/>
      <c r="HM2" s="204"/>
      <c r="HN2" s="204"/>
      <c r="HO2" s="204"/>
      <c r="HP2" s="204"/>
      <c r="HQ2" s="204"/>
      <c r="HR2" s="204"/>
      <c r="HS2" s="204"/>
      <c r="HT2" s="204"/>
      <c r="HV2" s="204" t="n">
        <f aca="false">IB72</f>
        <v>0</v>
      </c>
      <c r="HW2" s="204"/>
      <c r="HX2" s="204"/>
      <c r="HY2" s="204"/>
      <c r="HZ2" s="204"/>
      <c r="IA2" s="204"/>
      <c r="IB2" s="204"/>
      <c r="IC2" s="204"/>
      <c r="ID2" s="204"/>
      <c r="IE2" s="204"/>
      <c r="IF2" s="204"/>
      <c r="IG2" s="204"/>
      <c r="II2" s="204" t="n">
        <f aca="false">IO72</f>
        <v>0</v>
      </c>
      <c r="IJ2" s="204"/>
      <c r="IK2" s="204"/>
      <c r="IL2" s="204"/>
      <c r="IM2" s="204"/>
      <c r="IN2" s="204"/>
      <c r="IO2" s="204"/>
      <c r="IP2" s="204"/>
      <c r="IQ2" s="204"/>
      <c r="IR2" s="204"/>
      <c r="IS2" s="204"/>
      <c r="IT2" s="204"/>
      <c r="IV2" s="204" t="n">
        <f aca="false">JB72</f>
        <v>0</v>
      </c>
      <c r="IW2" s="204"/>
      <c r="IX2" s="204"/>
      <c r="IY2" s="204"/>
      <c r="IZ2" s="204"/>
      <c r="JA2" s="204"/>
      <c r="JB2" s="204"/>
      <c r="JC2" s="204"/>
      <c r="JD2" s="204"/>
      <c r="JE2" s="204"/>
      <c r="JF2" s="204"/>
      <c r="JG2" s="204"/>
      <c r="JI2" s="204" t="n">
        <f aca="false">JO72</f>
        <v>0</v>
      </c>
      <c r="JJ2" s="204"/>
      <c r="JK2" s="204"/>
      <c r="JL2" s="204"/>
      <c r="JM2" s="204"/>
      <c r="JN2" s="204"/>
      <c r="JO2" s="204"/>
      <c r="JP2" s="204"/>
      <c r="JQ2" s="204"/>
      <c r="JR2" s="204"/>
      <c r="JS2" s="204"/>
      <c r="JT2" s="204"/>
      <c r="JV2" s="204" t="n">
        <f aca="false">KB72</f>
        <v>0</v>
      </c>
      <c r="JW2" s="204"/>
      <c r="JX2" s="204"/>
      <c r="JY2" s="204"/>
      <c r="JZ2" s="204"/>
      <c r="KA2" s="204"/>
      <c r="KB2" s="204"/>
      <c r="KC2" s="204"/>
      <c r="KD2" s="204"/>
      <c r="KE2" s="204"/>
      <c r="KF2" s="204"/>
      <c r="KG2" s="204"/>
      <c r="KI2" s="204" t="n">
        <f aca="false">KO72</f>
        <v>0</v>
      </c>
      <c r="KJ2" s="204"/>
      <c r="KK2" s="204"/>
      <c r="KL2" s="204"/>
      <c r="KM2" s="204"/>
      <c r="KN2" s="204"/>
      <c r="KO2" s="204"/>
      <c r="KP2" s="204"/>
      <c r="KQ2" s="204"/>
      <c r="KR2" s="204"/>
      <c r="KS2" s="204"/>
      <c r="KT2" s="204"/>
      <c r="KV2" s="204" t="n">
        <f aca="false">LB72</f>
        <v>0</v>
      </c>
      <c r="KW2" s="204"/>
      <c r="KX2" s="204"/>
      <c r="KY2" s="204"/>
      <c r="KZ2" s="204"/>
      <c r="LA2" s="204"/>
      <c r="LB2" s="204"/>
      <c r="LC2" s="204"/>
      <c r="LD2" s="204"/>
      <c r="LE2" s="204"/>
      <c r="LF2" s="204"/>
      <c r="LG2" s="204"/>
      <c r="LI2" s="204" t="n">
        <f aca="false">LO72</f>
        <v>0</v>
      </c>
      <c r="LJ2" s="204"/>
      <c r="LK2" s="204"/>
      <c r="LL2" s="204"/>
      <c r="LM2" s="204"/>
      <c r="LN2" s="204"/>
      <c r="LO2" s="204"/>
      <c r="LP2" s="204"/>
      <c r="LQ2" s="204"/>
      <c r="LR2" s="204"/>
      <c r="LS2" s="204"/>
      <c r="LT2" s="204"/>
      <c r="LV2" s="204" t="n">
        <f aca="false">MB72</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48</v>
      </c>
      <c r="J3" s="206"/>
      <c r="K3" s="206"/>
      <c r="L3" s="206"/>
      <c r="M3" s="206"/>
      <c r="N3" s="206"/>
      <c r="O3" s="206"/>
      <c r="P3" s="206"/>
      <c r="Q3" s="206"/>
      <c r="R3" s="206"/>
      <c r="S3" s="206"/>
      <c r="T3" s="206"/>
      <c r="V3" s="206" t="s">
        <v>49</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1</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str">
        <f aca="false">GrpA!$E$5</f>
        <v/>
      </c>
      <c r="G7" s="230" t="str">
        <f aca="false">GrpA!$G$5</f>
        <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str">
        <f aca="false">GrpA!$E$6</f>
        <v/>
      </c>
      <c r="G8" s="230" t="str">
        <f aca="false">GrpA!$G$6</f>
        <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str">
        <f aca="false">GrpA!$E$7</f>
        <v/>
      </c>
      <c r="G9" s="230" t="str">
        <f aca="false">GrpA!$G$7</f>
        <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str">
        <f aca="false">GrpA!$E$8</f>
        <v/>
      </c>
      <c r="G10" s="230" t="str">
        <f aca="false">GrpA!$G$8</f>
        <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str">
        <f aca="false">GrpA!$E$9</f>
        <v/>
      </c>
      <c r="G11" s="230" t="str">
        <f aca="false">GrpA!$G$9</f>
        <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str">
        <f aca="false">GrpB!$E$4</f>
        <v/>
      </c>
      <c r="G13" s="230" t="str">
        <f aca="false">GrpB!$G$4</f>
        <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str">
        <f aca="false">GrpB!$E$5</f>
        <v/>
      </c>
      <c r="G14" s="230" t="str">
        <f aca="false">GrpB!$G$5</f>
        <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str">
        <f aca="false">GrpB!$E$6</f>
        <v/>
      </c>
      <c r="G15" s="230" t="str">
        <f aca="false">GrpB!$G$6</f>
        <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str">
        <f aca="false">GrpB!$E$7</f>
        <v/>
      </c>
      <c r="G16" s="230" t="str">
        <f aca="false">GrpB!$G$7</f>
        <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str">
        <f aca="false">GrpB!$E$8</f>
        <v/>
      </c>
      <c r="G17" s="230" t="str">
        <f aca="false">GrpB!$G$8</f>
        <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str">
        <f aca="false">GrpB!$E$9</f>
        <v/>
      </c>
      <c r="G18" s="230" t="str">
        <f aca="false">GrpB!$G$9</f>
        <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str">
        <f aca="false">GrpC!$E$4</f>
        <v/>
      </c>
      <c r="G20" s="230" t="str">
        <f aca="false">GrpC!$G$4</f>
        <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str">
        <f aca="false">GrpC!$E$5</f>
        <v/>
      </c>
      <c r="G21" s="230" t="str">
        <f aca="false">GrpC!$G$5</f>
        <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str">
        <f aca="false">GrpC!$E$6</f>
        <v/>
      </c>
      <c r="G22" s="230" t="str">
        <f aca="false">GrpC!$G$6</f>
        <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str">
        <f aca="false">GrpC!$E$7</f>
        <v/>
      </c>
      <c r="G23" s="230" t="str">
        <f aca="false">GrpC!$G$7</f>
        <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str">
        <f aca="false">GrpC!$E$8</f>
        <v/>
      </c>
      <c r="G24" s="230" t="str">
        <f aca="false">GrpC!$G$8</f>
        <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str">
        <f aca="false">GrpC!$E$9</f>
        <v/>
      </c>
      <c r="G25" s="230" t="str">
        <f aca="false">GrpC!$G$9</f>
        <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str">
        <f aca="false">GrpD!$E$4</f>
        <v/>
      </c>
      <c r="G27" s="230" t="str">
        <f aca="false">GrpD!$G$4</f>
        <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str">
        <f aca="false">GrpD!$E$5</f>
        <v/>
      </c>
      <c r="G28" s="230" t="str">
        <f aca="false">GrpD!$G$5</f>
        <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str">
        <f aca="false">GrpD!$E$6</f>
        <v/>
      </c>
      <c r="G29" s="230" t="str">
        <f aca="false">GrpD!$G$6</f>
        <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str">
        <f aca="false">GrpD!$E$7</f>
        <v/>
      </c>
      <c r="G30" s="230" t="str">
        <f aca="false">GrpD!$G$7</f>
        <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str">
        <f aca="false">GrpD!$E$8</f>
        <v/>
      </c>
      <c r="G31" s="230" t="str">
        <f aca="false">GrpD!$G$8</f>
        <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str">
        <f aca="false">GrpD!$E$9</f>
        <v/>
      </c>
      <c r="G32" s="230" t="str">
        <f aca="false">GrpD!$G$9</f>
        <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str">
        <f aca="false">GrpE!$E$4</f>
        <v/>
      </c>
      <c r="G34" s="230" t="str">
        <f aca="false">GrpE!$G$4</f>
        <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str">
        <f aca="false">GrpE!$E$5</f>
        <v/>
      </c>
      <c r="G35" s="230" t="str">
        <f aca="false">GrpE!$G$5</f>
        <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str">
        <f aca="false">GrpE!$E$6</f>
        <v/>
      </c>
      <c r="G36" s="230" t="str">
        <f aca="false">GrpE!$G$6</f>
        <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str">
        <f aca="false">GrpE!$E$7</f>
        <v/>
      </c>
      <c r="G37" s="230" t="str">
        <f aca="false">GrpE!$G$7</f>
        <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str">
        <f aca="false">GrpE!$E$8</f>
        <v/>
      </c>
      <c r="G38" s="230" t="str">
        <f aca="false">GrpE!$G$8</f>
        <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str">
        <f aca="false">GrpE!$E$9</f>
        <v/>
      </c>
      <c r="G39" s="230" t="str">
        <f aca="false">GrpE!$G$9</f>
        <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str">
        <f aca="false">GrpF!$E$4</f>
        <v/>
      </c>
      <c r="G41" s="230" t="str">
        <f aca="false">GrpF!$G$4</f>
        <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str">
        <f aca="false">GrpF!$E$5</f>
        <v/>
      </c>
      <c r="G42" s="230" t="str">
        <f aca="false">GrpF!$G$5</f>
        <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str">
        <f aca="false">GrpF!$E$6</f>
        <v/>
      </c>
      <c r="G43" s="230" t="str">
        <f aca="false">GrpF!$G$6</f>
        <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str">
        <f aca="false">GrpF!$E$7</f>
        <v/>
      </c>
      <c r="G44" s="230" t="str">
        <f aca="false">GrpF!$G$7</f>
        <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str">
        <f aca="false">GrpF!$E$8</f>
        <v/>
      </c>
      <c r="G45" s="230" t="str">
        <f aca="false">GrpF!$G$8</f>
        <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str">
        <f aca="false">GrpF!$E$9</f>
        <v/>
      </c>
      <c r="G46" s="230" t="str">
        <f aca="false">GrpF!$G$9</f>
        <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str">
        <f aca="false">IF(C48="","",INDEX(Groups!$C$7:$C$35,MATCH(C48,Groups!$D$7:$D$35,0)))</f>
        <v/>
      </c>
      <c r="C48" s="227" t="str">
        <f aca="true">INDIRECT("'"&amp;References!$A$1&amp;"'!"&amp;"$B$54")</f>
        <v/>
      </c>
      <c r="D48" s="228" t="n">
        <f aca="false">IF(E48="","",INDEX(Groups!$C$7:$C$35,MATCH(E48,Groups!$D$7:$D$35,0)))</f>
        <v>1</v>
      </c>
      <c r="E48" s="227" t="str">
        <f aca="true">INDIRECT("'"&amp;References!$A$1&amp;"'!"&amp;"$C$54")</f>
        <v>Portugal</v>
      </c>
      <c r="F48" s="229" t="str">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230" t="str">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241"/>
      <c r="J48" s="227" t="str">
        <f aca="false">IF(I48="","",VLOOKUP(I48,Language!$D$5:$E$63,2,0))</f>
        <v/>
      </c>
      <c r="K48" s="231"/>
      <c r="L48" s="227" t="str">
        <f aca="false">IF(K48="","",VLOOKUP(K48,Language!$D$5:$E$63,2,0))</f>
        <v/>
      </c>
      <c r="M48" s="242"/>
      <c r="N48" s="243"/>
      <c r="O48" s="244"/>
      <c r="P48" s="244"/>
      <c r="Q48" s="245" t="n">
        <f aca="false">COUNTIF(I$48:I$55,I48)+COUNTIF(K$48:K$55,I48)</f>
        <v>0</v>
      </c>
      <c r="R48" s="245" t="n">
        <f aca="false">COUNTIF(I$48:I$55,K48)+COUNTIF(K$48:K$55,K48)</f>
        <v>0</v>
      </c>
      <c r="S48" s="245"/>
      <c r="T48" s="246" t="str">
        <f aca="false">IF(OR(I48&lt;&gt;"",K48&lt;&gt;""),IF(Q48&lt;&gt;1,0,COUNTIF($B$48:$B$55,I48)+COUNTIF($D$48:$D$55,I48))+IF(R48&lt;&gt;1,0,COUNTIF($B$48:$B$55,K48)+COUNTIF($D$48:$D$55,K48)),"")</f>
        <v/>
      </c>
      <c r="V48" s="241"/>
      <c r="W48" s="227" t="str">
        <f aca="false">IF(V48="","",VLOOKUP(V48,Language!$D$5:$E$63,2,0))</f>
        <v/>
      </c>
      <c r="X48" s="231"/>
      <c r="Y48" s="227" t="str">
        <f aca="false">IF(X48="","",VLOOKUP(X48,Language!$D$5:$E$63,2,0))</f>
        <v/>
      </c>
      <c r="Z48" s="242"/>
      <c r="AA48" s="243"/>
      <c r="AB48" s="244"/>
      <c r="AC48" s="244"/>
      <c r="AD48" s="245" t="n">
        <f aca="false">COUNTIF(V$48:V$55,V48)+COUNTIF(X$48:X$55,V48)</f>
        <v>0</v>
      </c>
      <c r="AE48" s="245" t="n">
        <f aca="false">COUNTIF(V$48:V$55,X48)+COUNTIF(X$48:X$55,X48)</f>
        <v>0</v>
      </c>
      <c r="AF48" s="245"/>
      <c r="AG48" s="246" t="str">
        <f aca="false">IF(OR(V48&lt;&gt;"",X48&lt;&gt;""),IF(AD48&lt;&gt;1,0,COUNTIF($B$48:$B$55,V48)+COUNTIF($D$48:$D$55,V48))+IF(AE48&lt;&gt;1,0,COUNTIF($B$48:$B$55,X48)+COUNTIF($D$48:$D$55,X48)),"")</f>
        <v/>
      </c>
      <c r="AI48" s="241"/>
      <c r="AJ48" s="227" t="str">
        <f aca="false">IF(AI48="","",VLOOKUP(AI48,Language!$D$5:$E$63,2,0))</f>
        <v/>
      </c>
      <c r="AK48" s="231"/>
      <c r="AL48" s="227" t="str">
        <f aca="false">IF(AK48="","",VLOOKUP(AK48,Language!$D$5:$E$63,2,0))</f>
        <v/>
      </c>
      <c r="AM48" s="242"/>
      <c r="AN48" s="243"/>
      <c r="AO48" s="244"/>
      <c r="AP48" s="244"/>
      <c r="AQ48" s="245" t="n">
        <f aca="false">COUNTIF(AI$48:AI$55,AI48)+COUNTIF(AK$48:AK$55,AI48)</f>
        <v>0</v>
      </c>
      <c r="AR48" s="245" t="n">
        <f aca="false">COUNTIF(AI$48:AI$55,AK48)+COUNTIF(AK$48:AK$55,AK48)</f>
        <v>0</v>
      </c>
      <c r="AS48" s="245"/>
      <c r="AT48" s="246" t="str">
        <f aca="false">IF(OR(AI48&lt;&gt;"",AK48&lt;&gt;""),IF(AQ48&lt;&gt;1,0,COUNTIF($B$48:$B$55,AI48)+COUNTIF($D$48:$D$55,AI48))+IF(AR48&lt;&gt;1,0,COUNTIF($B$48:$B$55,AK48)+COUNTIF($D$48:$D$55,AK48)),"")</f>
        <v/>
      </c>
      <c r="AV48" s="241"/>
      <c r="AW48" s="227" t="str">
        <f aca="false">IF(AV48="","",VLOOKUP(AV48,Language!$D$5:$E$63,2,0))</f>
        <v/>
      </c>
      <c r="AX48" s="231"/>
      <c r="AY48" s="227" t="str">
        <f aca="false">IF(AX48="","",VLOOKUP(AX48,Language!$D$5:$E$63,2,0))</f>
        <v/>
      </c>
      <c r="AZ48" s="242"/>
      <c r="BA48" s="243"/>
      <c r="BB48" s="244"/>
      <c r="BC48" s="244"/>
      <c r="BD48" s="245" t="n">
        <f aca="false">COUNTIF(AV$48:AV$55,AV48)+COUNTIF(AX$48:AX$55,AV48)</f>
        <v>0</v>
      </c>
      <c r="BE48" s="245" t="n">
        <f aca="false">COUNTIF(AV$48:AV$55,AX48)+COUNTIF(AX$48:AX$55,AX48)</f>
        <v>0</v>
      </c>
      <c r="BF48" s="245"/>
      <c r="BG48" s="246" t="str">
        <f aca="false">IF(OR(AV48&lt;&gt;"",AX48&lt;&gt;""),IF(BD48&lt;&gt;1,0,COUNTIF($B$48:$B$55,AV48)+COUNTIF($D$48:$D$55,AV48))+IF(BE48&lt;&gt;1,0,COUNTIF($B$48:$B$55,AX48)+COUNTIF($D$48:$D$55,AX48)),"")</f>
        <v/>
      </c>
      <c r="BI48" s="241"/>
      <c r="BJ48" s="227" t="str">
        <f aca="false">IF(BI48="","",VLOOKUP(BI48,Language!$D$5:$E$63,2,0))</f>
        <v/>
      </c>
      <c r="BK48" s="231"/>
      <c r="BL48" s="227" t="str">
        <f aca="false">IF(BK48="","",VLOOKUP(BK48,Language!$D$5:$E$63,2,0))</f>
        <v/>
      </c>
      <c r="BM48" s="242"/>
      <c r="BN48" s="243"/>
      <c r="BO48" s="244"/>
      <c r="BP48" s="244"/>
      <c r="BQ48" s="245" t="n">
        <f aca="false">COUNTIF(BI$48:BI$55,BI48)+COUNTIF(BK$48:BK$55,BI48)</f>
        <v>0</v>
      </c>
      <c r="BR48" s="245" t="n">
        <f aca="false">COUNTIF(BI$48:BI$55,BK48)+COUNTIF(BK$48:BK$55,BK48)</f>
        <v>0</v>
      </c>
      <c r="BS48" s="245"/>
      <c r="BT48" s="246" t="str">
        <f aca="false">IF(OR(BI48&lt;&gt;"",BK48&lt;&gt;""),IF(BQ48&lt;&gt;1,0,COUNTIF($B$48:$B$55,BI48)+COUNTIF($D$48:$D$55,BI48))+IF(BR48&lt;&gt;1,0,COUNTIF($B$48:$B$55,BK48)+COUNTIF($D$48:$D$55,BK48)),"")</f>
        <v/>
      </c>
      <c r="BV48" s="241"/>
      <c r="BW48" s="227" t="str">
        <f aca="false">IF(BV48="","",VLOOKUP(BV48,Language!$D$5:$E$63,2,0))</f>
        <v/>
      </c>
      <c r="BX48" s="231"/>
      <c r="BY48" s="227" t="str">
        <f aca="false">IF(BX48="","",VLOOKUP(BX48,Language!$D$5:$E$63,2,0))</f>
        <v/>
      </c>
      <c r="BZ48" s="242"/>
      <c r="CA48" s="243"/>
      <c r="CB48" s="244"/>
      <c r="CC48" s="244"/>
      <c r="CD48" s="245" t="n">
        <f aca="false">COUNTIF(BV$48:BV$55,BV48)+COUNTIF(BX$48:BX$55,BV48)</f>
        <v>0</v>
      </c>
      <c r="CE48" s="245" t="n">
        <f aca="false">COUNTIF(BV$48:BV$55,BX48)+COUNTIF(BX$48:BX$55,BX48)</f>
        <v>0</v>
      </c>
      <c r="CF48" s="245"/>
      <c r="CG48" s="246" t="str">
        <f aca="false">IF(OR(BV48&lt;&gt;"",BX48&lt;&gt;""),IF(CD48&lt;&gt;1,0,COUNTIF($B$48:$B$55,BV48)+COUNTIF($D$48:$D$55,BV48))+IF(CE48&lt;&gt;1,0,COUNTIF($B$48:$B$55,BX48)+COUNTIF($D$48:$D$55,BX48)),"")</f>
        <v/>
      </c>
      <c r="CI48" s="241"/>
      <c r="CJ48" s="227" t="str">
        <f aca="false">IF(CI48="","",VLOOKUP(CI48,Language!$D$5:$E$63,2,0))</f>
        <v/>
      </c>
      <c r="CK48" s="231"/>
      <c r="CL48" s="227" t="str">
        <f aca="false">IF(CK48="","",VLOOKUP(CK48,Language!$D$5:$E$63,2,0))</f>
        <v/>
      </c>
      <c r="CM48" s="242"/>
      <c r="CN48" s="243"/>
      <c r="CO48" s="244"/>
      <c r="CP48" s="244"/>
      <c r="CQ48" s="245" t="n">
        <f aca="false">COUNTIF(CI$48:CI$55,CI48)+COUNTIF(CK$48:CK$55,CI48)</f>
        <v>0</v>
      </c>
      <c r="CR48" s="245" t="n">
        <f aca="false">COUNTIF(CI$48:CI$55,CK48)+COUNTIF(CK$48:CK$55,CK48)</f>
        <v>0</v>
      </c>
      <c r="CS48" s="245"/>
      <c r="CT48" s="246" t="str">
        <f aca="false">IF(OR(CI48&lt;&gt;"",CK48&lt;&gt;""),IF(CQ48&lt;&gt;1,0,COUNTIF($B$48:$B$55,CI48)+COUNTIF($D$48:$D$55,CI48))+IF(CR48&lt;&gt;1,0,COUNTIF($B$48:$B$55,CK48)+COUNTIF($D$48:$D$55,CK48)),"")</f>
        <v/>
      </c>
      <c r="CV48" s="241"/>
      <c r="CW48" s="227" t="str">
        <f aca="false">IF(CV48="","",VLOOKUP(CV48,Language!$D$5:$E$63,2,0))</f>
        <v/>
      </c>
      <c r="CX48" s="231"/>
      <c r="CY48" s="227" t="str">
        <f aca="false">IF(CX48="","",VLOOKUP(CX48,Language!$D$5:$E$63,2,0))</f>
        <v/>
      </c>
      <c r="CZ48" s="242"/>
      <c r="DA48" s="243"/>
      <c r="DB48" s="244"/>
      <c r="DC48" s="244"/>
      <c r="DD48" s="245" t="n">
        <f aca="false">COUNTIF(CV$48:CV$55,CV48)+COUNTIF(CX$48:CX$55,CV48)</f>
        <v>0</v>
      </c>
      <c r="DE48" s="245" t="n">
        <f aca="false">COUNTIF(CV$48:CV$55,CX48)+COUNTIF(CX$48:CX$55,CX48)</f>
        <v>0</v>
      </c>
      <c r="DF48" s="245"/>
      <c r="DG48" s="246" t="str">
        <f aca="false">IF(OR(CV48&lt;&gt;"",CX48&lt;&gt;""),IF(DD48&lt;&gt;1,0,COUNTIF($B$48:$B$55,CV48)+COUNTIF($D$48:$D$55,CV48))+IF(DE48&lt;&gt;1,0,COUNTIF($B$48:$B$55,CX48)+COUNTIF($D$48:$D$55,CX48)),"")</f>
        <v/>
      </c>
      <c r="DI48" s="241"/>
      <c r="DJ48" s="227" t="str">
        <f aca="false">IF(DI48="","",VLOOKUP(DI48,Language!$D$5:$E$63,2,0))</f>
        <v/>
      </c>
      <c r="DK48" s="231"/>
      <c r="DL48" s="227" t="str">
        <f aca="false">IF(DK48="","",VLOOKUP(DK48,Language!$D$5:$E$63,2,0))</f>
        <v/>
      </c>
      <c r="DM48" s="242"/>
      <c r="DN48" s="243"/>
      <c r="DO48" s="244"/>
      <c r="DP48" s="244"/>
      <c r="DQ48" s="245" t="n">
        <f aca="false">COUNTIF(DI$48:DI$55,DI48)+COUNTIF(DK$48:DK$55,DI48)</f>
        <v>0</v>
      </c>
      <c r="DR48" s="245" t="n">
        <f aca="false">COUNTIF(DI$48:DI$55,DK48)+COUNTIF(DK$48:DK$55,DK48)</f>
        <v>0</v>
      </c>
      <c r="DS48" s="245"/>
      <c r="DT48" s="246" t="str">
        <f aca="false">IF(OR(DI48&lt;&gt;"",DK48&lt;&gt;""),IF(DQ48&lt;&gt;1,0,COUNTIF($B$48:$B$55,DI48)+COUNTIF($D$48:$D$55,DI48))+IF(DR48&lt;&gt;1,0,COUNTIF($B$48:$B$55,DK48)+COUNTIF($D$48:$D$55,DK48)),"")</f>
        <v/>
      </c>
      <c r="DV48" s="241"/>
      <c r="DW48" s="227" t="str">
        <f aca="false">IF(DV48="","",VLOOKUP(DV48,Language!$D$5:$E$63,2,0))</f>
        <v/>
      </c>
      <c r="DX48" s="231"/>
      <c r="DY48" s="227" t="str">
        <f aca="false">IF(DX48="","",VLOOKUP(DX48,Language!$D$5:$E$63,2,0))</f>
        <v/>
      </c>
      <c r="DZ48" s="242"/>
      <c r="EA48" s="243"/>
      <c r="EB48" s="244"/>
      <c r="EC48" s="244"/>
      <c r="ED48" s="245" t="n">
        <f aca="false">COUNTIF(DV$48:DV$55,DV48)+COUNTIF(DX$48:DX$55,DV48)</f>
        <v>0</v>
      </c>
      <c r="EE48" s="245" t="n">
        <f aca="false">COUNTIF(DV$48:DV$55,DX48)+COUNTIF(DX$48:DX$55,DX48)</f>
        <v>0</v>
      </c>
      <c r="EF48" s="245"/>
      <c r="EG48" s="246" t="str">
        <f aca="false">IF(OR(DV48&lt;&gt;"",DX48&lt;&gt;""),IF(ED48&lt;&gt;1,0,COUNTIF($B$48:$B$55,DV48)+COUNTIF($D$48:$D$55,DV48))+IF(EE48&lt;&gt;1,0,COUNTIF($B$48:$B$55,DX48)+COUNTIF($D$48:$D$55,DX48)),"")</f>
        <v/>
      </c>
      <c r="EI48" s="241"/>
      <c r="EJ48" s="227" t="str">
        <f aca="false">IF(EI48="","",VLOOKUP(EI48,Language!$D$5:$E$63,2,0))</f>
        <v/>
      </c>
      <c r="EK48" s="231"/>
      <c r="EL48" s="227" t="str">
        <f aca="false">IF(EK48="","",VLOOKUP(EK48,Language!$D$5:$E$63,2,0))</f>
        <v/>
      </c>
      <c r="EM48" s="242"/>
      <c r="EN48" s="243"/>
      <c r="EO48" s="244"/>
      <c r="EP48" s="244"/>
      <c r="EQ48" s="245" t="n">
        <f aca="false">COUNTIF(EI$48:EI$55,EI48)+COUNTIF(EK$48:EK$55,EI48)</f>
        <v>0</v>
      </c>
      <c r="ER48" s="245" t="n">
        <f aca="false">COUNTIF(EI$48:EI$55,EK48)+COUNTIF(EK$48:EK$55,EK48)</f>
        <v>0</v>
      </c>
      <c r="ES48" s="245"/>
      <c r="ET48" s="246" t="str">
        <f aca="false">IF(OR(EI48&lt;&gt;"",EK48&lt;&gt;""),IF(EQ48&lt;&gt;1,0,COUNTIF($B$48:$B$55,EI48)+COUNTIF($D$48:$D$55,EI48))+IF(ER48&lt;&gt;1,0,COUNTIF($B$48:$B$55,EK48)+COUNTIF($D$48:$D$55,EK48)),"")</f>
        <v/>
      </c>
      <c r="EV48" s="241"/>
      <c r="EW48" s="227" t="str">
        <f aca="false">IF(EV48="","",VLOOKUP(EV48,Language!$D$5:$E$63,2,0))</f>
        <v/>
      </c>
      <c r="EX48" s="231"/>
      <c r="EY48" s="227" t="str">
        <f aca="false">IF(EX48="","",VLOOKUP(EX48,Language!$D$5:$E$63,2,0))</f>
        <v/>
      </c>
      <c r="EZ48" s="242"/>
      <c r="FA48" s="243"/>
      <c r="FB48" s="244"/>
      <c r="FC48" s="244"/>
      <c r="FD48" s="245" t="n">
        <f aca="false">COUNTIF(EV$48:EV$55,EV48)+COUNTIF(EX$48:EX$55,EV48)</f>
        <v>0</v>
      </c>
      <c r="FE48" s="245" t="n">
        <f aca="false">COUNTIF(EV$48:EV$55,EX48)+COUNTIF(EX$48:EX$55,EX48)</f>
        <v>0</v>
      </c>
      <c r="FF48" s="245"/>
      <c r="FG48" s="246" t="str">
        <f aca="false">IF(OR(EV48&lt;&gt;"",EX48&lt;&gt;""),IF(FD48&lt;&gt;1,0,COUNTIF($B$48:$B$55,EV48)+COUNTIF($D$48:$D$55,EV48))+IF(FE48&lt;&gt;1,0,COUNTIF($B$48:$B$55,EX48)+COUNTIF($D$48:$D$55,EX48)),"")</f>
        <v/>
      </c>
      <c r="FI48" s="241"/>
      <c r="FJ48" s="227" t="str">
        <f aca="false">IF(FI48="","",VLOOKUP(FI48,Language!$D$5:$E$63,2,0))</f>
        <v/>
      </c>
      <c r="FK48" s="231"/>
      <c r="FL48" s="227" t="str">
        <f aca="false">IF(FK48="","",VLOOKUP(FK48,Language!$D$5:$E$63,2,0))</f>
        <v/>
      </c>
      <c r="FM48" s="242"/>
      <c r="FN48" s="243"/>
      <c r="FO48" s="244"/>
      <c r="FP48" s="244"/>
      <c r="FQ48" s="245" t="n">
        <f aca="false">COUNTIF(FI$48:FI$55,FI48)+COUNTIF(FK$48:FK$55,FI48)</f>
        <v>0</v>
      </c>
      <c r="FR48" s="245" t="n">
        <f aca="false">COUNTIF(FI$48:FI$55,FK48)+COUNTIF(FK$48:FK$55,FK48)</f>
        <v>0</v>
      </c>
      <c r="FS48" s="245"/>
      <c r="FT48" s="246" t="str">
        <f aca="false">IF(OR(FI48&lt;&gt;"",FK48&lt;&gt;""),IF(FQ48&lt;&gt;1,0,COUNTIF($B$48:$B$55,FI48)+COUNTIF($D$48:$D$55,FI48))+IF(FR48&lt;&gt;1,0,COUNTIF($B$48:$B$55,FK48)+COUNTIF($D$48:$D$55,FK48)),"")</f>
        <v/>
      </c>
      <c r="FV48" s="241"/>
      <c r="FW48" s="227" t="str">
        <f aca="false">IF(FV48="","",VLOOKUP(FV48,Language!$D$5:$E$63,2,0))</f>
        <v/>
      </c>
      <c r="FX48" s="231"/>
      <c r="FY48" s="227" t="str">
        <f aca="false">IF(FX48="","",VLOOKUP(FX48,Language!$D$5:$E$63,2,0))</f>
        <v/>
      </c>
      <c r="FZ48" s="242"/>
      <c r="GA48" s="243"/>
      <c r="GB48" s="244"/>
      <c r="GC48" s="244"/>
      <c r="GD48" s="245" t="n">
        <f aca="false">COUNTIF(FV$48:FV$55,FV48)+COUNTIF(FX$48:FX$55,FV48)</f>
        <v>0</v>
      </c>
      <c r="GE48" s="245" t="n">
        <f aca="false">COUNTIF(FV$48:FV$55,FX48)+COUNTIF(FX$48:FX$55,FX48)</f>
        <v>0</v>
      </c>
      <c r="GF48" s="245"/>
      <c r="GG48" s="246" t="str">
        <f aca="false">IF(OR(FV48&lt;&gt;"",FX48&lt;&gt;""),IF(GD48&lt;&gt;1,0,COUNTIF($B$48:$B$55,FV48)+COUNTIF($D$48:$D$55,FV48))+IF(GE48&lt;&gt;1,0,COUNTIF($B$48:$B$55,FX48)+COUNTIF($D$48:$D$55,FX48)),"")</f>
        <v/>
      </c>
      <c r="GI48" s="241"/>
      <c r="GJ48" s="227" t="str">
        <f aca="false">IF(GI48="","",VLOOKUP(GI48,Language!$D$5:$E$63,2,0))</f>
        <v/>
      </c>
      <c r="GK48" s="231"/>
      <c r="GL48" s="227" t="str">
        <f aca="false">IF(GK48="","",VLOOKUP(GK48,Language!$D$5:$E$63,2,0))</f>
        <v/>
      </c>
      <c r="GM48" s="242"/>
      <c r="GN48" s="243"/>
      <c r="GO48" s="244"/>
      <c r="GP48" s="244"/>
      <c r="GQ48" s="245" t="n">
        <f aca="false">COUNTIF(GI$48:GI$55,GI48)+COUNTIF(GK$48:GK$55,GI48)</f>
        <v>0</v>
      </c>
      <c r="GR48" s="245" t="n">
        <f aca="false">COUNTIF(GI$48:GI$55,GK48)+COUNTIF(GK$48:GK$55,GK48)</f>
        <v>0</v>
      </c>
      <c r="GS48" s="245"/>
      <c r="GT48" s="246" t="str">
        <f aca="false">IF(OR(GI48&lt;&gt;"",GK48&lt;&gt;""),IF(GQ48&lt;&gt;1,0,COUNTIF($B$48:$B$55,GI48)+COUNTIF($D$48:$D$55,GI48))+IF(GR48&lt;&gt;1,0,COUNTIF($B$48:$B$55,GK48)+COUNTIF($D$48:$D$55,GK48)),"")</f>
        <v/>
      </c>
      <c r="GV48" s="241"/>
      <c r="GW48" s="227" t="str">
        <f aca="false">IF(GV48="","",VLOOKUP(GV48,Language!$D$5:$E$63,2,0))</f>
        <v/>
      </c>
      <c r="GX48" s="231"/>
      <c r="GY48" s="227" t="str">
        <f aca="false">IF(GX48="","",VLOOKUP(GX48,Language!$D$5:$E$63,2,0))</f>
        <v/>
      </c>
      <c r="GZ48" s="242"/>
      <c r="HA48" s="243"/>
      <c r="HB48" s="244"/>
      <c r="HC48" s="244"/>
      <c r="HD48" s="245" t="n">
        <f aca="false">COUNTIF(GV$48:GV$55,GV48)+COUNTIF(GX$48:GX$55,GV48)</f>
        <v>0</v>
      </c>
      <c r="HE48" s="245" t="n">
        <f aca="false">COUNTIF(GV$48:GV$55,GX48)+COUNTIF(GX$48:GX$55,GX48)</f>
        <v>0</v>
      </c>
      <c r="HF48" s="245"/>
      <c r="HG48" s="246" t="str">
        <f aca="false">IF(OR(GV48&lt;&gt;"",GX48&lt;&gt;""),IF(HD48&lt;&gt;1,0,COUNTIF($B$48:$B$55,GV48)+COUNTIF($D$48:$D$55,GV48))+IF(HE48&lt;&gt;1,0,COUNTIF($B$48:$B$55,GX48)+COUNTIF($D$48:$D$55,GX48)),"")</f>
        <v/>
      </c>
      <c r="HI48" s="241"/>
      <c r="HJ48" s="227" t="str">
        <f aca="false">IF(HI48="","",VLOOKUP(HI48,Language!$D$5:$E$63,2,0))</f>
        <v/>
      </c>
      <c r="HK48" s="231"/>
      <c r="HL48" s="227" t="str">
        <f aca="false">IF(HK48="","",VLOOKUP(HK48,Language!$D$5:$E$63,2,0))</f>
        <v/>
      </c>
      <c r="HM48" s="242"/>
      <c r="HN48" s="243"/>
      <c r="HO48" s="244"/>
      <c r="HP48" s="244"/>
      <c r="HQ48" s="245" t="n">
        <f aca="false">COUNTIF(HI$48:HI$55,HI48)+COUNTIF(HK$48:HK$55,HI48)</f>
        <v>0</v>
      </c>
      <c r="HR48" s="245" t="n">
        <f aca="false">COUNTIF(HI$48:HI$55,HK48)+COUNTIF(HK$48:HK$55,HK48)</f>
        <v>0</v>
      </c>
      <c r="HS48" s="245"/>
      <c r="HT48" s="246" t="str">
        <f aca="false">IF(OR(HI48&lt;&gt;"",HK48&lt;&gt;""),IF(HQ48&lt;&gt;1,0,COUNTIF($B$48:$B$55,HI48)+COUNTIF($D$48:$D$55,HI48))+IF(HR48&lt;&gt;1,0,COUNTIF($B$48:$B$55,HK48)+COUNTIF($D$48:$D$55,HK48)),"")</f>
        <v/>
      </c>
      <c r="HV48" s="241"/>
      <c r="HW48" s="227" t="str">
        <f aca="false">IF(HV48="","",VLOOKUP(HV48,Language!$D$5:$E$63,2,0))</f>
        <v/>
      </c>
      <c r="HX48" s="231"/>
      <c r="HY48" s="227" t="str">
        <f aca="false">IF(HX48="","",VLOOKUP(HX48,Language!$D$5:$E$63,2,0))</f>
        <v/>
      </c>
      <c r="HZ48" s="242"/>
      <c r="IA48" s="243"/>
      <c r="IB48" s="244"/>
      <c r="IC48" s="244"/>
      <c r="ID48" s="245" t="n">
        <f aca="false">COUNTIF(HV$48:HV$55,HV48)+COUNTIF(HX$48:HX$55,HV48)</f>
        <v>0</v>
      </c>
      <c r="IE48" s="245" t="n">
        <f aca="false">COUNTIF(HV$48:HV$55,HX48)+COUNTIF(HX$48:HX$55,HX48)</f>
        <v>0</v>
      </c>
      <c r="IF48" s="245"/>
      <c r="IG48" s="246" t="str">
        <f aca="false">IF(OR(HV48&lt;&gt;"",HX48&lt;&gt;""),IF(ID48&lt;&gt;1,0,COUNTIF($B$48:$B$55,HV48)+COUNTIF($D$48:$D$55,HV48))+IF(IE48&lt;&gt;1,0,COUNTIF($B$48:$B$55,HX48)+COUNTIF($D$48:$D$55,HX48)),"")</f>
        <v/>
      </c>
      <c r="II48" s="241"/>
      <c r="IJ48" s="227" t="str">
        <f aca="false">IF(II48="","",VLOOKUP(II48,Language!$D$5:$E$63,2,0))</f>
        <v/>
      </c>
      <c r="IK48" s="231"/>
      <c r="IL48" s="227" t="str">
        <f aca="false">IF(IK48="","",VLOOKUP(IK48,Language!$D$5:$E$63,2,0))</f>
        <v/>
      </c>
      <c r="IM48" s="242"/>
      <c r="IN48" s="243"/>
      <c r="IO48" s="244"/>
      <c r="IP48" s="244"/>
      <c r="IQ48" s="245" t="n">
        <f aca="false">COUNTIF(II$48:II$55,II48)+COUNTIF(IK$48:IK$55,II48)</f>
        <v>0</v>
      </c>
      <c r="IR48" s="245" t="n">
        <f aca="false">COUNTIF(II$48:II$55,IK48)+COUNTIF(IK$48:IK$55,IK48)</f>
        <v>0</v>
      </c>
      <c r="IS48" s="245"/>
      <c r="IT48" s="246" t="str">
        <f aca="false">IF(OR(II48&lt;&gt;"",IK48&lt;&gt;""),IF(IQ48&lt;&gt;1,0,COUNTIF($B$48:$B$55,II48)+COUNTIF($D$48:$D$55,II48))+IF(IR48&lt;&gt;1,0,COUNTIF($B$48:$B$55,IK48)+COUNTIF($D$48:$D$55,IK48)),"")</f>
        <v/>
      </c>
      <c r="IV48" s="241"/>
      <c r="IW48" s="227" t="str">
        <f aca="false">IF(IV48="","",VLOOKUP(IV48,Language!$D$5:$E$63,2,0))</f>
        <v/>
      </c>
      <c r="IX48" s="231"/>
      <c r="IY48" s="227" t="str">
        <f aca="false">IF(IX48="","",VLOOKUP(IX48,Language!$D$5:$E$63,2,0))</f>
        <v/>
      </c>
      <c r="IZ48" s="242"/>
      <c r="JA48" s="243"/>
      <c r="JB48" s="244"/>
      <c r="JC48" s="244"/>
      <c r="JD48" s="245" t="n">
        <f aca="false">COUNTIF(IV$48:IV$55,IV48)+COUNTIF(IX$48:IX$55,IV48)</f>
        <v>0</v>
      </c>
      <c r="JE48" s="245" t="n">
        <f aca="false">COUNTIF(IV$48:IV$55,IX48)+COUNTIF(IX$48:IX$55,IX48)</f>
        <v>0</v>
      </c>
      <c r="JF48" s="245"/>
      <c r="JG48" s="246" t="str">
        <f aca="false">IF(OR(IV48&lt;&gt;"",IX48&lt;&gt;""),IF(JD48&lt;&gt;1,0,COUNTIF($B$48:$B$55,IV48)+COUNTIF($D$48:$D$55,IV48))+IF(JE48&lt;&gt;1,0,COUNTIF($B$48:$B$55,IX48)+COUNTIF($D$48:$D$55,IX48)),"")</f>
        <v/>
      </c>
      <c r="JI48" s="241"/>
      <c r="JJ48" s="227" t="str">
        <f aca="false">IF(JI48="","",VLOOKUP(JI48,Language!$D$5:$E$63,2,0))</f>
        <v/>
      </c>
      <c r="JK48" s="231"/>
      <c r="JL48" s="227" t="str">
        <f aca="false">IF(JK48="","",VLOOKUP(JK48,Language!$D$5:$E$63,2,0))</f>
        <v/>
      </c>
      <c r="JM48" s="242"/>
      <c r="JN48" s="243"/>
      <c r="JO48" s="244"/>
      <c r="JP48" s="244"/>
      <c r="JQ48" s="245" t="n">
        <f aca="false">COUNTIF(JI$48:JI$55,JI48)+COUNTIF(JK$48:JK$55,JI48)</f>
        <v>0</v>
      </c>
      <c r="JR48" s="245" t="n">
        <f aca="false">COUNTIF(JI$48:JI$55,JK48)+COUNTIF(JK$48:JK$55,JK48)</f>
        <v>0</v>
      </c>
      <c r="JS48" s="245"/>
      <c r="JT48" s="246" t="str">
        <f aca="false">IF(OR(JI48&lt;&gt;"",JK48&lt;&gt;""),IF(JQ48&lt;&gt;1,0,COUNTIF($B$48:$B$55,JI48)+COUNTIF($D$48:$D$55,JI48))+IF(JR48&lt;&gt;1,0,COUNTIF($B$48:$B$55,JK48)+COUNTIF($D$48:$D$55,JK48)),"")</f>
        <v/>
      </c>
      <c r="JV48" s="241"/>
      <c r="JW48" s="227" t="str">
        <f aca="false">IF(JV48="","",VLOOKUP(JV48,Language!$D$5:$E$63,2,0))</f>
        <v/>
      </c>
      <c r="JX48" s="231"/>
      <c r="JY48" s="227" t="str">
        <f aca="false">IF(JX48="","",VLOOKUP(JX48,Language!$D$5:$E$63,2,0))</f>
        <v/>
      </c>
      <c r="JZ48" s="242"/>
      <c r="KA48" s="243"/>
      <c r="KB48" s="244"/>
      <c r="KC48" s="244"/>
      <c r="KD48" s="245" t="n">
        <f aca="false">COUNTIF(JV$48:JV$55,JV48)+COUNTIF(JX$48:JX$55,JV48)</f>
        <v>0</v>
      </c>
      <c r="KE48" s="245" t="n">
        <f aca="false">COUNTIF(JV$48:JV$55,JX48)+COUNTIF(JX$48:JX$55,JX48)</f>
        <v>0</v>
      </c>
      <c r="KF48" s="245"/>
      <c r="KG48" s="246" t="str">
        <f aca="false">IF(OR(JV48&lt;&gt;"",JX48&lt;&gt;""),IF(KD48&lt;&gt;1,0,COUNTIF($B$48:$B$55,JV48)+COUNTIF($D$48:$D$55,JV48))+IF(KE48&lt;&gt;1,0,COUNTIF($B$48:$B$55,JX48)+COUNTIF($D$48:$D$55,JX48)),"")</f>
        <v/>
      </c>
      <c r="KI48" s="241"/>
      <c r="KJ48" s="227" t="str">
        <f aca="false">IF(KI48="","",VLOOKUP(KI48,Language!$D$5:$E$63,2,0))</f>
        <v/>
      </c>
      <c r="KK48" s="231"/>
      <c r="KL48" s="227" t="str">
        <f aca="false">IF(KK48="","",VLOOKUP(KK48,Language!$D$5:$E$63,2,0))</f>
        <v/>
      </c>
      <c r="KM48" s="242"/>
      <c r="KN48" s="243"/>
      <c r="KO48" s="244"/>
      <c r="KP48" s="244"/>
      <c r="KQ48" s="245" t="n">
        <f aca="false">COUNTIF(KI$48:KI$55,KI48)+COUNTIF(KK$48:KK$55,KI48)</f>
        <v>0</v>
      </c>
      <c r="KR48" s="245" t="n">
        <f aca="false">COUNTIF(KI$48:KI$55,KK48)+COUNTIF(KK$48:KK$55,KK48)</f>
        <v>0</v>
      </c>
      <c r="KS48" s="245"/>
      <c r="KT48" s="246" t="str">
        <f aca="false">IF(OR(KI48&lt;&gt;"",KK48&lt;&gt;""),IF(KQ48&lt;&gt;1,0,COUNTIF($B$48:$B$55,KI48)+COUNTIF($D$48:$D$55,KI48))+IF(KR48&lt;&gt;1,0,COUNTIF($B$48:$B$55,KK48)+COUNTIF($D$48:$D$55,KK48)),"")</f>
        <v/>
      </c>
      <c r="KV48" s="241"/>
      <c r="KW48" s="227" t="str">
        <f aca="false">IF(KV48="","",VLOOKUP(KV48,Language!$D$5:$E$63,2,0))</f>
        <v/>
      </c>
      <c r="KX48" s="231"/>
      <c r="KY48" s="227" t="str">
        <f aca="false">IF(KX48="","",VLOOKUP(KX48,Language!$D$5:$E$63,2,0))</f>
        <v/>
      </c>
      <c r="KZ48" s="242"/>
      <c r="LA48" s="243"/>
      <c r="LB48" s="244"/>
      <c r="LC48" s="244"/>
      <c r="LD48" s="245" t="n">
        <f aca="false">COUNTIF(KV$48:KV$55,KV48)+COUNTIF(KX$48:KX$55,KV48)</f>
        <v>0</v>
      </c>
      <c r="LE48" s="245" t="n">
        <f aca="false">COUNTIF(KV$48:KV$55,KX48)+COUNTIF(KX$48:KX$55,KX48)</f>
        <v>0</v>
      </c>
      <c r="LF48" s="245"/>
      <c r="LG48" s="246" t="str">
        <f aca="false">IF(OR(KV48&lt;&gt;"",KX48&lt;&gt;""),IF(LD48&lt;&gt;1,0,COUNTIF($B$48:$B$55,KV48)+COUNTIF($D$48:$D$55,KV48))+IF(LE48&lt;&gt;1,0,COUNTIF($B$48:$B$55,KX48)+COUNTIF($D$48:$D$55,KX48)),"")</f>
        <v/>
      </c>
      <c r="LI48" s="241"/>
      <c r="LJ48" s="227" t="str">
        <f aca="false">IF(LI48="","",VLOOKUP(LI48,Language!$D$5:$E$63,2,0))</f>
        <v/>
      </c>
      <c r="LK48" s="231"/>
      <c r="LL48" s="227" t="str">
        <f aca="false">IF(LK48="","",VLOOKUP(LK48,Language!$D$5:$E$63,2,0))</f>
        <v/>
      </c>
      <c r="LM48" s="242"/>
      <c r="LN48" s="243"/>
      <c r="LO48" s="244"/>
      <c r="LP48" s="244"/>
      <c r="LQ48" s="245" t="n">
        <f aca="false">COUNTIF(LI$48:LI$55,LI48)+COUNTIF(LK$48:LK$55,LI48)</f>
        <v>0</v>
      </c>
      <c r="LR48" s="245" t="n">
        <f aca="false">COUNTIF(LI$48:LI$55,LK48)+COUNTIF(LK$48:LK$55,LK48)</f>
        <v>0</v>
      </c>
      <c r="LS48" s="245"/>
      <c r="LT48" s="246" t="str">
        <f aca="false">IF(OR(LI48&lt;&gt;"",LK48&lt;&gt;""),IF(LQ48&lt;&gt;1,0,COUNTIF($B$48:$B$55,LI48)+COUNTIF($D$48:$D$55,LI48))+IF(LR48&lt;&gt;1,0,COUNTIF($B$48:$B$55,LK48)+COUNTIF($D$48:$D$55,LK48)),"")</f>
        <v/>
      </c>
      <c r="LV48" s="241"/>
      <c r="LW48" s="227" t="str">
        <f aca="false">IF(LV48="","",VLOOKUP(LV48,Language!$D$5:$E$63,2,0))</f>
        <v/>
      </c>
      <c r="LX48" s="231"/>
      <c r="LY48" s="227" t="str">
        <f aca="false">IF(LX48="","",VLOOKUP(LX48,Language!$D$5:$E$63,2,0))</f>
        <v/>
      </c>
      <c r="LZ48" s="242"/>
      <c r="MA48" s="243"/>
      <c r="MB48" s="244"/>
      <c r="MC48" s="244"/>
      <c r="MD48" s="245" t="n">
        <f aca="false">COUNTIF(LV$48:LV$55,LV48)+COUNTIF(LX$48:LX$55,LV48)</f>
        <v>0</v>
      </c>
      <c r="ME48" s="245" t="n">
        <f aca="false">COUNTIF(LV$48:LV$55,LX48)+COUNTIF(LX$48:LX$55,LX48)</f>
        <v>0</v>
      </c>
      <c r="MF48" s="245"/>
      <c r="MG48" s="246" t="str">
        <f aca="false">IF(OR(LV48&lt;&gt;"",LX48&lt;&gt;""),IF(MD48&lt;&gt;1,0,COUNTIF($B$48:$B$55,LV48)+COUNTIF($D$48:$D$55,LV48))+IF(ME48&lt;&gt;1,0,COUNTIF($B$48:$B$55,LX48)+COUNTIF($D$48:$D$55,LX48)),"")</f>
        <v/>
      </c>
    </row>
    <row r="49" s="106" customFormat="true" ht="15.5" hidden="false" customHeight="false" outlineLevel="0" collapsed="false">
      <c r="A49" s="201"/>
      <c r="B49" s="226" t="n">
        <f aca="false">IF(C49="","",INDEX(Groups!$C$7:$C$35,MATCH(C49,Groups!$D$7:$D$35,0)))</f>
        <v>54</v>
      </c>
      <c r="C49" s="227" t="str">
        <f aca="true">INDIRECT("'"&amp;References!$A$1&amp;"'!"&amp;"$E$54")</f>
        <v>Germany</v>
      </c>
      <c r="D49" s="228" t="str">
        <f aca="false">IF(E49="","",INDEX(Groups!$C$7:$C$35,MATCH(E49,Groups!$D$7:$D$35,0)))</f>
        <v/>
      </c>
      <c r="E49" s="227" t="str">
        <f aca="true">INDIRECT("'"&amp;References!$A$1&amp;"'!"&amp;"$F$54")</f>
        <v/>
      </c>
      <c r="F49" s="229" t="str">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230" t="str">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241"/>
      <c r="J49" s="227" t="str">
        <f aca="false">IF(I49="","",VLOOKUP(I49,Language!$D$5:$E$63,2,0))</f>
        <v/>
      </c>
      <c r="K49" s="231"/>
      <c r="L49" s="227" t="str">
        <f aca="false">IF(K49="","",VLOOKUP(K49,Language!$D$5:$E$63,2,0))</f>
        <v/>
      </c>
      <c r="M49" s="247"/>
      <c r="N49" s="248"/>
      <c r="O49" s="249"/>
      <c r="P49" s="249"/>
      <c r="Q49" s="250" t="n">
        <f aca="false">COUNTIF(I$48:I$55,I49)+COUNTIF(K$48:K$55,I49)</f>
        <v>0</v>
      </c>
      <c r="R49" s="250" t="n">
        <f aca="false">COUNTIF(I$48:I$55,K49)+COUNTIF(K$48:K$55,K49)</f>
        <v>0</v>
      </c>
      <c r="S49" s="250"/>
      <c r="T49" s="246" t="str">
        <f aca="false">IF(OR(I49&lt;&gt;"",K49&lt;&gt;""),IF(Q49&lt;&gt;1,0,COUNTIF($B$48:$B$55,I49)+COUNTIF($D$48:$D$55,I49))+IF(R49&lt;&gt;1,0,COUNTIF($B$48:$B$55,K49)+COUNTIF($D$48:$D$55,K49)),"")</f>
        <v/>
      </c>
      <c r="V49" s="241"/>
      <c r="W49" s="227" t="str">
        <f aca="false">IF(V49="","",VLOOKUP(V49,Language!$D$5:$E$63,2,0))</f>
        <v/>
      </c>
      <c r="X49" s="231"/>
      <c r="Y49" s="227" t="str">
        <f aca="false">IF(X49="","",VLOOKUP(X49,Language!$D$5:$E$63,2,0))</f>
        <v/>
      </c>
      <c r="Z49" s="247"/>
      <c r="AA49" s="248"/>
      <c r="AB49" s="249"/>
      <c r="AC49" s="249"/>
      <c r="AD49" s="250" t="n">
        <f aca="false">COUNTIF(V$48:V$55,V49)+COUNTIF(X$48:X$55,V49)</f>
        <v>0</v>
      </c>
      <c r="AE49" s="250" t="n">
        <f aca="false">COUNTIF(V$48:V$55,X49)+COUNTIF(X$48:X$55,X49)</f>
        <v>0</v>
      </c>
      <c r="AF49" s="250"/>
      <c r="AG49" s="246" t="str">
        <f aca="false">IF(OR(V49&lt;&gt;"",X49&lt;&gt;""),IF(AD49&lt;&gt;1,0,COUNTIF($B$48:$B$55,V49)+COUNTIF($D$48:$D$55,V49))+IF(AE49&lt;&gt;1,0,COUNTIF($B$48:$B$55,X49)+COUNTIF($D$48:$D$55,X49)),"")</f>
        <v/>
      </c>
      <c r="AI49" s="241"/>
      <c r="AJ49" s="227" t="str">
        <f aca="false">IF(AI49="","",VLOOKUP(AI49,Language!$D$5:$E$63,2,0))</f>
        <v/>
      </c>
      <c r="AK49" s="231"/>
      <c r="AL49" s="227" t="str">
        <f aca="false">IF(AK49="","",VLOOKUP(AK49,Language!$D$5:$E$63,2,0))</f>
        <v/>
      </c>
      <c r="AM49" s="247"/>
      <c r="AN49" s="248"/>
      <c r="AO49" s="249"/>
      <c r="AP49" s="249"/>
      <c r="AQ49" s="250" t="n">
        <f aca="false">COUNTIF(AI$48:AI$55,AI49)+COUNTIF(AK$48:AK$55,AI49)</f>
        <v>0</v>
      </c>
      <c r="AR49" s="250" t="n">
        <f aca="false">COUNTIF(AI$48:AI$55,AK49)+COUNTIF(AK$48:AK$55,AK49)</f>
        <v>0</v>
      </c>
      <c r="AS49" s="250"/>
      <c r="AT49" s="246" t="str">
        <f aca="false">IF(OR(AI49&lt;&gt;"",AK49&lt;&gt;""),IF(AQ49&lt;&gt;1,0,COUNTIF($B$48:$B$55,AI49)+COUNTIF($D$48:$D$55,AI49))+IF(AR49&lt;&gt;1,0,COUNTIF($B$48:$B$55,AK49)+COUNTIF($D$48:$D$55,AK49)),"")</f>
        <v/>
      </c>
      <c r="AV49" s="241"/>
      <c r="AW49" s="227" t="str">
        <f aca="false">IF(AV49="","",VLOOKUP(AV49,Language!$D$5:$E$63,2,0))</f>
        <v/>
      </c>
      <c r="AX49" s="231"/>
      <c r="AY49" s="227" t="str">
        <f aca="false">IF(AX49="","",VLOOKUP(AX49,Language!$D$5:$E$63,2,0))</f>
        <v/>
      </c>
      <c r="AZ49" s="247"/>
      <c r="BA49" s="248"/>
      <c r="BB49" s="249"/>
      <c r="BC49" s="249"/>
      <c r="BD49" s="250" t="n">
        <f aca="false">COUNTIF(AV$48:AV$55,AV49)+COUNTIF(AX$48:AX$55,AV49)</f>
        <v>0</v>
      </c>
      <c r="BE49" s="250" t="n">
        <f aca="false">COUNTIF(AV$48:AV$55,AX49)+COUNTIF(AX$48:AX$55,AX49)</f>
        <v>0</v>
      </c>
      <c r="BF49" s="250"/>
      <c r="BG49" s="246" t="str">
        <f aca="false">IF(OR(AV49&lt;&gt;"",AX49&lt;&gt;""),IF(BD49&lt;&gt;1,0,COUNTIF($B$48:$B$55,AV49)+COUNTIF($D$48:$D$55,AV49))+IF(BE49&lt;&gt;1,0,COUNTIF($B$48:$B$55,AX49)+COUNTIF($D$48:$D$55,AX49)),"")</f>
        <v/>
      </c>
      <c r="BI49" s="241"/>
      <c r="BJ49" s="227" t="str">
        <f aca="false">IF(BI49="","",VLOOKUP(BI49,Language!$D$5:$E$63,2,0))</f>
        <v/>
      </c>
      <c r="BK49" s="231"/>
      <c r="BL49" s="227" t="str">
        <f aca="false">IF(BK49="","",VLOOKUP(BK49,Language!$D$5:$E$63,2,0))</f>
        <v/>
      </c>
      <c r="BM49" s="247"/>
      <c r="BN49" s="248"/>
      <c r="BO49" s="249"/>
      <c r="BP49" s="249"/>
      <c r="BQ49" s="250" t="n">
        <f aca="false">COUNTIF(BI$48:BI$55,BI49)+COUNTIF(BK$48:BK$55,BI49)</f>
        <v>0</v>
      </c>
      <c r="BR49" s="250" t="n">
        <f aca="false">COUNTIF(BI$48:BI$55,BK49)+COUNTIF(BK$48:BK$55,BK49)</f>
        <v>0</v>
      </c>
      <c r="BS49" s="250"/>
      <c r="BT49" s="246" t="str">
        <f aca="false">IF(OR(BI49&lt;&gt;"",BK49&lt;&gt;""),IF(BQ49&lt;&gt;1,0,COUNTIF($B$48:$B$55,BI49)+COUNTIF($D$48:$D$55,BI49))+IF(BR49&lt;&gt;1,0,COUNTIF($B$48:$B$55,BK49)+COUNTIF($D$48:$D$55,BK49)),"")</f>
        <v/>
      </c>
      <c r="BV49" s="241"/>
      <c r="BW49" s="227" t="str">
        <f aca="false">IF(BV49="","",VLOOKUP(BV49,Language!$D$5:$E$63,2,0))</f>
        <v/>
      </c>
      <c r="BX49" s="231"/>
      <c r="BY49" s="227" t="str">
        <f aca="false">IF(BX49="","",VLOOKUP(BX49,Language!$D$5:$E$63,2,0))</f>
        <v/>
      </c>
      <c r="BZ49" s="247"/>
      <c r="CA49" s="248"/>
      <c r="CB49" s="249"/>
      <c r="CC49" s="249"/>
      <c r="CD49" s="250" t="n">
        <f aca="false">COUNTIF(BV$48:BV$55,BV49)+COUNTIF(BX$48:BX$55,BV49)</f>
        <v>0</v>
      </c>
      <c r="CE49" s="250" t="n">
        <f aca="false">COUNTIF(BV$48:BV$55,BX49)+COUNTIF(BX$48:BX$55,BX49)</f>
        <v>0</v>
      </c>
      <c r="CF49" s="250"/>
      <c r="CG49" s="246" t="str">
        <f aca="false">IF(OR(BV49&lt;&gt;"",BX49&lt;&gt;""),IF(CD49&lt;&gt;1,0,COUNTIF($B$48:$B$55,BV49)+COUNTIF($D$48:$D$55,BV49))+IF(CE49&lt;&gt;1,0,COUNTIF($B$48:$B$55,BX49)+COUNTIF($D$48:$D$55,BX49)),"")</f>
        <v/>
      </c>
      <c r="CI49" s="241"/>
      <c r="CJ49" s="227" t="str">
        <f aca="false">IF(CI49="","",VLOOKUP(CI49,Language!$D$5:$E$63,2,0))</f>
        <v/>
      </c>
      <c r="CK49" s="231"/>
      <c r="CL49" s="227" t="str">
        <f aca="false">IF(CK49="","",VLOOKUP(CK49,Language!$D$5:$E$63,2,0))</f>
        <v/>
      </c>
      <c r="CM49" s="247"/>
      <c r="CN49" s="248"/>
      <c r="CO49" s="249"/>
      <c r="CP49" s="249"/>
      <c r="CQ49" s="250" t="n">
        <f aca="false">COUNTIF(CI$48:CI$55,CI49)+COUNTIF(CK$48:CK$55,CI49)</f>
        <v>0</v>
      </c>
      <c r="CR49" s="250" t="n">
        <f aca="false">COUNTIF(CI$48:CI$55,CK49)+COUNTIF(CK$48:CK$55,CK49)</f>
        <v>0</v>
      </c>
      <c r="CS49" s="250"/>
      <c r="CT49" s="246" t="str">
        <f aca="false">IF(OR(CI49&lt;&gt;"",CK49&lt;&gt;""),IF(CQ49&lt;&gt;1,0,COUNTIF($B$48:$B$55,CI49)+COUNTIF($D$48:$D$55,CI49))+IF(CR49&lt;&gt;1,0,COUNTIF($B$48:$B$55,CK49)+COUNTIF($D$48:$D$55,CK49)),"")</f>
        <v/>
      </c>
      <c r="CV49" s="241"/>
      <c r="CW49" s="227" t="str">
        <f aca="false">IF(CV49="","",VLOOKUP(CV49,Language!$D$5:$E$63,2,0))</f>
        <v/>
      </c>
      <c r="CX49" s="231"/>
      <c r="CY49" s="227" t="str">
        <f aca="false">IF(CX49="","",VLOOKUP(CX49,Language!$D$5:$E$63,2,0))</f>
        <v/>
      </c>
      <c r="CZ49" s="247"/>
      <c r="DA49" s="248"/>
      <c r="DB49" s="249"/>
      <c r="DC49" s="249"/>
      <c r="DD49" s="250" t="n">
        <f aca="false">COUNTIF(CV$48:CV$55,CV49)+COUNTIF(CX$48:CX$55,CV49)</f>
        <v>0</v>
      </c>
      <c r="DE49" s="250" t="n">
        <f aca="false">COUNTIF(CV$48:CV$55,CX49)+COUNTIF(CX$48:CX$55,CX49)</f>
        <v>0</v>
      </c>
      <c r="DF49" s="250"/>
      <c r="DG49" s="246" t="str">
        <f aca="false">IF(OR(CV49&lt;&gt;"",CX49&lt;&gt;""),IF(DD49&lt;&gt;1,0,COUNTIF($B$48:$B$55,CV49)+COUNTIF($D$48:$D$55,CV49))+IF(DE49&lt;&gt;1,0,COUNTIF($B$48:$B$55,CX49)+COUNTIF($D$48:$D$55,CX49)),"")</f>
        <v/>
      </c>
      <c r="DI49" s="241"/>
      <c r="DJ49" s="227" t="str">
        <f aca="false">IF(DI49="","",VLOOKUP(DI49,Language!$D$5:$E$63,2,0))</f>
        <v/>
      </c>
      <c r="DK49" s="231"/>
      <c r="DL49" s="227" t="str">
        <f aca="false">IF(DK49="","",VLOOKUP(DK49,Language!$D$5:$E$63,2,0))</f>
        <v/>
      </c>
      <c r="DM49" s="247"/>
      <c r="DN49" s="248"/>
      <c r="DO49" s="249"/>
      <c r="DP49" s="249"/>
      <c r="DQ49" s="250" t="n">
        <f aca="false">COUNTIF(DI$48:DI$55,DI49)+COUNTIF(DK$48:DK$55,DI49)</f>
        <v>0</v>
      </c>
      <c r="DR49" s="250" t="n">
        <f aca="false">COUNTIF(DI$48:DI$55,DK49)+COUNTIF(DK$48:DK$55,DK49)</f>
        <v>0</v>
      </c>
      <c r="DS49" s="250"/>
      <c r="DT49" s="246" t="str">
        <f aca="false">IF(OR(DI49&lt;&gt;"",DK49&lt;&gt;""),IF(DQ49&lt;&gt;1,0,COUNTIF($B$48:$B$55,DI49)+COUNTIF($D$48:$D$55,DI49))+IF(DR49&lt;&gt;1,0,COUNTIF($B$48:$B$55,DK49)+COUNTIF($D$48:$D$55,DK49)),"")</f>
        <v/>
      </c>
      <c r="DV49" s="241"/>
      <c r="DW49" s="227" t="str">
        <f aca="false">IF(DV49="","",VLOOKUP(DV49,Language!$D$5:$E$63,2,0))</f>
        <v/>
      </c>
      <c r="DX49" s="231"/>
      <c r="DY49" s="227" t="str">
        <f aca="false">IF(DX49="","",VLOOKUP(DX49,Language!$D$5:$E$63,2,0))</f>
        <v/>
      </c>
      <c r="DZ49" s="247"/>
      <c r="EA49" s="248"/>
      <c r="EB49" s="249"/>
      <c r="EC49" s="249"/>
      <c r="ED49" s="250" t="n">
        <f aca="false">COUNTIF(DV$48:DV$55,DV49)+COUNTIF(DX$48:DX$55,DV49)</f>
        <v>0</v>
      </c>
      <c r="EE49" s="250" t="n">
        <f aca="false">COUNTIF(DV$48:DV$55,DX49)+COUNTIF(DX$48:DX$55,DX49)</f>
        <v>0</v>
      </c>
      <c r="EF49" s="250"/>
      <c r="EG49" s="246" t="str">
        <f aca="false">IF(OR(DV49&lt;&gt;"",DX49&lt;&gt;""),IF(ED49&lt;&gt;1,0,COUNTIF($B$48:$B$55,DV49)+COUNTIF($D$48:$D$55,DV49))+IF(EE49&lt;&gt;1,0,COUNTIF($B$48:$B$55,DX49)+COUNTIF($D$48:$D$55,DX49)),"")</f>
        <v/>
      </c>
      <c r="EI49" s="241"/>
      <c r="EJ49" s="227" t="str">
        <f aca="false">IF(EI49="","",VLOOKUP(EI49,Language!$D$5:$E$63,2,0))</f>
        <v/>
      </c>
      <c r="EK49" s="231"/>
      <c r="EL49" s="227" t="str">
        <f aca="false">IF(EK49="","",VLOOKUP(EK49,Language!$D$5:$E$63,2,0))</f>
        <v/>
      </c>
      <c r="EM49" s="247"/>
      <c r="EN49" s="248"/>
      <c r="EO49" s="249"/>
      <c r="EP49" s="249"/>
      <c r="EQ49" s="250" t="n">
        <f aca="false">COUNTIF(EI$48:EI$55,EI49)+COUNTIF(EK$48:EK$55,EI49)</f>
        <v>0</v>
      </c>
      <c r="ER49" s="250" t="n">
        <f aca="false">COUNTIF(EI$48:EI$55,EK49)+COUNTIF(EK$48:EK$55,EK49)</f>
        <v>0</v>
      </c>
      <c r="ES49" s="250"/>
      <c r="ET49" s="246" t="str">
        <f aca="false">IF(OR(EI49&lt;&gt;"",EK49&lt;&gt;""),IF(EQ49&lt;&gt;1,0,COUNTIF($B$48:$B$55,EI49)+COUNTIF($D$48:$D$55,EI49))+IF(ER49&lt;&gt;1,0,COUNTIF($B$48:$B$55,EK49)+COUNTIF($D$48:$D$55,EK49)),"")</f>
        <v/>
      </c>
      <c r="EV49" s="241"/>
      <c r="EW49" s="227" t="str">
        <f aca="false">IF(EV49="","",VLOOKUP(EV49,Language!$D$5:$E$63,2,0))</f>
        <v/>
      </c>
      <c r="EX49" s="231"/>
      <c r="EY49" s="227" t="str">
        <f aca="false">IF(EX49="","",VLOOKUP(EX49,Language!$D$5:$E$63,2,0))</f>
        <v/>
      </c>
      <c r="EZ49" s="247"/>
      <c r="FA49" s="248"/>
      <c r="FB49" s="249"/>
      <c r="FC49" s="249"/>
      <c r="FD49" s="250" t="n">
        <f aca="false">COUNTIF(EV$48:EV$55,EV49)+COUNTIF(EX$48:EX$55,EV49)</f>
        <v>0</v>
      </c>
      <c r="FE49" s="250" t="n">
        <f aca="false">COUNTIF(EV$48:EV$55,EX49)+COUNTIF(EX$48:EX$55,EX49)</f>
        <v>0</v>
      </c>
      <c r="FF49" s="250"/>
      <c r="FG49" s="246" t="str">
        <f aca="false">IF(OR(EV49&lt;&gt;"",EX49&lt;&gt;""),IF(FD49&lt;&gt;1,0,COUNTIF($B$48:$B$55,EV49)+COUNTIF($D$48:$D$55,EV49))+IF(FE49&lt;&gt;1,0,COUNTIF($B$48:$B$55,EX49)+COUNTIF($D$48:$D$55,EX49)),"")</f>
        <v/>
      </c>
      <c r="FI49" s="241"/>
      <c r="FJ49" s="227" t="str">
        <f aca="false">IF(FI49="","",VLOOKUP(FI49,Language!$D$5:$E$63,2,0))</f>
        <v/>
      </c>
      <c r="FK49" s="231"/>
      <c r="FL49" s="227" t="str">
        <f aca="false">IF(FK49="","",VLOOKUP(FK49,Language!$D$5:$E$63,2,0))</f>
        <v/>
      </c>
      <c r="FM49" s="247"/>
      <c r="FN49" s="248"/>
      <c r="FO49" s="249"/>
      <c r="FP49" s="249"/>
      <c r="FQ49" s="250" t="n">
        <f aca="false">COUNTIF(FI$48:FI$55,FI49)+COUNTIF(FK$48:FK$55,FI49)</f>
        <v>0</v>
      </c>
      <c r="FR49" s="250" t="n">
        <f aca="false">COUNTIF(FI$48:FI$55,FK49)+COUNTIF(FK$48:FK$55,FK49)</f>
        <v>0</v>
      </c>
      <c r="FS49" s="250"/>
      <c r="FT49" s="246" t="str">
        <f aca="false">IF(OR(FI49&lt;&gt;"",FK49&lt;&gt;""),IF(FQ49&lt;&gt;1,0,COUNTIF($B$48:$B$55,FI49)+COUNTIF($D$48:$D$55,FI49))+IF(FR49&lt;&gt;1,0,COUNTIF($B$48:$B$55,FK49)+COUNTIF($D$48:$D$55,FK49)),"")</f>
        <v/>
      </c>
      <c r="FV49" s="241"/>
      <c r="FW49" s="227" t="str">
        <f aca="false">IF(FV49="","",VLOOKUP(FV49,Language!$D$5:$E$63,2,0))</f>
        <v/>
      </c>
      <c r="FX49" s="231"/>
      <c r="FY49" s="227" t="str">
        <f aca="false">IF(FX49="","",VLOOKUP(FX49,Language!$D$5:$E$63,2,0))</f>
        <v/>
      </c>
      <c r="FZ49" s="247"/>
      <c r="GA49" s="248"/>
      <c r="GB49" s="249"/>
      <c r="GC49" s="249"/>
      <c r="GD49" s="250" t="n">
        <f aca="false">COUNTIF(FV$48:FV$55,FV49)+COUNTIF(FX$48:FX$55,FV49)</f>
        <v>0</v>
      </c>
      <c r="GE49" s="250" t="n">
        <f aca="false">COUNTIF(FV$48:FV$55,FX49)+COUNTIF(FX$48:FX$55,FX49)</f>
        <v>0</v>
      </c>
      <c r="GF49" s="250"/>
      <c r="GG49" s="246" t="str">
        <f aca="false">IF(OR(FV49&lt;&gt;"",FX49&lt;&gt;""),IF(GD49&lt;&gt;1,0,COUNTIF($B$48:$B$55,FV49)+COUNTIF($D$48:$D$55,FV49))+IF(GE49&lt;&gt;1,0,COUNTIF($B$48:$B$55,FX49)+COUNTIF($D$48:$D$55,FX49)),"")</f>
        <v/>
      </c>
      <c r="GI49" s="241"/>
      <c r="GJ49" s="227" t="str">
        <f aca="false">IF(GI49="","",VLOOKUP(GI49,Language!$D$5:$E$63,2,0))</f>
        <v/>
      </c>
      <c r="GK49" s="231"/>
      <c r="GL49" s="227" t="str">
        <f aca="false">IF(GK49="","",VLOOKUP(GK49,Language!$D$5:$E$63,2,0))</f>
        <v/>
      </c>
      <c r="GM49" s="247"/>
      <c r="GN49" s="248"/>
      <c r="GO49" s="249"/>
      <c r="GP49" s="249"/>
      <c r="GQ49" s="250" t="n">
        <f aca="false">COUNTIF(GI$48:GI$55,GI49)+COUNTIF(GK$48:GK$55,GI49)</f>
        <v>0</v>
      </c>
      <c r="GR49" s="250" t="n">
        <f aca="false">COUNTIF(GI$48:GI$55,GK49)+COUNTIF(GK$48:GK$55,GK49)</f>
        <v>0</v>
      </c>
      <c r="GS49" s="250"/>
      <c r="GT49" s="246" t="str">
        <f aca="false">IF(OR(GI49&lt;&gt;"",GK49&lt;&gt;""),IF(GQ49&lt;&gt;1,0,COUNTIF($B$48:$B$55,GI49)+COUNTIF($D$48:$D$55,GI49))+IF(GR49&lt;&gt;1,0,COUNTIF($B$48:$B$55,GK49)+COUNTIF($D$48:$D$55,GK49)),"")</f>
        <v/>
      </c>
      <c r="GV49" s="241"/>
      <c r="GW49" s="227" t="str">
        <f aca="false">IF(GV49="","",VLOOKUP(GV49,Language!$D$5:$E$63,2,0))</f>
        <v/>
      </c>
      <c r="GX49" s="231"/>
      <c r="GY49" s="227" t="str">
        <f aca="false">IF(GX49="","",VLOOKUP(GX49,Language!$D$5:$E$63,2,0))</f>
        <v/>
      </c>
      <c r="GZ49" s="247"/>
      <c r="HA49" s="248"/>
      <c r="HB49" s="249"/>
      <c r="HC49" s="249"/>
      <c r="HD49" s="250" t="n">
        <f aca="false">COUNTIF(GV$48:GV$55,GV49)+COUNTIF(GX$48:GX$55,GV49)</f>
        <v>0</v>
      </c>
      <c r="HE49" s="250" t="n">
        <f aca="false">COUNTIF(GV$48:GV$55,GX49)+COUNTIF(GX$48:GX$55,GX49)</f>
        <v>0</v>
      </c>
      <c r="HF49" s="250"/>
      <c r="HG49" s="246" t="str">
        <f aca="false">IF(OR(GV49&lt;&gt;"",GX49&lt;&gt;""),IF(HD49&lt;&gt;1,0,COUNTIF($B$48:$B$55,GV49)+COUNTIF($D$48:$D$55,GV49))+IF(HE49&lt;&gt;1,0,COUNTIF($B$48:$B$55,GX49)+COUNTIF($D$48:$D$55,GX49)),"")</f>
        <v/>
      </c>
      <c r="HI49" s="241"/>
      <c r="HJ49" s="227" t="str">
        <f aca="false">IF(HI49="","",VLOOKUP(HI49,Language!$D$5:$E$63,2,0))</f>
        <v/>
      </c>
      <c r="HK49" s="231"/>
      <c r="HL49" s="227" t="str">
        <f aca="false">IF(HK49="","",VLOOKUP(HK49,Language!$D$5:$E$63,2,0))</f>
        <v/>
      </c>
      <c r="HM49" s="247"/>
      <c r="HN49" s="248"/>
      <c r="HO49" s="249"/>
      <c r="HP49" s="249"/>
      <c r="HQ49" s="250" t="n">
        <f aca="false">COUNTIF(HI$48:HI$55,HI49)+COUNTIF(HK$48:HK$55,HI49)</f>
        <v>0</v>
      </c>
      <c r="HR49" s="250" t="n">
        <f aca="false">COUNTIF(HI$48:HI$55,HK49)+COUNTIF(HK$48:HK$55,HK49)</f>
        <v>0</v>
      </c>
      <c r="HS49" s="250"/>
      <c r="HT49" s="246" t="str">
        <f aca="false">IF(OR(HI49&lt;&gt;"",HK49&lt;&gt;""),IF(HQ49&lt;&gt;1,0,COUNTIF($B$48:$B$55,HI49)+COUNTIF($D$48:$D$55,HI49))+IF(HR49&lt;&gt;1,0,COUNTIF($B$48:$B$55,HK49)+COUNTIF($D$48:$D$55,HK49)),"")</f>
        <v/>
      </c>
      <c r="HV49" s="241"/>
      <c r="HW49" s="227" t="str">
        <f aca="false">IF(HV49="","",VLOOKUP(HV49,Language!$D$5:$E$63,2,0))</f>
        <v/>
      </c>
      <c r="HX49" s="231"/>
      <c r="HY49" s="227" t="str">
        <f aca="false">IF(HX49="","",VLOOKUP(HX49,Language!$D$5:$E$63,2,0))</f>
        <v/>
      </c>
      <c r="HZ49" s="247"/>
      <c r="IA49" s="248"/>
      <c r="IB49" s="249"/>
      <c r="IC49" s="249"/>
      <c r="ID49" s="250" t="n">
        <f aca="false">COUNTIF(HV$48:HV$55,HV49)+COUNTIF(HX$48:HX$55,HV49)</f>
        <v>0</v>
      </c>
      <c r="IE49" s="250" t="n">
        <f aca="false">COUNTIF(HV$48:HV$55,HX49)+COUNTIF(HX$48:HX$55,HX49)</f>
        <v>0</v>
      </c>
      <c r="IF49" s="250"/>
      <c r="IG49" s="246" t="str">
        <f aca="false">IF(OR(HV49&lt;&gt;"",HX49&lt;&gt;""),IF(ID49&lt;&gt;1,0,COUNTIF($B$48:$B$55,HV49)+COUNTIF($D$48:$D$55,HV49))+IF(IE49&lt;&gt;1,0,COUNTIF($B$48:$B$55,HX49)+COUNTIF($D$48:$D$55,HX49)),"")</f>
        <v/>
      </c>
      <c r="II49" s="241"/>
      <c r="IJ49" s="227" t="str">
        <f aca="false">IF(II49="","",VLOOKUP(II49,Language!$D$5:$E$63,2,0))</f>
        <v/>
      </c>
      <c r="IK49" s="231"/>
      <c r="IL49" s="227" t="str">
        <f aca="false">IF(IK49="","",VLOOKUP(IK49,Language!$D$5:$E$63,2,0))</f>
        <v/>
      </c>
      <c r="IM49" s="247"/>
      <c r="IN49" s="248"/>
      <c r="IO49" s="249"/>
      <c r="IP49" s="249"/>
      <c r="IQ49" s="250" t="n">
        <f aca="false">COUNTIF(II$48:II$55,II49)+COUNTIF(IK$48:IK$55,II49)</f>
        <v>0</v>
      </c>
      <c r="IR49" s="250" t="n">
        <f aca="false">COUNTIF(II$48:II$55,IK49)+COUNTIF(IK$48:IK$55,IK49)</f>
        <v>0</v>
      </c>
      <c r="IS49" s="250"/>
      <c r="IT49" s="246" t="str">
        <f aca="false">IF(OR(II49&lt;&gt;"",IK49&lt;&gt;""),IF(IQ49&lt;&gt;1,0,COUNTIF($B$48:$B$55,II49)+COUNTIF($D$48:$D$55,II49))+IF(IR49&lt;&gt;1,0,COUNTIF($B$48:$B$55,IK49)+COUNTIF($D$48:$D$55,IK49)),"")</f>
        <v/>
      </c>
      <c r="IV49" s="241"/>
      <c r="IW49" s="227" t="str">
        <f aca="false">IF(IV49="","",VLOOKUP(IV49,Language!$D$5:$E$63,2,0))</f>
        <v/>
      </c>
      <c r="IX49" s="231"/>
      <c r="IY49" s="227" t="str">
        <f aca="false">IF(IX49="","",VLOOKUP(IX49,Language!$D$5:$E$63,2,0))</f>
        <v/>
      </c>
      <c r="IZ49" s="247"/>
      <c r="JA49" s="248"/>
      <c r="JB49" s="249"/>
      <c r="JC49" s="249"/>
      <c r="JD49" s="250" t="n">
        <f aca="false">COUNTIF(IV$48:IV$55,IV49)+COUNTIF(IX$48:IX$55,IV49)</f>
        <v>0</v>
      </c>
      <c r="JE49" s="250" t="n">
        <f aca="false">COUNTIF(IV$48:IV$55,IX49)+COUNTIF(IX$48:IX$55,IX49)</f>
        <v>0</v>
      </c>
      <c r="JF49" s="250"/>
      <c r="JG49" s="246" t="str">
        <f aca="false">IF(OR(IV49&lt;&gt;"",IX49&lt;&gt;""),IF(JD49&lt;&gt;1,0,COUNTIF($B$48:$B$55,IV49)+COUNTIF($D$48:$D$55,IV49))+IF(JE49&lt;&gt;1,0,COUNTIF($B$48:$B$55,IX49)+COUNTIF($D$48:$D$55,IX49)),"")</f>
        <v/>
      </c>
      <c r="JI49" s="241"/>
      <c r="JJ49" s="227" t="str">
        <f aca="false">IF(JI49="","",VLOOKUP(JI49,Language!$D$5:$E$63,2,0))</f>
        <v/>
      </c>
      <c r="JK49" s="231"/>
      <c r="JL49" s="227" t="str">
        <f aca="false">IF(JK49="","",VLOOKUP(JK49,Language!$D$5:$E$63,2,0))</f>
        <v/>
      </c>
      <c r="JM49" s="247"/>
      <c r="JN49" s="248"/>
      <c r="JO49" s="249"/>
      <c r="JP49" s="249"/>
      <c r="JQ49" s="250" t="n">
        <f aca="false">COUNTIF(JI$48:JI$55,JI49)+COUNTIF(JK$48:JK$55,JI49)</f>
        <v>0</v>
      </c>
      <c r="JR49" s="250" t="n">
        <f aca="false">COUNTIF(JI$48:JI$55,JK49)+COUNTIF(JK$48:JK$55,JK49)</f>
        <v>0</v>
      </c>
      <c r="JS49" s="250"/>
      <c r="JT49" s="246" t="str">
        <f aca="false">IF(OR(JI49&lt;&gt;"",JK49&lt;&gt;""),IF(JQ49&lt;&gt;1,0,COUNTIF($B$48:$B$55,JI49)+COUNTIF($D$48:$D$55,JI49))+IF(JR49&lt;&gt;1,0,COUNTIF($B$48:$B$55,JK49)+COUNTIF($D$48:$D$55,JK49)),"")</f>
        <v/>
      </c>
      <c r="JV49" s="241"/>
      <c r="JW49" s="227" t="str">
        <f aca="false">IF(JV49="","",VLOOKUP(JV49,Language!$D$5:$E$63,2,0))</f>
        <v/>
      </c>
      <c r="JX49" s="231"/>
      <c r="JY49" s="227" t="str">
        <f aca="false">IF(JX49="","",VLOOKUP(JX49,Language!$D$5:$E$63,2,0))</f>
        <v/>
      </c>
      <c r="JZ49" s="247"/>
      <c r="KA49" s="248"/>
      <c r="KB49" s="249"/>
      <c r="KC49" s="249"/>
      <c r="KD49" s="250" t="n">
        <f aca="false">COUNTIF(JV$48:JV$55,JV49)+COUNTIF(JX$48:JX$55,JV49)</f>
        <v>0</v>
      </c>
      <c r="KE49" s="250" t="n">
        <f aca="false">COUNTIF(JV$48:JV$55,JX49)+COUNTIF(JX$48:JX$55,JX49)</f>
        <v>0</v>
      </c>
      <c r="KF49" s="250"/>
      <c r="KG49" s="246" t="str">
        <f aca="false">IF(OR(JV49&lt;&gt;"",JX49&lt;&gt;""),IF(KD49&lt;&gt;1,0,COUNTIF($B$48:$B$55,JV49)+COUNTIF($D$48:$D$55,JV49))+IF(KE49&lt;&gt;1,0,COUNTIF($B$48:$B$55,JX49)+COUNTIF($D$48:$D$55,JX49)),"")</f>
        <v/>
      </c>
      <c r="KI49" s="241"/>
      <c r="KJ49" s="227" t="str">
        <f aca="false">IF(KI49="","",VLOOKUP(KI49,Language!$D$5:$E$63,2,0))</f>
        <v/>
      </c>
      <c r="KK49" s="231"/>
      <c r="KL49" s="227" t="str">
        <f aca="false">IF(KK49="","",VLOOKUP(KK49,Language!$D$5:$E$63,2,0))</f>
        <v/>
      </c>
      <c r="KM49" s="247"/>
      <c r="KN49" s="248"/>
      <c r="KO49" s="249"/>
      <c r="KP49" s="249"/>
      <c r="KQ49" s="250" t="n">
        <f aca="false">COUNTIF(KI$48:KI$55,KI49)+COUNTIF(KK$48:KK$55,KI49)</f>
        <v>0</v>
      </c>
      <c r="KR49" s="250" t="n">
        <f aca="false">COUNTIF(KI$48:KI$55,KK49)+COUNTIF(KK$48:KK$55,KK49)</f>
        <v>0</v>
      </c>
      <c r="KS49" s="250"/>
      <c r="KT49" s="246" t="str">
        <f aca="false">IF(OR(KI49&lt;&gt;"",KK49&lt;&gt;""),IF(KQ49&lt;&gt;1,0,COUNTIF($B$48:$B$55,KI49)+COUNTIF($D$48:$D$55,KI49))+IF(KR49&lt;&gt;1,0,COUNTIF($B$48:$B$55,KK49)+COUNTIF($D$48:$D$55,KK49)),"")</f>
        <v/>
      </c>
      <c r="KV49" s="241"/>
      <c r="KW49" s="227" t="str">
        <f aca="false">IF(KV49="","",VLOOKUP(KV49,Language!$D$5:$E$63,2,0))</f>
        <v/>
      </c>
      <c r="KX49" s="231"/>
      <c r="KY49" s="227" t="str">
        <f aca="false">IF(KX49="","",VLOOKUP(KX49,Language!$D$5:$E$63,2,0))</f>
        <v/>
      </c>
      <c r="KZ49" s="247"/>
      <c r="LA49" s="248"/>
      <c r="LB49" s="249"/>
      <c r="LC49" s="249"/>
      <c r="LD49" s="250" t="n">
        <f aca="false">COUNTIF(KV$48:KV$55,KV49)+COUNTIF(KX$48:KX$55,KV49)</f>
        <v>0</v>
      </c>
      <c r="LE49" s="250" t="n">
        <f aca="false">COUNTIF(KV$48:KV$55,KX49)+COUNTIF(KX$48:KX$55,KX49)</f>
        <v>0</v>
      </c>
      <c r="LF49" s="250"/>
      <c r="LG49" s="246" t="str">
        <f aca="false">IF(OR(KV49&lt;&gt;"",KX49&lt;&gt;""),IF(LD49&lt;&gt;1,0,COUNTIF($B$48:$B$55,KV49)+COUNTIF($D$48:$D$55,KV49))+IF(LE49&lt;&gt;1,0,COUNTIF($B$48:$B$55,KX49)+COUNTIF($D$48:$D$55,KX49)),"")</f>
        <v/>
      </c>
      <c r="LI49" s="241"/>
      <c r="LJ49" s="227" t="str">
        <f aca="false">IF(LI49="","",VLOOKUP(LI49,Language!$D$5:$E$63,2,0))</f>
        <v/>
      </c>
      <c r="LK49" s="231"/>
      <c r="LL49" s="227" t="str">
        <f aca="false">IF(LK49="","",VLOOKUP(LK49,Language!$D$5:$E$63,2,0))</f>
        <v/>
      </c>
      <c r="LM49" s="247"/>
      <c r="LN49" s="248"/>
      <c r="LO49" s="249"/>
      <c r="LP49" s="249"/>
      <c r="LQ49" s="250" t="n">
        <f aca="false">COUNTIF(LI$48:LI$55,LI49)+COUNTIF(LK$48:LK$55,LI49)</f>
        <v>0</v>
      </c>
      <c r="LR49" s="250" t="n">
        <f aca="false">COUNTIF(LI$48:LI$55,LK49)+COUNTIF(LK$48:LK$55,LK49)</f>
        <v>0</v>
      </c>
      <c r="LS49" s="250"/>
      <c r="LT49" s="246" t="str">
        <f aca="false">IF(OR(LI49&lt;&gt;"",LK49&lt;&gt;""),IF(LQ49&lt;&gt;1,0,COUNTIF($B$48:$B$55,LI49)+COUNTIF($D$48:$D$55,LI49))+IF(LR49&lt;&gt;1,0,COUNTIF($B$48:$B$55,LK49)+COUNTIF($D$48:$D$55,LK49)),"")</f>
        <v/>
      </c>
      <c r="LV49" s="241"/>
      <c r="LW49" s="227" t="str">
        <f aca="false">IF(LV49="","",VLOOKUP(LV49,Language!$D$5:$E$63,2,0))</f>
        <v/>
      </c>
      <c r="LX49" s="231"/>
      <c r="LY49" s="227" t="str">
        <f aca="false">IF(LX49="","",VLOOKUP(LX49,Language!$D$5:$E$63,2,0))</f>
        <v/>
      </c>
      <c r="LZ49" s="247"/>
      <c r="MA49" s="248"/>
      <c r="MB49" s="249"/>
      <c r="MC49" s="249"/>
      <c r="MD49" s="250" t="n">
        <f aca="false">COUNTIF(LV$48:LV$55,LV49)+COUNTIF(LX$48:LX$55,LV49)</f>
        <v>0</v>
      </c>
      <c r="ME49" s="250" t="n">
        <f aca="false">COUNTIF(LV$48:LV$55,LX49)+COUNTIF(LX$48:LX$55,LX49)</f>
        <v>0</v>
      </c>
      <c r="MF49" s="250"/>
      <c r="MG49" s="246" t="str">
        <f aca="false">IF(OR(LV49&lt;&gt;"",LX49&lt;&gt;""),IF(MD49&lt;&gt;1,0,COUNTIF($B$48:$B$55,LV49)+COUNTIF($D$48:$D$55,LV49))+IF(ME49&lt;&gt;1,0,COUNTIF($B$48:$B$55,LX49)+COUNTIF($D$48:$D$55,LX49)),"")</f>
        <v/>
      </c>
    </row>
    <row r="50" s="106" customFormat="true" ht="15.5" hidden="false" customHeight="false" outlineLevel="0" collapsed="false">
      <c r="A50" s="201"/>
      <c r="B50" s="226" t="str">
        <f aca="false">IF(C50="","",INDEX(Groups!$C$7:$C$35,MATCH(C50,Groups!$D$7:$D$35,0)))</f>
        <v/>
      </c>
      <c r="C50" s="227" t="str">
        <f aca="true">INDIRECT("'"&amp;References!$A$1&amp;"'!"&amp;"$H$54")</f>
        <v/>
      </c>
      <c r="D50" s="228" t="n">
        <f aca="false">IF(E50="","",INDEX(Groups!$C$7:$C$35,MATCH(E50,Groups!$D$7:$D$35,0)))</f>
        <v>18</v>
      </c>
      <c r="E50" s="227" t="str">
        <f aca="true">INDIRECT("'"&amp;References!$A$1&amp;"'!"&amp;"$I$54")</f>
        <v>Italy</v>
      </c>
      <c r="F50" s="229" t="str">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230" t="str">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241"/>
      <c r="J50" s="227" t="str">
        <f aca="false">IF(I50="","",VLOOKUP(I50,Language!$D$5:$E$63,2,0))</f>
        <v/>
      </c>
      <c r="K50" s="231"/>
      <c r="L50" s="227" t="str">
        <f aca="false">IF(K50="","",VLOOKUP(K50,Language!$D$5:$E$63,2,0))</f>
        <v/>
      </c>
      <c r="M50" s="247"/>
      <c r="N50" s="248"/>
      <c r="O50" s="249"/>
      <c r="P50" s="249"/>
      <c r="Q50" s="250" t="n">
        <f aca="false">COUNTIF(I$48:I$55,I50)+COUNTIF(K$48:K$55,I50)</f>
        <v>0</v>
      </c>
      <c r="R50" s="250" t="n">
        <f aca="false">COUNTIF(I$48:I$55,K50)+COUNTIF(K$48:K$55,K50)</f>
        <v>0</v>
      </c>
      <c r="S50" s="250"/>
      <c r="T50" s="246" t="str">
        <f aca="false">IF(OR(I50&lt;&gt;"",K50&lt;&gt;""),IF(Q50&lt;&gt;1,0,COUNTIF($B$48:$B$55,I50)+COUNTIF($D$48:$D$55,I50))+IF(R50&lt;&gt;1,0,COUNTIF($B$48:$B$55,K50)+COUNTIF($D$48:$D$55,K50)),"")</f>
        <v/>
      </c>
      <c r="V50" s="241"/>
      <c r="W50" s="227" t="str">
        <f aca="false">IF(V50="","",VLOOKUP(V50,Language!$D$5:$E$63,2,0))</f>
        <v/>
      </c>
      <c r="X50" s="231"/>
      <c r="Y50" s="227" t="str">
        <f aca="false">IF(X50="","",VLOOKUP(X50,Language!$D$5:$E$63,2,0))</f>
        <v/>
      </c>
      <c r="Z50" s="247"/>
      <c r="AA50" s="248"/>
      <c r="AB50" s="249"/>
      <c r="AC50" s="249"/>
      <c r="AD50" s="250" t="n">
        <f aca="false">COUNTIF(V$48:V$55,V50)+COUNTIF(X$48:X$55,V50)</f>
        <v>0</v>
      </c>
      <c r="AE50" s="250" t="n">
        <f aca="false">COUNTIF(V$48:V$55,X50)+COUNTIF(X$48:X$55,X50)</f>
        <v>0</v>
      </c>
      <c r="AF50" s="250"/>
      <c r="AG50" s="246" t="str">
        <f aca="false">IF(OR(V50&lt;&gt;"",X50&lt;&gt;""),IF(AD50&lt;&gt;1,0,COUNTIF($B$48:$B$55,V50)+COUNTIF($D$48:$D$55,V50))+IF(AE50&lt;&gt;1,0,COUNTIF($B$48:$B$55,X50)+COUNTIF($D$48:$D$55,X50)),"")</f>
        <v/>
      </c>
      <c r="AI50" s="241"/>
      <c r="AJ50" s="227" t="str">
        <f aca="false">IF(AI50="","",VLOOKUP(AI50,Language!$D$5:$E$63,2,0))</f>
        <v/>
      </c>
      <c r="AK50" s="231"/>
      <c r="AL50" s="227" t="str">
        <f aca="false">IF(AK50="","",VLOOKUP(AK50,Language!$D$5:$E$63,2,0))</f>
        <v/>
      </c>
      <c r="AM50" s="247"/>
      <c r="AN50" s="248"/>
      <c r="AO50" s="249"/>
      <c r="AP50" s="249"/>
      <c r="AQ50" s="250" t="n">
        <f aca="false">COUNTIF(AI$48:AI$55,AI50)+COUNTIF(AK$48:AK$55,AI50)</f>
        <v>0</v>
      </c>
      <c r="AR50" s="250" t="n">
        <f aca="false">COUNTIF(AI$48:AI$55,AK50)+COUNTIF(AK$48:AK$55,AK50)</f>
        <v>0</v>
      </c>
      <c r="AS50" s="250"/>
      <c r="AT50" s="246" t="str">
        <f aca="false">IF(OR(AI50&lt;&gt;"",AK50&lt;&gt;""),IF(AQ50&lt;&gt;1,0,COUNTIF($B$48:$B$55,AI50)+COUNTIF($D$48:$D$55,AI50))+IF(AR50&lt;&gt;1,0,COUNTIF($B$48:$B$55,AK50)+COUNTIF($D$48:$D$55,AK50)),"")</f>
        <v/>
      </c>
      <c r="AV50" s="241"/>
      <c r="AW50" s="227" t="str">
        <f aca="false">IF(AV50="","",VLOOKUP(AV50,Language!$D$5:$E$63,2,0))</f>
        <v/>
      </c>
      <c r="AX50" s="231"/>
      <c r="AY50" s="227" t="str">
        <f aca="false">IF(AX50="","",VLOOKUP(AX50,Language!$D$5:$E$63,2,0))</f>
        <v/>
      </c>
      <c r="AZ50" s="247"/>
      <c r="BA50" s="248"/>
      <c r="BB50" s="249"/>
      <c r="BC50" s="249"/>
      <c r="BD50" s="250" t="n">
        <f aca="false">COUNTIF(AV$48:AV$55,AV50)+COUNTIF(AX$48:AX$55,AV50)</f>
        <v>0</v>
      </c>
      <c r="BE50" s="250" t="n">
        <f aca="false">COUNTIF(AV$48:AV$55,AX50)+COUNTIF(AX$48:AX$55,AX50)</f>
        <v>0</v>
      </c>
      <c r="BF50" s="250"/>
      <c r="BG50" s="246" t="str">
        <f aca="false">IF(OR(AV50&lt;&gt;"",AX50&lt;&gt;""),IF(BD50&lt;&gt;1,0,COUNTIF($B$48:$B$55,AV50)+COUNTIF($D$48:$D$55,AV50))+IF(BE50&lt;&gt;1,0,COUNTIF($B$48:$B$55,AX50)+COUNTIF($D$48:$D$55,AX50)),"")</f>
        <v/>
      </c>
      <c r="BI50" s="241"/>
      <c r="BJ50" s="227" t="str">
        <f aca="false">IF(BI50="","",VLOOKUP(BI50,Language!$D$5:$E$63,2,0))</f>
        <v/>
      </c>
      <c r="BK50" s="231"/>
      <c r="BL50" s="227" t="str">
        <f aca="false">IF(BK50="","",VLOOKUP(BK50,Language!$D$5:$E$63,2,0))</f>
        <v/>
      </c>
      <c r="BM50" s="247"/>
      <c r="BN50" s="248"/>
      <c r="BO50" s="249"/>
      <c r="BP50" s="249"/>
      <c r="BQ50" s="250" t="n">
        <f aca="false">COUNTIF(BI$48:BI$55,BI50)+COUNTIF(BK$48:BK$55,BI50)</f>
        <v>0</v>
      </c>
      <c r="BR50" s="250" t="n">
        <f aca="false">COUNTIF(BI$48:BI$55,BK50)+COUNTIF(BK$48:BK$55,BK50)</f>
        <v>0</v>
      </c>
      <c r="BS50" s="250"/>
      <c r="BT50" s="246" t="str">
        <f aca="false">IF(OR(BI50&lt;&gt;"",BK50&lt;&gt;""),IF(BQ50&lt;&gt;1,0,COUNTIF($B$48:$B$55,BI50)+COUNTIF($D$48:$D$55,BI50))+IF(BR50&lt;&gt;1,0,COUNTIF($B$48:$B$55,BK50)+COUNTIF($D$48:$D$55,BK50)),"")</f>
        <v/>
      </c>
      <c r="BV50" s="241"/>
      <c r="BW50" s="227" t="str">
        <f aca="false">IF(BV50="","",VLOOKUP(BV50,Language!$D$5:$E$63,2,0))</f>
        <v/>
      </c>
      <c r="BX50" s="231"/>
      <c r="BY50" s="227" t="str">
        <f aca="false">IF(BX50="","",VLOOKUP(BX50,Language!$D$5:$E$63,2,0))</f>
        <v/>
      </c>
      <c r="BZ50" s="247"/>
      <c r="CA50" s="248"/>
      <c r="CB50" s="249"/>
      <c r="CC50" s="249"/>
      <c r="CD50" s="250" t="n">
        <f aca="false">COUNTIF(BV$48:BV$55,BV50)+COUNTIF(BX$48:BX$55,BV50)</f>
        <v>0</v>
      </c>
      <c r="CE50" s="250" t="n">
        <f aca="false">COUNTIF(BV$48:BV$55,BX50)+COUNTIF(BX$48:BX$55,BX50)</f>
        <v>0</v>
      </c>
      <c r="CF50" s="250"/>
      <c r="CG50" s="246" t="str">
        <f aca="false">IF(OR(BV50&lt;&gt;"",BX50&lt;&gt;""),IF(CD50&lt;&gt;1,0,COUNTIF($B$48:$B$55,BV50)+COUNTIF($D$48:$D$55,BV50))+IF(CE50&lt;&gt;1,0,COUNTIF($B$48:$B$55,BX50)+COUNTIF($D$48:$D$55,BX50)),"")</f>
        <v/>
      </c>
      <c r="CI50" s="241"/>
      <c r="CJ50" s="227" t="str">
        <f aca="false">IF(CI50="","",VLOOKUP(CI50,Language!$D$5:$E$63,2,0))</f>
        <v/>
      </c>
      <c r="CK50" s="231"/>
      <c r="CL50" s="227" t="str">
        <f aca="false">IF(CK50="","",VLOOKUP(CK50,Language!$D$5:$E$63,2,0))</f>
        <v/>
      </c>
      <c r="CM50" s="247"/>
      <c r="CN50" s="248"/>
      <c r="CO50" s="249"/>
      <c r="CP50" s="249"/>
      <c r="CQ50" s="250" t="n">
        <f aca="false">COUNTIF(CI$48:CI$55,CI50)+COUNTIF(CK$48:CK$55,CI50)</f>
        <v>0</v>
      </c>
      <c r="CR50" s="250" t="n">
        <f aca="false">COUNTIF(CI$48:CI$55,CK50)+COUNTIF(CK$48:CK$55,CK50)</f>
        <v>0</v>
      </c>
      <c r="CS50" s="250"/>
      <c r="CT50" s="246" t="str">
        <f aca="false">IF(OR(CI50&lt;&gt;"",CK50&lt;&gt;""),IF(CQ50&lt;&gt;1,0,COUNTIF($B$48:$B$55,CI50)+COUNTIF($D$48:$D$55,CI50))+IF(CR50&lt;&gt;1,0,COUNTIF($B$48:$B$55,CK50)+COUNTIF($D$48:$D$55,CK50)),"")</f>
        <v/>
      </c>
      <c r="CV50" s="241"/>
      <c r="CW50" s="227" t="str">
        <f aca="false">IF(CV50="","",VLOOKUP(CV50,Language!$D$5:$E$63,2,0))</f>
        <v/>
      </c>
      <c r="CX50" s="231"/>
      <c r="CY50" s="227" t="str">
        <f aca="false">IF(CX50="","",VLOOKUP(CX50,Language!$D$5:$E$63,2,0))</f>
        <v/>
      </c>
      <c r="CZ50" s="247"/>
      <c r="DA50" s="248"/>
      <c r="DB50" s="249"/>
      <c r="DC50" s="249"/>
      <c r="DD50" s="250" t="n">
        <f aca="false">COUNTIF(CV$48:CV$55,CV50)+COUNTIF(CX$48:CX$55,CV50)</f>
        <v>0</v>
      </c>
      <c r="DE50" s="250" t="n">
        <f aca="false">COUNTIF(CV$48:CV$55,CX50)+COUNTIF(CX$48:CX$55,CX50)</f>
        <v>0</v>
      </c>
      <c r="DF50" s="250"/>
      <c r="DG50" s="246" t="str">
        <f aca="false">IF(OR(CV50&lt;&gt;"",CX50&lt;&gt;""),IF(DD50&lt;&gt;1,0,COUNTIF($B$48:$B$55,CV50)+COUNTIF($D$48:$D$55,CV50))+IF(DE50&lt;&gt;1,0,COUNTIF($B$48:$B$55,CX50)+COUNTIF($D$48:$D$55,CX50)),"")</f>
        <v/>
      </c>
      <c r="DI50" s="241"/>
      <c r="DJ50" s="227" t="str">
        <f aca="false">IF(DI50="","",VLOOKUP(DI50,Language!$D$5:$E$63,2,0))</f>
        <v/>
      </c>
      <c r="DK50" s="231"/>
      <c r="DL50" s="227" t="str">
        <f aca="false">IF(DK50="","",VLOOKUP(DK50,Language!$D$5:$E$63,2,0))</f>
        <v/>
      </c>
      <c r="DM50" s="247"/>
      <c r="DN50" s="248"/>
      <c r="DO50" s="249"/>
      <c r="DP50" s="249"/>
      <c r="DQ50" s="250" t="n">
        <f aca="false">COUNTIF(DI$48:DI$55,DI50)+COUNTIF(DK$48:DK$55,DI50)</f>
        <v>0</v>
      </c>
      <c r="DR50" s="250" t="n">
        <f aca="false">COUNTIF(DI$48:DI$55,DK50)+COUNTIF(DK$48:DK$55,DK50)</f>
        <v>0</v>
      </c>
      <c r="DS50" s="250"/>
      <c r="DT50" s="246" t="str">
        <f aca="false">IF(OR(DI50&lt;&gt;"",DK50&lt;&gt;""),IF(DQ50&lt;&gt;1,0,COUNTIF($B$48:$B$55,DI50)+COUNTIF($D$48:$D$55,DI50))+IF(DR50&lt;&gt;1,0,COUNTIF($B$48:$B$55,DK50)+COUNTIF($D$48:$D$55,DK50)),"")</f>
        <v/>
      </c>
      <c r="DV50" s="241"/>
      <c r="DW50" s="227" t="str">
        <f aca="false">IF(DV50="","",VLOOKUP(DV50,Language!$D$5:$E$63,2,0))</f>
        <v/>
      </c>
      <c r="DX50" s="231"/>
      <c r="DY50" s="227" t="str">
        <f aca="false">IF(DX50="","",VLOOKUP(DX50,Language!$D$5:$E$63,2,0))</f>
        <v/>
      </c>
      <c r="DZ50" s="247"/>
      <c r="EA50" s="248"/>
      <c r="EB50" s="249"/>
      <c r="EC50" s="249"/>
      <c r="ED50" s="250" t="n">
        <f aca="false">COUNTIF(DV$48:DV$55,DV50)+COUNTIF(DX$48:DX$55,DV50)</f>
        <v>0</v>
      </c>
      <c r="EE50" s="250" t="n">
        <f aca="false">COUNTIF(DV$48:DV$55,DX50)+COUNTIF(DX$48:DX$55,DX50)</f>
        <v>0</v>
      </c>
      <c r="EF50" s="250"/>
      <c r="EG50" s="246" t="str">
        <f aca="false">IF(OR(DV50&lt;&gt;"",DX50&lt;&gt;""),IF(ED50&lt;&gt;1,0,COUNTIF($B$48:$B$55,DV50)+COUNTIF($D$48:$D$55,DV50))+IF(EE50&lt;&gt;1,0,COUNTIF($B$48:$B$55,DX50)+COUNTIF($D$48:$D$55,DX50)),"")</f>
        <v/>
      </c>
      <c r="EI50" s="241"/>
      <c r="EJ50" s="227" t="str">
        <f aca="false">IF(EI50="","",VLOOKUP(EI50,Language!$D$5:$E$63,2,0))</f>
        <v/>
      </c>
      <c r="EK50" s="231"/>
      <c r="EL50" s="227" t="str">
        <f aca="false">IF(EK50="","",VLOOKUP(EK50,Language!$D$5:$E$63,2,0))</f>
        <v/>
      </c>
      <c r="EM50" s="247"/>
      <c r="EN50" s="248"/>
      <c r="EO50" s="249"/>
      <c r="EP50" s="249"/>
      <c r="EQ50" s="250" t="n">
        <f aca="false">COUNTIF(EI$48:EI$55,EI50)+COUNTIF(EK$48:EK$55,EI50)</f>
        <v>0</v>
      </c>
      <c r="ER50" s="250" t="n">
        <f aca="false">COUNTIF(EI$48:EI$55,EK50)+COUNTIF(EK$48:EK$55,EK50)</f>
        <v>0</v>
      </c>
      <c r="ES50" s="250"/>
      <c r="ET50" s="246" t="str">
        <f aca="false">IF(OR(EI50&lt;&gt;"",EK50&lt;&gt;""),IF(EQ50&lt;&gt;1,0,COUNTIF($B$48:$B$55,EI50)+COUNTIF($D$48:$D$55,EI50))+IF(ER50&lt;&gt;1,0,COUNTIF($B$48:$B$55,EK50)+COUNTIF($D$48:$D$55,EK50)),"")</f>
        <v/>
      </c>
      <c r="EV50" s="241"/>
      <c r="EW50" s="227" t="str">
        <f aca="false">IF(EV50="","",VLOOKUP(EV50,Language!$D$5:$E$63,2,0))</f>
        <v/>
      </c>
      <c r="EX50" s="231"/>
      <c r="EY50" s="227" t="str">
        <f aca="false">IF(EX50="","",VLOOKUP(EX50,Language!$D$5:$E$63,2,0))</f>
        <v/>
      </c>
      <c r="EZ50" s="247"/>
      <c r="FA50" s="248"/>
      <c r="FB50" s="249"/>
      <c r="FC50" s="249"/>
      <c r="FD50" s="250" t="n">
        <f aca="false">COUNTIF(EV$48:EV$55,EV50)+COUNTIF(EX$48:EX$55,EV50)</f>
        <v>0</v>
      </c>
      <c r="FE50" s="250" t="n">
        <f aca="false">COUNTIF(EV$48:EV$55,EX50)+COUNTIF(EX$48:EX$55,EX50)</f>
        <v>0</v>
      </c>
      <c r="FF50" s="250"/>
      <c r="FG50" s="246" t="str">
        <f aca="false">IF(OR(EV50&lt;&gt;"",EX50&lt;&gt;""),IF(FD50&lt;&gt;1,0,COUNTIF($B$48:$B$55,EV50)+COUNTIF($D$48:$D$55,EV50))+IF(FE50&lt;&gt;1,0,COUNTIF($B$48:$B$55,EX50)+COUNTIF($D$48:$D$55,EX50)),"")</f>
        <v/>
      </c>
      <c r="FI50" s="241"/>
      <c r="FJ50" s="227" t="str">
        <f aca="false">IF(FI50="","",VLOOKUP(FI50,Language!$D$5:$E$63,2,0))</f>
        <v/>
      </c>
      <c r="FK50" s="231"/>
      <c r="FL50" s="227" t="str">
        <f aca="false">IF(FK50="","",VLOOKUP(FK50,Language!$D$5:$E$63,2,0))</f>
        <v/>
      </c>
      <c r="FM50" s="247"/>
      <c r="FN50" s="248"/>
      <c r="FO50" s="249"/>
      <c r="FP50" s="249"/>
      <c r="FQ50" s="250" t="n">
        <f aca="false">COUNTIF(FI$48:FI$55,FI50)+COUNTIF(FK$48:FK$55,FI50)</f>
        <v>0</v>
      </c>
      <c r="FR50" s="250" t="n">
        <f aca="false">COUNTIF(FI$48:FI$55,FK50)+COUNTIF(FK$48:FK$55,FK50)</f>
        <v>0</v>
      </c>
      <c r="FS50" s="250"/>
      <c r="FT50" s="246" t="str">
        <f aca="false">IF(OR(FI50&lt;&gt;"",FK50&lt;&gt;""),IF(FQ50&lt;&gt;1,0,COUNTIF($B$48:$B$55,FI50)+COUNTIF($D$48:$D$55,FI50))+IF(FR50&lt;&gt;1,0,COUNTIF($B$48:$B$55,FK50)+COUNTIF($D$48:$D$55,FK50)),"")</f>
        <v/>
      </c>
      <c r="FV50" s="241"/>
      <c r="FW50" s="227" t="str">
        <f aca="false">IF(FV50="","",VLOOKUP(FV50,Language!$D$5:$E$63,2,0))</f>
        <v/>
      </c>
      <c r="FX50" s="231"/>
      <c r="FY50" s="227" t="str">
        <f aca="false">IF(FX50="","",VLOOKUP(FX50,Language!$D$5:$E$63,2,0))</f>
        <v/>
      </c>
      <c r="FZ50" s="247"/>
      <c r="GA50" s="248"/>
      <c r="GB50" s="249"/>
      <c r="GC50" s="249"/>
      <c r="GD50" s="250" t="n">
        <f aca="false">COUNTIF(FV$48:FV$55,FV50)+COUNTIF(FX$48:FX$55,FV50)</f>
        <v>0</v>
      </c>
      <c r="GE50" s="250" t="n">
        <f aca="false">COUNTIF(FV$48:FV$55,FX50)+COUNTIF(FX$48:FX$55,FX50)</f>
        <v>0</v>
      </c>
      <c r="GF50" s="250"/>
      <c r="GG50" s="246" t="str">
        <f aca="false">IF(OR(FV50&lt;&gt;"",FX50&lt;&gt;""),IF(GD50&lt;&gt;1,0,COUNTIF($B$48:$B$55,FV50)+COUNTIF($D$48:$D$55,FV50))+IF(GE50&lt;&gt;1,0,COUNTIF($B$48:$B$55,FX50)+COUNTIF($D$48:$D$55,FX50)),"")</f>
        <v/>
      </c>
      <c r="GI50" s="241"/>
      <c r="GJ50" s="227" t="str">
        <f aca="false">IF(GI50="","",VLOOKUP(GI50,Language!$D$5:$E$63,2,0))</f>
        <v/>
      </c>
      <c r="GK50" s="231"/>
      <c r="GL50" s="227" t="str">
        <f aca="false">IF(GK50="","",VLOOKUP(GK50,Language!$D$5:$E$63,2,0))</f>
        <v/>
      </c>
      <c r="GM50" s="247"/>
      <c r="GN50" s="248"/>
      <c r="GO50" s="249"/>
      <c r="GP50" s="249"/>
      <c r="GQ50" s="250" t="n">
        <f aca="false">COUNTIF(GI$48:GI$55,GI50)+COUNTIF(GK$48:GK$55,GI50)</f>
        <v>0</v>
      </c>
      <c r="GR50" s="250" t="n">
        <f aca="false">COUNTIF(GI$48:GI$55,GK50)+COUNTIF(GK$48:GK$55,GK50)</f>
        <v>0</v>
      </c>
      <c r="GS50" s="250"/>
      <c r="GT50" s="246" t="str">
        <f aca="false">IF(OR(GI50&lt;&gt;"",GK50&lt;&gt;""),IF(GQ50&lt;&gt;1,0,COUNTIF($B$48:$B$55,GI50)+COUNTIF($D$48:$D$55,GI50))+IF(GR50&lt;&gt;1,0,COUNTIF($B$48:$B$55,GK50)+COUNTIF($D$48:$D$55,GK50)),"")</f>
        <v/>
      </c>
      <c r="GV50" s="241"/>
      <c r="GW50" s="227" t="str">
        <f aca="false">IF(GV50="","",VLOOKUP(GV50,Language!$D$5:$E$63,2,0))</f>
        <v/>
      </c>
      <c r="GX50" s="231"/>
      <c r="GY50" s="227" t="str">
        <f aca="false">IF(GX50="","",VLOOKUP(GX50,Language!$D$5:$E$63,2,0))</f>
        <v/>
      </c>
      <c r="GZ50" s="247"/>
      <c r="HA50" s="248"/>
      <c r="HB50" s="249"/>
      <c r="HC50" s="249"/>
      <c r="HD50" s="250" t="n">
        <f aca="false">COUNTIF(GV$48:GV$55,GV50)+COUNTIF(GX$48:GX$55,GV50)</f>
        <v>0</v>
      </c>
      <c r="HE50" s="250" t="n">
        <f aca="false">COUNTIF(GV$48:GV$55,GX50)+COUNTIF(GX$48:GX$55,GX50)</f>
        <v>0</v>
      </c>
      <c r="HF50" s="250"/>
      <c r="HG50" s="246" t="str">
        <f aca="false">IF(OR(GV50&lt;&gt;"",GX50&lt;&gt;""),IF(HD50&lt;&gt;1,0,COUNTIF($B$48:$B$55,GV50)+COUNTIF($D$48:$D$55,GV50))+IF(HE50&lt;&gt;1,0,COUNTIF($B$48:$B$55,GX50)+COUNTIF($D$48:$D$55,GX50)),"")</f>
        <v/>
      </c>
      <c r="HI50" s="241"/>
      <c r="HJ50" s="227" t="str">
        <f aca="false">IF(HI50="","",VLOOKUP(HI50,Language!$D$5:$E$63,2,0))</f>
        <v/>
      </c>
      <c r="HK50" s="231"/>
      <c r="HL50" s="227" t="str">
        <f aca="false">IF(HK50="","",VLOOKUP(HK50,Language!$D$5:$E$63,2,0))</f>
        <v/>
      </c>
      <c r="HM50" s="247"/>
      <c r="HN50" s="248"/>
      <c r="HO50" s="249"/>
      <c r="HP50" s="249"/>
      <c r="HQ50" s="250" t="n">
        <f aca="false">COUNTIF(HI$48:HI$55,HI50)+COUNTIF(HK$48:HK$55,HI50)</f>
        <v>0</v>
      </c>
      <c r="HR50" s="250" t="n">
        <f aca="false">COUNTIF(HI$48:HI$55,HK50)+COUNTIF(HK$48:HK$55,HK50)</f>
        <v>0</v>
      </c>
      <c r="HS50" s="250"/>
      <c r="HT50" s="246" t="str">
        <f aca="false">IF(OR(HI50&lt;&gt;"",HK50&lt;&gt;""),IF(HQ50&lt;&gt;1,0,COUNTIF($B$48:$B$55,HI50)+COUNTIF($D$48:$D$55,HI50))+IF(HR50&lt;&gt;1,0,COUNTIF($B$48:$B$55,HK50)+COUNTIF($D$48:$D$55,HK50)),"")</f>
        <v/>
      </c>
      <c r="HV50" s="241"/>
      <c r="HW50" s="227" t="str">
        <f aca="false">IF(HV50="","",VLOOKUP(HV50,Language!$D$5:$E$63,2,0))</f>
        <v/>
      </c>
      <c r="HX50" s="231"/>
      <c r="HY50" s="227" t="str">
        <f aca="false">IF(HX50="","",VLOOKUP(HX50,Language!$D$5:$E$63,2,0))</f>
        <v/>
      </c>
      <c r="HZ50" s="247"/>
      <c r="IA50" s="248"/>
      <c r="IB50" s="249"/>
      <c r="IC50" s="249"/>
      <c r="ID50" s="250" t="n">
        <f aca="false">COUNTIF(HV$48:HV$55,HV50)+COUNTIF(HX$48:HX$55,HV50)</f>
        <v>0</v>
      </c>
      <c r="IE50" s="250" t="n">
        <f aca="false">COUNTIF(HV$48:HV$55,HX50)+COUNTIF(HX$48:HX$55,HX50)</f>
        <v>0</v>
      </c>
      <c r="IF50" s="250"/>
      <c r="IG50" s="246" t="str">
        <f aca="false">IF(OR(HV50&lt;&gt;"",HX50&lt;&gt;""),IF(ID50&lt;&gt;1,0,COUNTIF($B$48:$B$55,HV50)+COUNTIF($D$48:$D$55,HV50))+IF(IE50&lt;&gt;1,0,COUNTIF($B$48:$B$55,HX50)+COUNTIF($D$48:$D$55,HX50)),"")</f>
        <v/>
      </c>
      <c r="II50" s="241"/>
      <c r="IJ50" s="227" t="str">
        <f aca="false">IF(II50="","",VLOOKUP(II50,Language!$D$5:$E$63,2,0))</f>
        <v/>
      </c>
      <c r="IK50" s="231"/>
      <c r="IL50" s="227" t="str">
        <f aca="false">IF(IK50="","",VLOOKUP(IK50,Language!$D$5:$E$63,2,0))</f>
        <v/>
      </c>
      <c r="IM50" s="247"/>
      <c r="IN50" s="248"/>
      <c r="IO50" s="249"/>
      <c r="IP50" s="249"/>
      <c r="IQ50" s="250" t="n">
        <f aca="false">COUNTIF(II$48:II$55,II50)+COUNTIF(IK$48:IK$55,II50)</f>
        <v>0</v>
      </c>
      <c r="IR50" s="250" t="n">
        <f aca="false">COUNTIF(II$48:II$55,IK50)+COUNTIF(IK$48:IK$55,IK50)</f>
        <v>0</v>
      </c>
      <c r="IS50" s="250"/>
      <c r="IT50" s="246" t="str">
        <f aca="false">IF(OR(II50&lt;&gt;"",IK50&lt;&gt;""),IF(IQ50&lt;&gt;1,0,COUNTIF($B$48:$B$55,II50)+COUNTIF($D$48:$D$55,II50))+IF(IR50&lt;&gt;1,0,COUNTIF($B$48:$B$55,IK50)+COUNTIF($D$48:$D$55,IK50)),"")</f>
        <v/>
      </c>
      <c r="IV50" s="241"/>
      <c r="IW50" s="227" t="str">
        <f aca="false">IF(IV50="","",VLOOKUP(IV50,Language!$D$5:$E$63,2,0))</f>
        <v/>
      </c>
      <c r="IX50" s="231"/>
      <c r="IY50" s="227" t="str">
        <f aca="false">IF(IX50="","",VLOOKUP(IX50,Language!$D$5:$E$63,2,0))</f>
        <v/>
      </c>
      <c r="IZ50" s="247"/>
      <c r="JA50" s="248"/>
      <c r="JB50" s="249"/>
      <c r="JC50" s="249"/>
      <c r="JD50" s="250" t="n">
        <f aca="false">COUNTIF(IV$48:IV$55,IV50)+COUNTIF(IX$48:IX$55,IV50)</f>
        <v>0</v>
      </c>
      <c r="JE50" s="250" t="n">
        <f aca="false">COUNTIF(IV$48:IV$55,IX50)+COUNTIF(IX$48:IX$55,IX50)</f>
        <v>0</v>
      </c>
      <c r="JF50" s="250"/>
      <c r="JG50" s="246" t="str">
        <f aca="false">IF(OR(IV50&lt;&gt;"",IX50&lt;&gt;""),IF(JD50&lt;&gt;1,0,COUNTIF($B$48:$B$55,IV50)+COUNTIF($D$48:$D$55,IV50))+IF(JE50&lt;&gt;1,0,COUNTIF($B$48:$B$55,IX50)+COUNTIF($D$48:$D$55,IX50)),"")</f>
        <v/>
      </c>
      <c r="JI50" s="241"/>
      <c r="JJ50" s="227" t="str">
        <f aca="false">IF(JI50="","",VLOOKUP(JI50,Language!$D$5:$E$63,2,0))</f>
        <v/>
      </c>
      <c r="JK50" s="231"/>
      <c r="JL50" s="227" t="str">
        <f aca="false">IF(JK50="","",VLOOKUP(JK50,Language!$D$5:$E$63,2,0))</f>
        <v/>
      </c>
      <c r="JM50" s="247"/>
      <c r="JN50" s="248"/>
      <c r="JO50" s="249"/>
      <c r="JP50" s="249"/>
      <c r="JQ50" s="250" t="n">
        <f aca="false">COUNTIF(JI$48:JI$55,JI50)+COUNTIF(JK$48:JK$55,JI50)</f>
        <v>0</v>
      </c>
      <c r="JR50" s="250" t="n">
        <f aca="false">COUNTIF(JI$48:JI$55,JK50)+COUNTIF(JK$48:JK$55,JK50)</f>
        <v>0</v>
      </c>
      <c r="JS50" s="250"/>
      <c r="JT50" s="246" t="str">
        <f aca="false">IF(OR(JI50&lt;&gt;"",JK50&lt;&gt;""),IF(JQ50&lt;&gt;1,0,COUNTIF($B$48:$B$55,JI50)+COUNTIF($D$48:$D$55,JI50))+IF(JR50&lt;&gt;1,0,COUNTIF($B$48:$B$55,JK50)+COUNTIF($D$48:$D$55,JK50)),"")</f>
        <v/>
      </c>
      <c r="JV50" s="241"/>
      <c r="JW50" s="227" t="str">
        <f aca="false">IF(JV50="","",VLOOKUP(JV50,Language!$D$5:$E$63,2,0))</f>
        <v/>
      </c>
      <c r="JX50" s="231"/>
      <c r="JY50" s="227" t="str">
        <f aca="false">IF(JX50="","",VLOOKUP(JX50,Language!$D$5:$E$63,2,0))</f>
        <v/>
      </c>
      <c r="JZ50" s="247"/>
      <c r="KA50" s="248"/>
      <c r="KB50" s="249"/>
      <c r="KC50" s="249"/>
      <c r="KD50" s="250" t="n">
        <f aca="false">COUNTIF(JV$48:JV$55,JV50)+COUNTIF(JX$48:JX$55,JV50)</f>
        <v>0</v>
      </c>
      <c r="KE50" s="250" t="n">
        <f aca="false">COUNTIF(JV$48:JV$55,JX50)+COUNTIF(JX$48:JX$55,JX50)</f>
        <v>0</v>
      </c>
      <c r="KF50" s="250"/>
      <c r="KG50" s="246" t="str">
        <f aca="false">IF(OR(JV50&lt;&gt;"",JX50&lt;&gt;""),IF(KD50&lt;&gt;1,0,COUNTIF($B$48:$B$55,JV50)+COUNTIF($D$48:$D$55,JV50))+IF(KE50&lt;&gt;1,0,COUNTIF($B$48:$B$55,JX50)+COUNTIF($D$48:$D$55,JX50)),"")</f>
        <v/>
      </c>
      <c r="KI50" s="241"/>
      <c r="KJ50" s="227" t="str">
        <f aca="false">IF(KI50="","",VLOOKUP(KI50,Language!$D$5:$E$63,2,0))</f>
        <v/>
      </c>
      <c r="KK50" s="231"/>
      <c r="KL50" s="227" t="str">
        <f aca="false">IF(KK50="","",VLOOKUP(KK50,Language!$D$5:$E$63,2,0))</f>
        <v/>
      </c>
      <c r="KM50" s="247"/>
      <c r="KN50" s="248"/>
      <c r="KO50" s="249"/>
      <c r="KP50" s="249"/>
      <c r="KQ50" s="250" t="n">
        <f aca="false">COUNTIF(KI$48:KI$55,KI50)+COUNTIF(KK$48:KK$55,KI50)</f>
        <v>0</v>
      </c>
      <c r="KR50" s="250" t="n">
        <f aca="false">COUNTIF(KI$48:KI$55,KK50)+COUNTIF(KK$48:KK$55,KK50)</f>
        <v>0</v>
      </c>
      <c r="KS50" s="250"/>
      <c r="KT50" s="246" t="str">
        <f aca="false">IF(OR(KI50&lt;&gt;"",KK50&lt;&gt;""),IF(KQ50&lt;&gt;1,0,COUNTIF($B$48:$B$55,KI50)+COUNTIF($D$48:$D$55,KI50))+IF(KR50&lt;&gt;1,0,COUNTIF($B$48:$B$55,KK50)+COUNTIF($D$48:$D$55,KK50)),"")</f>
        <v/>
      </c>
      <c r="KV50" s="241"/>
      <c r="KW50" s="227" t="str">
        <f aca="false">IF(KV50="","",VLOOKUP(KV50,Language!$D$5:$E$63,2,0))</f>
        <v/>
      </c>
      <c r="KX50" s="231"/>
      <c r="KY50" s="227" t="str">
        <f aca="false">IF(KX50="","",VLOOKUP(KX50,Language!$D$5:$E$63,2,0))</f>
        <v/>
      </c>
      <c r="KZ50" s="247"/>
      <c r="LA50" s="248"/>
      <c r="LB50" s="249"/>
      <c r="LC50" s="249"/>
      <c r="LD50" s="250" t="n">
        <f aca="false">COUNTIF(KV$48:KV$55,KV50)+COUNTIF(KX$48:KX$55,KV50)</f>
        <v>0</v>
      </c>
      <c r="LE50" s="250" t="n">
        <f aca="false">COUNTIF(KV$48:KV$55,KX50)+COUNTIF(KX$48:KX$55,KX50)</f>
        <v>0</v>
      </c>
      <c r="LF50" s="250"/>
      <c r="LG50" s="246" t="str">
        <f aca="false">IF(OR(KV50&lt;&gt;"",KX50&lt;&gt;""),IF(LD50&lt;&gt;1,0,COUNTIF($B$48:$B$55,KV50)+COUNTIF($D$48:$D$55,KV50))+IF(LE50&lt;&gt;1,0,COUNTIF($B$48:$B$55,KX50)+COUNTIF($D$48:$D$55,KX50)),"")</f>
        <v/>
      </c>
      <c r="LI50" s="241"/>
      <c r="LJ50" s="227" t="str">
        <f aca="false">IF(LI50="","",VLOOKUP(LI50,Language!$D$5:$E$63,2,0))</f>
        <v/>
      </c>
      <c r="LK50" s="231"/>
      <c r="LL50" s="227" t="str">
        <f aca="false">IF(LK50="","",VLOOKUP(LK50,Language!$D$5:$E$63,2,0))</f>
        <v/>
      </c>
      <c r="LM50" s="247"/>
      <c r="LN50" s="248"/>
      <c r="LO50" s="249"/>
      <c r="LP50" s="249"/>
      <c r="LQ50" s="250" t="n">
        <f aca="false">COUNTIF(LI$48:LI$55,LI50)+COUNTIF(LK$48:LK$55,LI50)</f>
        <v>0</v>
      </c>
      <c r="LR50" s="250" t="n">
        <f aca="false">COUNTIF(LI$48:LI$55,LK50)+COUNTIF(LK$48:LK$55,LK50)</f>
        <v>0</v>
      </c>
      <c r="LS50" s="250"/>
      <c r="LT50" s="246" t="str">
        <f aca="false">IF(OR(LI50&lt;&gt;"",LK50&lt;&gt;""),IF(LQ50&lt;&gt;1,0,COUNTIF($B$48:$B$55,LI50)+COUNTIF($D$48:$D$55,LI50))+IF(LR50&lt;&gt;1,0,COUNTIF($B$48:$B$55,LK50)+COUNTIF($D$48:$D$55,LK50)),"")</f>
        <v/>
      </c>
      <c r="LV50" s="241"/>
      <c r="LW50" s="227" t="str">
        <f aca="false">IF(LV50="","",VLOOKUP(LV50,Language!$D$5:$E$63,2,0))</f>
        <v/>
      </c>
      <c r="LX50" s="231"/>
      <c r="LY50" s="227" t="str">
        <f aca="false">IF(LX50="","",VLOOKUP(LX50,Language!$D$5:$E$63,2,0))</f>
        <v/>
      </c>
      <c r="LZ50" s="247"/>
      <c r="MA50" s="248"/>
      <c r="MB50" s="249"/>
      <c r="MC50" s="249"/>
      <c r="MD50" s="250" t="n">
        <f aca="false">COUNTIF(LV$48:LV$55,LV50)+COUNTIF(LX$48:LX$55,LV50)</f>
        <v>0</v>
      </c>
      <c r="ME50" s="250" t="n">
        <f aca="false">COUNTIF(LV$48:LV$55,LX50)+COUNTIF(LX$48:LX$55,LX50)</f>
        <v>0</v>
      </c>
      <c r="MF50" s="250"/>
      <c r="MG50" s="246" t="str">
        <f aca="false">IF(OR(LV50&lt;&gt;"",LX50&lt;&gt;""),IF(MD50&lt;&gt;1,0,COUNTIF($B$48:$B$55,LV50)+COUNTIF($D$48:$D$55,LV50))+IF(ME50&lt;&gt;1,0,COUNTIF($B$48:$B$55,LX50)+COUNTIF($D$48:$D$55,LX50)),"")</f>
        <v/>
      </c>
    </row>
    <row r="51" s="106" customFormat="true" ht="15.5" hidden="false" customHeight="false" outlineLevel="0" collapsed="false">
      <c r="A51" s="201"/>
      <c r="B51" s="226" t="str">
        <f aca="false">IF(C51="","",INDEX(Groups!$C$7:$C$35,MATCH(C51,Groups!$D$7:$D$35,0)))</f>
        <v/>
      </c>
      <c r="C51" s="227" t="str">
        <f aca="true">INDIRECT("'"&amp;References!$A$1&amp;"'!"&amp;"$K$54")</f>
        <v/>
      </c>
      <c r="D51" s="228" t="str">
        <f aca="false">IF(E51="","",INDEX(Groups!$C$7:$C$35,MATCH(E51,Groups!$D$7:$D$35,0)))</f>
        <v/>
      </c>
      <c r="E51" s="227" t="str">
        <f aca="true">INDIRECT("'"&amp;References!$A$1&amp;"'!"&amp;"$L$54")</f>
        <v/>
      </c>
      <c r="F51" s="229" t="str">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230" t="str">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241"/>
      <c r="J51" s="227" t="str">
        <f aca="false">IF(I51="","",VLOOKUP(I51,Language!$D$5:$E$63,2,0))</f>
        <v/>
      </c>
      <c r="K51" s="231"/>
      <c r="L51" s="227" t="str">
        <f aca="false">IF(K51="","",VLOOKUP(K51,Language!$D$5:$E$63,2,0))</f>
        <v/>
      </c>
      <c r="M51" s="247"/>
      <c r="N51" s="248"/>
      <c r="O51" s="249"/>
      <c r="P51" s="249"/>
      <c r="Q51" s="250" t="n">
        <f aca="false">COUNTIF(I$48:I$55,I51)+COUNTIF(K$48:K$55,I51)</f>
        <v>0</v>
      </c>
      <c r="R51" s="250" t="n">
        <f aca="false">COUNTIF(I$48:I$55,K51)+COUNTIF(K$48:K$55,K51)</f>
        <v>0</v>
      </c>
      <c r="S51" s="250"/>
      <c r="T51" s="246" t="str">
        <f aca="false">IF(OR(I51&lt;&gt;"",K51&lt;&gt;""),IF(Q51&lt;&gt;1,0,COUNTIF($B$48:$B$55,I51)+COUNTIF($D$48:$D$55,I51))+IF(R51&lt;&gt;1,0,COUNTIF($B$48:$B$55,K51)+COUNTIF($D$48:$D$55,K51)),"")</f>
        <v/>
      </c>
      <c r="V51" s="241"/>
      <c r="W51" s="227" t="str">
        <f aca="false">IF(V51="","",VLOOKUP(V51,Language!$D$5:$E$63,2,0))</f>
        <v/>
      </c>
      <c r="X51" s="231"/>
      <c r="Y51" s="227" t="str">
        <f aca="false">IF(X51="","",VLOOKUP(X51,Language!$D$5:$E$63,2,0))</f>
        <v/>
      </c>
      <c r="Z51" s="247"/>
      <c r="AA51" s="248"/>
      <c r="AB51" s="249"/>
      <c r="AC51" s="249"/>
      <c r="AD51" s="250" t="n">
        <f aca="false">COUNTIF(V$48:V$55,V51)+COUNTIF(X$48:X$55,V51)</f>
        <v>0</v>
      </c>
      <c r="AE51" s="250" t="n">
        <f aca="false">COUNTIF(V$48:V$55,X51)+COUNTIF(X$48:X$55,X51)</f>
        <v>0</v>
      </c>
      <c r="AF51" s="250"/>
      <c r="AG51" s="246" t="str">
        <f aca="false">IF(OR(V51&lt;&gt;"",X51&lt;&gt;""),IF(AD51&lt;&gt;1,0,COUNTIF($B$48:$B$55,V51)+COUNTIF($D$48:$D$55,V51))+IF(AE51&lt;&gt;1,0,COUNTIF($B$48:$B$55,X51)+COUNTIF($D$48:$D$55,X51)),"")</f>
        <v/>
      </c>
      <c r="AI51" s="241"/>
      <c r="AJ51" s="227" t="str">
        <f aca="false">IF(AI51="","",VLOOKUP(AI51,Language!$D$5:$E$63,2,0))</f>
        <v/>
      </c>
      <c r="AK51" s="231"/>
      <c r="AL51" s="227" t="str">
        <f aca="false">IF(AK51="","",VLOOKUP(AK51,Language!$D$5:$E$63,2,0))</f>
        <v/>
      </c>
      <c r="AM51" s="247"/>
      <c r="AN51" s="248"/>
      <c r="AO51" s="249"/>
      <c r="AP51" s="249"/>
      <c r="AQ51" s="250" t="n">
        <f aca="false">COUNTIF(AI$48:AI$55,AI51)+COUNTIF(AK$48:AK$55,AI51)</f>
        <v>0</v>
      </c>
      <c r="AR51" s="250" t="n">
        <f aca="false">COUNTIF(AI$48:AI$55,AK51)+COUNTIF(AK$48:AK$55,AK51)</f>
        <v>0</v>
      </c>
      <c r="AS51" s="250"/>
      <c r="AT51" s="246" t="str">
        <f aca="false">IF(OR(AI51&lt;&gt;"",AK51&lt;&gt;""),IF(AQ51&lt;&gt;1,0,COUNTIF($B$48:$B$55,AI51)+COUNTIF($D$48:$D$55,AI51))+IF(AR51&lt;&gt;1,0,COUNTIF($B$48:$B$55,AK51)+COUNTIF($D$48:$D$55,AK51)),"")</f>
        <v/>
      </c>
      <c r="AV51" s="241"/>
      <c r="AW51" s="227" t="str">
        <f aca="false">IF(AV51="","",VLOOKUP(AV51,Language!$D$5:$E$63,2,0))</f>
        <v/>
      </c>
      <c r="AX51" s="231"/>
      <c r="AY51" s="227" t="str">
        <f aca="false">IF(AX51="","",VLOOKUP(AX51,Language!$D$5:$E$63,2,0))</f>
        <v/>
      </c>
      <c r="AZ51" s="247"/>
      <c r="BA51" s="248"/>
      <c r="BB51" s="249"/>
      <c r="BC51" s="249"/>
      <c r="BD51" s="250" t="n">
        <f aca="false">COUNTIF(AV$48:AV$55,AV51)+COUNTIF(AX$48:AX$55,AV51)</f>
        <v>0</v>
      </c>
      <c r="BE51" s="250" t="n">
        <f aca="false">COUNTIF(AV$48:AV$55,AX51)+COUNTIF(AX$48:AX$55,AX51)</f>
        <v>0</v>
      </c>
      <c r="BF51" s="250"/>
      <c r="BG51" s="246" t="str">
        <f aca="false">IF(OR(AV51&lt;&gt;"",AX51&lt;&gt;""),IF(BD51&lt;&gt;1,0,COUNTIF($B$48:$B$55,AV51)+COUNTIF($D$48:$D$55,AV51))+IF(BE51&lt;&gt;1,0,COUNTIF($B$48:$B$55,AX51)+COUNTIF($D$48:$D$55,AX51)),"")</f>
        <v/>
      </c>
      <c r="BI51" s="241"/>
      <c r="BJ51" s="227" t="str">
        <f aca="false">IF(BI51="","",VLOOKUP(BI51,Language!$D$5:$E$63,2,0))</f>
        <v/>
      </c>
      <c r="BK51" s="231"/>
      <c r="BL51" s="227" t="str">
        <f aca="false">IF(BK51="","",VLOOKUP(BK51,Language!$D$5:$E$63,2,0))</f>
        <v/>
      </c>
      <c r="BM51" s="247"/>
      <c r="BN51" s="248"/>
      <c r="BO51" s="249"/>
      <c r="BP51" s="249"/>
      <c r="BQ51" s="250" t="n">
        <f aca="false">COUNTIF(BI$48:BI$55,BI51)+COUNTIF(BK$48:BK$55,BI51)</f>
        <v>0</v>
      </c>
      <c r="BR51" s="250" t="n">
        <f aca="false">COUNTIF(BI$48:BI$55,BK51)+COUNTIF(BK$48:BK$55,BK51)</f>
        <v>0</v>
      </c>
      <c r="BS51" s="250"/>
      <c r="BT51" s="246" t="str">
        <f aca="false">IF(OR(BI51&lt;&gt;"",BK51&lt;&gt;""),IF(BQ51&lt;&gt;1,0,COUNTIF($B$48:$B$55,BI51)+COUNTIF($D$48:$D$55,BI51))+IF(BR51&lt;&gt;1,0,COUNTIF($B$48:$B$55,BK51)+COUNTIF($D$48:$D$55,BK51)),"")</f>
        <v/>
      </c>
      <c r="BV51" s="241"/>
      <c r="BW51" s="227" t="str">
        <f aca="false">IF(BV51="","",VLOOKUP(BV51,Language!$D$5:$E$63,2,0))</f>
        <v/>
      </c>
      <c r="BX51" s="231"/>
      <c r="BY51" s="227" t="str">
        <f aca="false">IF(BX51="","",VLOOKUP(BX51,Language!$D$5:$E$63,2,0))</f>
        <v/>
      </c>
      <c r="BZ51" s="247"/>
      <c r="CA51" s="248"/>
      <c r="CB51" s="249"/>
      <c r="CC51" s="249"/>
      <c r="CD51" s="250" t="n">
        <f aca="false">COUNTIF(BV$48:BV$55,BV51)+COUNTIF(BX$48:BX$55,BV51)</f>
        <v>0</v>
      </c>
      <c r="CE51" s="250" t="n">
        <f aca="false">COUNTIF(BV$48:BV$55,BX51)+COUNTIF(BX$48:BX$55,BX51)</f>
        <v>0</v>
      </c>
      <c r="CF51" s="250"/>
      <c r="CG51" s="246" t="str">
        <f aca="false">IF(OR(BV51&lt;&gt;"",BX51&lt;&gt;""),IF(CD51&lt;&gt;1,0,COUNTIF($B$48:$B$55,BV51)+COUNTIF($D$48:$D$55,BV51))+IF(CE51&lt;&gt;1,0,COUNTIF($B$48:$B$55,BX51)+COUNTIF($D$48:$D$55,BX51)),"")</f>
        <v/>
      </c>
      <c r="CI51" s="241"/>
      <c r="CJ51" s="227" t="str">
        <f aca="false">IF(CI51="","",VLOOKUP(CI51,Language!$D$5:$E$63,2,0))</f>
        <v/>
      </c>
      <c r="CK51" s="231"/>
      <c r="CL51" s="227" t="str">
        <f aca="false">IF(CK51="","",VLOOKUP(CK51,Language!$D$5:$E$63,2,0))</f>
        <v/>
      </c>
      <c r="CM51" s="247"/>
      <c r="CN51" s="248"/>
      <c r="CO51" s="249"/>
      <c r="CP51" s="249"/>
      <c r="CQ51" s="250" t="n">
        <f aca="false">COUNTIF(CI$48:CI$55,CI51)+COUNTIF(CK$48:CK$55,CI51)</f>
        <v>0</v>
      </c>
      <c r="CR51" s="250" t="n">
        <f aca="false">COUNTIF(CI$48:CI$55,CK51)+COUNTIF(CK$48:CK$55,CK51)</f>
        <v>0</v>
      </c>
      <c r="CS51" s="250"/>
      <c r="CT51" s="246" t="str">
        <f aca="false">IF(OR(CI51&lt;&gt;"",CK51&lt;&gt;""),IF(CQ51&lt;&gt;1,0,COUNTIF($B$48:$B$55,CI51)+COUNTIF($D$48:$D$55,CI51))+IF(CR51&lt;&gt;1,0,COUNTIF($B$48:$B$55,CK51)+COUNTIF($D$48:$D$55,CK51)),"")</f>
        <v/>
      </c>
      <c r="CV51" s="241"/>
      <c r="CW51" s="227" t="str">
        <f aca="false">IF(CV51="","",VLOOKUP(CV51,Language!$D$5:$E$63,2,0))</f>
        <v/>
      </c>
      <c r="CX51" s="231"/>
      <c r="CY51" s="227" t="str">
        <f aca="false">IF(CX51="","",VLOOKUP(CX51,Language!$D$5:$E$63,2,0))</f>
        <v/>
      </c>
      <c r="CZ51" s="247"/>
      <c r="DA51" s="248"/>
      <c r="DB51" s="249"/>
      <c r="DC51" s="249"/>
      <c r="DD51" s="250" t="n">
        <f aca="false">COUNTIF(CV$48:CV$55,CV51)+COUNTIF(CX$48:CX$55,CV51)</f>
        <v>0</v>
      </c>
      <c r="DE51" s="250" t="n">
        <f aca="false">COUNTIF(CV$48:CV$55,CX51)+COUNTIF(CX$48:CX$55,CX51)</f>
        <v>0</v>
      </c>
      <c r="DF51" s="250"/>
      <c r="DG51" s="246" t="str">
        <f aca="false">IF(OR(CV51&lt;&gt;"",CX51&lt;&gt;""),IF(DD51&lt;&gt;1,0,COUNTIF($B$48:$B$55,CV51)+COUNTIF($D$48:$D$55,CV51))+IF(DE51&lt;&gt;1,0,COUNTIF($B$48:$B$55,CX51)+COUNTIF($D$48:$D$55,CX51)),"")</f>
        <v/>
      </c>
      <c r="DI51" s="241"/>
      <c r="DJ51" s="227" t="str">
        <f aca="false">IF(DI51="","",VLOOKUP(DI51,Language!$D$5:$E$63,2,0))</f>
        <v/>
      </c>
      <c r="DK51" s="231"/>
      <c r="DL51" s="227" t="str">
        <f aca="false">IF(DK51="","",VLOOKUP(DK51,Language!$D$5:$E$63,2,0))</f>
        <v/>
      </c>
      <c r="DM51" s="247"/>
      <c r="DN51" s="248"/>
      <c r="DO51" s="249"/>
      <c r="DP51" s="249"/>
      <c r="DQ51" s="250" t="n">
        <f aca="false">COUNTIF(DI$48:DI$55,DI51)+COUNTIF(DK$48:DK$55,DI51)</f>
        <v>0</v>
      </c>
      <c r="DR51" s="250" t="n">
        <f aca="false">COUNTIF(DI$48:DI$55,DK51)+COUNTIF(DK$48:DK$55,DK51)</f>
        <v>0</v>
      </c>
      <c r="DS51" s="250"/>
      <c r="DT51" s="246" t="str">
        <f aca="false">IF(OR(DI51&lt;&gt;"",DK51&lt;&gt;""),IF(DQ51&lt;&gt;1,0,COUNTIF($B$48:$B$55,DI51)+COUNTIF($D$48:$D$55,DI51))+IF(DR51&lt;&gt;1,0,COUNTIF($B$48:$B$55,DK51)+COUNTIF($D$48:$D$55,DK51)),"")</f>
        <v/>
      </c>
      <c r="DV51" s="241"/>
      <c r="DW51" s="227" t="str">
        <f aca="false">IF(DV51="","",VLOOKUP(DV51,Language!$D$5:$E$63,2,0))</f>
        <v/>
      </c>
      <c r="DX51" s="231"/>
      <c r="DY51" s="227" t="str">
        <f aca="false">IF(DX51="","",VLOOKUP(DX51,Language!$D$5:$E$63,2,0))</f>
        <v/>
      </c>
      <c r="DZ51" s="247"/>
      <c r="EA51" s="248"/>
      <c r="EB51" s="249"/>
      <c r="EC51" s="249"/>
      <c r="ED51" s="250" t="n">
        <f aca="false">COUNTIF(DV$48:DV$55,DV51)+COUNTIF(DX$48:DX$55,DV51)</f>
        <v>0</v>
      </c>
      <c r="EE51" s="250" t="n">
        <f aca="false">COUNTIF(DV$48:DV$55,DX51)+COUNTIF(DX$48:DX$55,DX51)</f>
        <v>0</v>
      </c>
      <c r="EF51" s="250"/>
      <c r="EG51" s="246" t="str">
        <f aca="false">IF(OR(DV51&lt;&gt;"",DX51&lt;&gt;""),IF(ED51&lt;&gt;1,0,COUNTIF($B$48:$B$55,DV51)+COUNTIF($D$48:$D$55,DV51))+IF(EE51&lt;&gt;1,0,COUNTIF($B$48:$B$55,DX51)+COUNTIF($D$48:$D$55,DX51)),"")</f>
        <v/>
      </c>
      <c r="EI51" s="241"/>
      <c r="EJ51" s="227" t="str">
        <f aca="false">IF(EI51="","",VLOOKUP(EI51,Language!$D$5:$E$63,2,0))</f>
        <v/>
      </c>
      <c r="EK51" s="231"/>
      <c r="EL51" s="227" t="str">
        <f aca="false">IF(EK51="","",VLOOKUP(EK51,Language!$D$5:$E$63,2,0))</f>
        <v/>
      </c>
      <c r="EM51" s="247"/>
      <c r="EN51" s="248"/>
      <c r="EO51" s="249"/>
      <c r="EP51" s="249"/>
      <c r="EQ51" s="250" t="n">
        <f aca="false">COUNTIF(EI$48:EI$55,EI51)+COUNTIF(EK$48:EK$55,EI51)</f>
        <v>0</v>
      </c>
      <c r="ER51" s="250" t="n">
        <f aca="false">COUNTIF(EI$48:EI$55,EK51)+COUNTIF(EK$48:EK$55,EK51)</f>
        <v>0</v>
      </c>
      <c r="ES51" s="250"/>
      <c r="ET51" s="246" t="str">
        <f aca="false">IF(OR(EI51&lt;&gt;"",EK51&lt;&gt;""),IF(EQ51&lt;&gt;1,0,COUNTIF($B$48:$B$55,EI51)+COUNTIF($D$48:$D$55,EI51))+IF(ER51&lt;&gt;1,0,COUNTIF($B$48:$B$55,EK51)+COUNTIF($D$48:$D$55,EK51)),"")</f>
        <v/>
      </c>
      <c r="EV51" s="241"/>
      <c r="EW51" s="227" t="str">
        <f aca="false">IF(EV51="","",VLOOKUP(EV51,Language!$D$5:$E$63,2,0))</f>
        <v/>
      </c>
      <c r="EX51" s="231"/>
      <c r="EY51" s="227" t="str">
        <f aca="false">IF(EX51="","",VLOOKUP(EX51,Language!$D$5:$E$63,2,0))</f>
        <v/>
      </c>
      <c r="EZ51" s="247"/>
      <c r="FA51" s="248"/>
      <c r="FB51" s="249"/>
      <c r="FC51" s="249"/>
      <c r="FD51" s="250" t="n">
        <f aca="false">COUNTIF(EV$48:EV$55,EV51)+COUNTIF(EX$48:EX$55,EV51)</f>
        <v>0</v>
      </c>
      <c r="FE51" s="250" t="n">
        <f aca="false">COUNTIF(EV$48:EV$55,EX51)+COUNTIF(EX$48:EX$55,EX51)</f>
        <v>0</v>
      </c>
      <c r="FF51" s="250"/>
      <c r="FG51" s="246" t="str">
        <f aca="false">IF(OR(EV51&lt;&gt;"",EX51&lt;&gt;""),IF(FD51&lt;&gt;1,0,COUNTIF($B$48:$B$55,EV51)+COUNTIF($D$48:$D$55,EV51))+IF(FE51&lt;&gt;1,0,COUNTIF($B$48:$B$55,EX51)+COUNTIF($D$48:$D$55,EX51)),"")</f>
        <v/>
      </c>
      <c r="FI51" s="241"/>
      <c r="FJ51" s="227" t="str">
        <f aca="false">IF(FI51="","",VLOOKUP(FI51,Language!$D$5:$E$63,2,0))</f>
        <v/>
      </c>
      <c r="FK51" s="231"/>
      <c r="FL51" s="227" t="str">
        <f aca="false">IF(FK51="","",VLOOKUP(FK51,Language!$D$5:$E$63,2,0))</f>
        <v/>
      </c>
      <c r="FM51" s="247"/>
      <c r="FN51" s="248"/>
      <c r="FO51" s="249"/>
      <c r="FP51" s="249"/>
      <c r="FQ51" s="250" t="n">
        <f aca="false">COUNTIF(FI$48:FI$55,FI51)+COUNTIF(FK$48:FK$55,FI51)</f>
        <v>0</v>
      </c>
      <c r="FR51" s="250" t="n">
        <f aca="false">COUNTIF(FI$48:FI$55,FK51)+COUNTIF(FK$48:FK$55,FK51)</f>
        <v>0</v>
      </c>
      <c r="FS51" s="250"/>
      <c r="FT51" s="246" t="str">
        <f aca="false">IF(OR(FI51&lt;&gt;"",FK51&lt;&gt;""),IF(FQ51&lt;&gt;1,0,COUNTIF($B$48:$B$55,FI51)+COUNTIF($D$48:$D$55,FI51))+IF(FR51&lt;&gt;1,0,COUNTIF($B$48:$B$55,FK51)+COUNTIF($D$48:$D$55,FK51)),"")</f>
        <v/>
      </c>
      <c r="FV51" s="241"/>
      <c r="FW51" s="227" t="str">
        <f aca="false">IF(FV51="","",VLOOKUP(FV51,Language!$D$5:$E$63,2,0))</f>
        <v/>
      </c>
      <c r="FX51" s="231"/>
      <c r="FY51" s="227" t="str">
        <f aca="false">IF(FX51="","",VLOOKUP(FX51,Language!$D$5:$E$63,2,0))</f>
        <v/>
      </c>
      <c r="FZ51" s="247"/>
      <c r="GA51" s="248"/>
      <c r="GB51" s="249"/>
      <c r="GC51" s="249"/>
      <c r="GD51" s="250" t="n">
        <f aca="false">COUNTIF(FV$48:FV$55,FV51)+COUNTIF(FX$48:FX$55,FV51)</f>
        <v>0</v>
      </c>
      <c r="GE51" s="250" t="n">
        <f aca="false">COUNTIF(FV$48:FV$55,FX51)+COUNTIF(FX$48:FX$55,FX51)</f>
        <v>0</v>
      </c>
      <c r="GF51" s="250"/>
      <c r="GG51" s="246" t="str">
        <f aca="false">IF(OR(FV51&lt;&gt;"",FX51&lt;&gt;""),IF(GD51&lt;&gt;1,0,COUNTIF($B$48:$B$55,FV51)+COUNTIF($D$48:$D$55,FV51))+IF(GE51&lt;&gt;1,0,COUNTIF($B$48:$B$55,FX51)+COUNTIF($D$48:$D$55,FX51)),"")</f>
        <v/>
      </c>
      <c r="GI51" s="241"/>
      <c r="GJ51" s="227" t="str">
        <f aca="false">IF(GI51="","",VLOOKUP(GI51,Language!$D$5:$E$63,2,0))</f>
        <v/>
      </c>
      <c r="GK51" s="231"/>
      <c r="GL51" s="227" t="str">
        <f aca="false">IF(GK51="","",VLOOKUP(GK51,Language!$D$5:$E$63,2,0))</f>
        <v/>
      </c>
      <c r="GM51" s="247"/>
      <c r="GN51" s="248"/>
      <c r="GO51" s="249"/>
      <c r="GP51" s="249"/>
      <c r="GQ51" s="250" t="n">
        <f aca="false">COUNTIF(GI$48:GI$55,GI51)+COUNTIF(GK$48:GK$55,GI51)</f>
        <v>0</v>
      </c>
      <c r="GR51" s="250" t="n">
        <f aca="false">COUNTIF(GI$48:GI$55,GK51)+COUNTIF(GK$48:GK$55,GK51)</f>
        <v>0</v>
      </c>
      <c r="GS51" s="250"/>
      <c r="GT51" s="246" t="str">
        <f aca="false">IF(OR(GI51&lt;&gt;"",GK51&lt;&gt;""),IF(GQ51&lt;&gt;1,0,COUNTIF($B$48:$B$55,GI51)+COUNTIF($D$48:$D$55,GI51))+IF(GR51&lt;&gt;1,0,COUNTIF($B$48:$B$55,GK51)+COUNTIF($D$48:$D$55,GK51)),"")</f>
        <v/>
      </c>
      <c r="GV51" s="241"/>
      <c r="GW51" s="227" t="str">
        <f aca="false">IF(GV51="","",VLOOKUP(GV51,Language!$D$5:$E$63,2,0))</f>
        <v/>
      </c>
      <c r="GX51" s="231"/>
      <c r="GY51" s="227" t="str">
        <f aca="false">IF(GX51="","",VLOOKUP(GX51,Language!$D$5:$E$63,2,0))</f>
        <v/>
      </c>
      <c r="GZ51" s="247"/>
      <c r="HA51" s="248"/>
      <c r="HB51" s="249"/>
      <c r="HC51" s="249"/>
      <c r="HD51" s="250" t="n">
        <f aca="false">COUNTIF(GV$48:GV$55,GV51)+COUNTIF(GX$48:GX$55,GV51)</f>
        <v>0</v>
      </c>
      <c r="HE51" s="250" t="n">
        <f aca="false">COUNTIF(GV$48:GV$55,GX51)+COUNTIF(GX$48:GX$55,GX51)</f>
        <v>0</v>
      </c>
      <c r="HF51" s="250"/>
      <c r="HG51" s="246" t="str">
        <f aca="false">IF(OR(GV51&lt;&gt;"",GX51&lt;&gt;""),IF(HD51&lt;&gt;1,0,COUNTIF($B$48:$B$55,GV51)+COUNTIF($D$48:$D$55,GV51))+IF(HE51&lt;&gt;1,0,COUNTIF($B$48:$B$55,GX51)+COUNTIF($D$48:$D$55,GX51)),"")</f>
        <v/>
      </c>
      <c r="HI51" s="241"/>
      <c r="HJ51" s="227" t="str">
        <f aca="false">IF(HI51="","",VLOOKUP(HI51,Language!$D$5:$E$63,2,0))</f>
        <v/>
      </c>
      <c r="HK51" s="231"/>
      <c r="HL51" s="227" t="str">
        <f aca="false">IF(HK51="","",VLOOKUP(HK51,Language!$D$5:$E$63,2,0))</f>
        <v/>
      </c>
      <c r="HM51" s="247"/>
      <c r="HN51" s="248"/>
      <c r="HO51" s="249"/>
      <c r="HP51" s="249"/>
      <c r="HQ51" s="250" t="n">
        <f aca="false">COUNTIF(HI$48:HI$55,HI51)+COUNTIF(HK$48:HK$55,HI51)</f>
        <v>0</v>
      </c>
      <c r="HR51" s="250" t="n">
        <f aca="false">COUNTIF(HI$48:HI$55,HK51)+COUNTIF(HK$48:HK$55,HK51)</f>
        <v>0</v>
      </c>
      <c r="HS51" s="250"/>
      <c r="HT51" s="246" t="str">
        <f aca="false">IF(OR(HI51&lt;&gt;"",HK51&lt;&gt;""),IF(HQ51&lt;&gt;1,0,COUNTIF($B$48:$B$55,HI51)+COUNTIF($D$48:$D$55,HI51))+IF(HR51&lt;&gt;1,0,COUNTIF($B$48:$B$55,HK51)+COUNTIF($D$48:$D$55,HK51)),"")</f>
        <v/>
      </c>
      <c r="HV51" s="241"/>
      <c r="HW51" s="227" t="str">
        <f aca="false">IF(HV51="","",VLOOKUP(HV51,Language!$D$5:$E$63,2,0))</f>
        <v/>
      </c>
      <c r="HX51" s="231"/>
      <c r="HY51" s="227" t="str">
        <f aca="false">IF(HX51="","",VLOOKUP(HX51,Language!$D$5:$E$63,2,0))</f>
        <v/>
      </c>
      <c r="HZ51" s="247"/>
      <c r="IA51" s="248"/>
      <c r="IB51" s="249"/>
      <c r="IC51" s="249"/>
      <c r="ID51" s="250" t="n">
        <f aca="false">COUNTIF(HV$48:HV$55,HV51)+COUNTIF(HX$48:HX$55,HV51)</f>
        <v>0</v>
      </c>
      <c r="IE51" s="250" t="n">
        <f aca="false">COUNTIF(HV$48:HV$55,HX51)+COUNTIF(HX$48:HX$55,HX51)</f>
        <v>0</v>
      </c>
      <c r="IF51" s="250"/>
      <c r="IG51" s="246" t="str">
        <f aca="false">IF(OR(HV51&lt;&gt;"",HX51&lt;&gt;""),IF(ID51&lt;&gt;1,0,COUNTIF($B$48:$B$55,HV51)+COUNTIF($D$48:$D$55,HV51))+IF(IE51&lt;&gt;1,0,COUNTIF($B$48:$B$55,HX51)+COUNTIF($D$48:$D$55,HX51)),"")</f>
        <v/>
      </c>
      <c r="II51" s="241"/>
      <c r="IJ51" s="227" t="str">
        <f aca="false">IF(II51="","",VLOOKUP(II51,Language!$D$5:$E$63,2,0))</f>
        <v/>
      </c>
      <c r="IK51" s="231"/>
      <c r="IL51" s="227" t="str">
        <f aca="false">IF(IK51="","",VLOOKUP(IK51,Language!$D$5:$E$63,2,0))</f>
        <v/>
      </c>
      <c r="IM51" s="247"/>
      <c r="IN51" s="248"/>
      <c r="IO51" s="249"/>
      <c r="IP51" s="249"/>
      <c r="IQ51" s="250" t="n">
        <f aca="false">COUNTIF(II$48:II$55,II51)+COUNTIF(IK$48:IK$55,II51)</f>
        <v>0</v>
      </c>
      <c r="IR51" s="250" t="n">
        <f aca="false">COUNTIF(II$48:II$55,IK51)+COUNTIF(IK$48:IK$55,IK51)</f>
        <v>0</v>
      </c>
      <c r="IS51" s="250"/>
      <c r="IT51" s="246" t="str">
        <f aca="false">IF(OR(II51&lt;&gt;"",IK51&lt;&gt;""),IF(IQ51&lt;&gt;1,0,COUNTIF($B$48:$B$55,II51)+COUNTIF($D$48:$D$55,II51))+IF(IR51&lt;&gt;1,0,COUNTIF($B$48:$B$55,IK51)+COUNTIF($D$48:$D$55,IK51)),"")</f>
        <v/>
      </c>
      <c r="IV51" s="241"/>
      <c r="IW51" s="227" t="str">
        <f aca="false">IF(IV51="","",VLOOKUP(IV51,Language!$D$5:$E$63,2,0))</f>
        <v/>
      </c>
      <c r="IX51" s="231"/>
      <c r="IY51" s="227" t="str">
        <f aca="false">IF(IX51="","",VLOOKUP(IX51,Language!$D$5:$E$63,2,0))</f>
        <v/>
      </c>
      <c r="IZ51" s="247"/>
      <c r="JA51" s="248"/>
      <c r="JB51" s="249"/>
      <c r="JC51" s="249"/>
      <c r="JD51" s="250" t="n">
        <f aca="false">COUNTIF(IV$48:IV$55,IV51)+COUNTIF(IX$48:IX$55,IV51)</f>
        <v>0</v>
      </c>
      <c r="JE51" s="250" t="n">
        <f aca="false">COUNTIF(IV$48:IV$55,IX51)+COUNTIF(IX$48:IX$55,IX51)</f>
        <v>0</v>
      </c>
      <c r="JF51" s="250"/>
      <c r="JG51" s="246" t="str">
        <f aca="false">IF(OR(IV51&lt;&gt;"",IX51&lt;&gt;""),IF(JD51&lt;&gt;1,0,COUNTIF($B$48:$B$55,IV51)+COUNTIF($D$48:$D$55,IV51))+IF(JE51&lt;&gt;1,0,COUNTIF($B$48:$B$55,IX51)+COUNTIF($D$48:$D$55,IX51)),"")</f>
        <v/>
      </c>
      <c r="JI51" s="241"/>
      <c r="JJ51" s="227" t="str">
        <f aca="false">IF(JI51="","",VLOOKUP(JI51,Language!$D$5:$E$63,2,0))</f>
        <v/>
      </c>
      <c r="JK51" s="231"/>
      <c r="JL51" s="227" t="str">
        <f aca="false">IF(JK51="","",VLOOKUP(JK51,Language!$D$5:$E$63,2,0))</f>
        <v/>
      </c>
      <c r="JM51" s="247"/>
      <c r="JN51" s="248"/>
      <c r="JO51" s="249"/>
      <c r="JP51" s="249"/>
      <c r="JQ51" s="250" t="n">
        <f aca="false">COUNTIF(JI$48:JI$55,JI51)+COUNTIF(JK$48:JK$55,JI51)</f>
        <v>0</v>
      </c>
      <c r="JR51" s="250" t="n">
        <f aca="false">COUNTIF(JI$48:JI$55,JK51)+COUNTIF(JK$48:JK$55,JK51)</f>
        <v>0</v>
      </c>
      <c r="JS51" s="250"/>
      <c r="JT51" s="246" t="str">
        <f aca="false">IF(OR(JI51&lt;&gt;"",JK51&lt;&gt;""),IF(JQ51&lt;&gt;1,0,COUNTIF($B$48:$B$55,JI51)+COUNTIF($D$48:$D$55,JI51))+IF(JR51&lt;&gt;1,0,COUNTIF($B$48:$B$55,JK51)+COUNTIF($D$48:$D$55,JK51)),"")</f>
        <v/>
      </c>
      <c r="JV51" s="241"/>
      <c r="JW51" s="227" t="str">
        <f aca="false">IF(JV51="","",VLOOKUP(JV51,Language!$D$5:$E$63,2,0))</f>
        <v/>
      </c>
      <c r="JX51" s="231"/>
      <c r="JY51" s="227" t="str">
        <f aca="false">IF(JX51="","",VLOOKUP(JX51,Language!$D$5:$E$63,2,0))</f>
        <v/>
      </c>
      <c r="JZ51" s="247"/>
      <c r="KA51" s="248"/>
      <c r="KB51" s="249"/>
      <c r="KC51" s="249"/>
      <c r="KD51" s="250" t="n">
        <f aca="false">COUNTIF(JV$48:JV$55,JV51)+COUNTIF(JX$48:JX$55,JV51)</f>
        <v>0</v>
      </c>
      <c r="KE51" s="250" t="n">
        <f aca="false">COUNTIF(JV$48:JV$55,JX51)+COUNTIF(JX$48:JX$55,JX51)</f>
        <v>0</v>
      </c>
      <c r="KF51" s="250"/>
      <c r="KG51" s="246" t="str">
        <f aca="false">IF(OR(JV51&lt;&gt;"",JX51&lt;&gt;""),IF(KD51&lt;&gt;1,0,COUNTIF($B$48:$B$55,JV51)+COUNTIF($D$48:$D$55,JV51))+IF(KE51&lt;&gt;1,0,COUNTIF($B$48:$B$55,JX51)+COUNTIF($D$48:$D$55,JX51)),"")</f>
        <v/>
      </c>
      <c r="KI51" s="241"/>
      <c r="KJ51" s="227" t="str">
        <f aca="false">IF(KI51="","",VLOOKUP(KI51,Language!$D$5:$E$63,2,0))</f>
        <v/>
      </c>
      <c r="KK51" s="231"/>
      <c r="KL51" s="227" t="str">
        <f aca="false">IF(KK51="","",VLOOKUP(KK51,Language!$D$5:$E$63,2,0))</f>
        <v/>
      </c>
      <c r="KM51" s="247"/>
      <c r="KN51" s="248"/>
      <c r="KO51" s="249"/>
      <c r="KP51" s="249"/>
      <c r="KQ51" s="250" t="n">
        <f aca="false">COUNTIF(KI$48:KI$55,KI51)+COUNTIF(KK$48:KK$55,KI51)</f>
        <v>0</v>
      </c>
      <c r="KR51" s="250" t="n">
        <f aca="false">COUNTIF(KI$48:KI$55,KK51)+COUNTIF(KK$48:KK$55,KK51)</f>
        <v>0</v>
      </c>
      <c r="KS51" s="250"/>
      <c r="KT51" s="246" t="str">
        <f aca="false">IF(OR(KI51&lt;&gt;"",KK51&lt;&gt;""),IF(KQ51&lt;&gt;1,0,COUNTIF($B$48:$B$55,KI51)+COUNTIF($D$48:$D$55,KI51))+IF(KR51&lt;&gt;1,0,COUNTIF($B$48:$B$55,KK51)+COUNTIF($D$48:$D$55,KK51)),"")</f>
        <v/>
      </c>
      <c r="KV51" s="241"/>
      <c r="KW51" s="227" t="str">
        <f aca="false">IF(KV51="","",VLOOKUP(KV51,Language!$D$5:$E$63,2,0))</f>
        <v/>
      </c>
      <c r="KX51" s="231"/>
      <c r="KY51" s="227" t="str">
        <f aca="false">IF(KX51="","",VLOOKUP(KX51,Language!$D$5:$E$63,2,0))</f>
        <v/>
      </c>
      <c r="KZ51" s="247"/>
      <c r="LA51" s="248"/>
      <c r="LB51" s="249"/>
      <c r="LC51" s="249"/>
      <c r="LD51" s="250" t="n">
        <f aca="false">COUNTIF(KV$48:KV$55,KV51)+COUNTIF(KX$48:KX$55,KV51)</f>
        <v>0</v>
      </c>
      <c r="LE51" s="250" t="n">
        <f aca="false">COUNTIF(KV$48:KV$55,KX51)+COUNTIF(KX$48:KX$55,KX51)</f>
        <v>0</v>
      </c>
      <c r="LF51" s="250"/>
      <c r="LG51" s="246" t="str">
        <f aca="false">IF(OR(KV51&lt;&gt;"",KX51&lt;&gt;""),IF(LD51&lt;&gt;1,0,COUNTIF($B$48:$B$55,KV51)+COUNTIF($D$48:$D$55,KV51))+IF(LE51&lt;&gt;1,0,COUNTIF($B$48:$B$55,KX51)+COUNTIF($D$48:$D$55,KX51)),"")</f>
        <v/>
      </c>
      <c r="LI51" s="241"/>
      <c r="LJ51" s="227" t="str">
        <f aca="false">IF(LI51="","",VLOOKUP(LI51,Language!$D$5:$E$63,2,0))</f>
        <v/>
      </c>
      <c r="LK51" s="231"/>
      <c r="LL51" s="227" t="str">
        <f aca="false">IF(LK51="","",VLOOKUP(LK51,Language!$D$5:$E$63,2,0))</f>
        <v/>
      </c>
      <c r="LM51" s="247"/>
      <c r="LN51" s="248"/>
      <c r="LO51" s="249"/>
      <c r="LP51" s="249"/>
      <c r="LQ51" s="250" t="n">
        <f aca="false">COUNTIF(LI$48:LI$55,LI51)+COUNTIF(LK$48:LK$55,LI51)</f>
        <v>0</v>
      </c>
      <c r="LR51" s="250" t="n">
        <f aca="false">COUNTIF(LI$48:LI$55,LK51)+COUNTIF(LK$48:LK$55,LK51)</f>
        <v>0</v>
      </c>
      <c r="LS51" s="250"/>
      <c r="LT51" s="246" t="str">
        <f aca="false">IF(OR(LI51&lt;&gt;"",LK51&lt;&gt;""),IF(LQ51&lt;&gt;1,0,COUNTIF($B$48:$B$55,LI51)+COUNTIF($D$48:$D$55,LI51))+IF(LR51&lt;&gt;1,0,COUNTIF($B$48:$B$55,LK51)+COUNTIF($D$48:$D$55,LK51)),"")</f>
        <v/>
      </c>
      <c r="LV51" s="241"/>
      <c r="LW51" s="227" t="str">
        <f aca="false">IF(LV51="","",VLOOKUP(LV51,Language!$D$5:$E$63,2,0))</f>
        <v/>
      </c>
      <c r="LX51" s="231"/>
      <c r="LY51" s="227" t="str">
        <f aca="false">IF(LX51="","",VLOOKUP(LX51,Language!$D$5:$E$63,2,0))</f>
        <v/>
      </c>
      <c r="LZ51" s="247"/>
      <c r="MA51" s="248"/>
      <c r="MB51" s="249"/>
      <c r="MC51" s="249"/>
      <c r="MD51" s="250" t="n">
        <f aca="false">COUNTIF(LV$48:LV$55,LV51)+COUNTIF(LX$48:LX$55,LV51)</f>
        <v>0</v>
      </c>
      <c r="ME51" s="250" t="n">
        <f aca="false">COUNTIF(LV$48:LV$55,LX51)+COUNTIF(LX$48:LX$55,LX51)</f>
        <v>0</v>
      </c>
      <c r="MF51" s="250"/>
      <c r="MG51" s="246" t="str">
        <f aca="false">IF(OR(LV51&lt;&gt;"",LX51&lt;&gt;""),IF(MD51&lt;&gt;1,0,COUNTIF($B$48:$B$55,LV51)+COUNTIF($D$48:$D$55,LV51))+IF(ME51&lt;&gt;1,0,COUNTIF($B$48:$B$55,LX51)+COUNTIF($D$48:$D$55,LX51)),"")</f>
        <v/>
      </c>
    </row>
    <row r="52" s="106" customFormat="true" ht="15.5" hidden="false" customHeight="false" outlineLevel="0" collapsed="false">
      <c r="A52" s="201"/>
      <c r="B52" s="226" t="str">
        <f aca="false">IF(C52="","",INDEX(Groups!$C$7:$C$35,MATCH(C52,Groups!$D$7:$D$35,0)))</f>
        <v/>
      </c>
      <c r="C52" s="227" t="str">
        <f aca="true">INDIRECT("'"&amp;References!$A$1&amp;"'!"&amp;"$N$54")</f>
        <v/>
      </c>
      <c r="D52" s="228" t="n">
        <f aca="false">IF(E52="","",INDEX(Groups!$C$7:$C$35,MATCH(E52,Groups!$D$7:$D$35,0)))</f>
        <v>11</v>
      </c>
      <c r="E52" s="227" t="str">
        <f aca="true">INDIRECT("'"&amp;References!$A$1&amp;"'!"&amp;"$O$54")</f>
        <v>Austria</v>
      </c>
      <c r="F52" s="229" t="str">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230" t="str">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241"/>
      <c r="J52" s="227" t="str">
        <f aca="false">IF(I52="","",VLOOKUP(I52,Language!$D$5:$E$63,2,0))</f>
        <v/>
      </c>
      <c r="K52" s="231"/>
      <c r="L52" s="227" t="str">
        <f aca="false">IF(K52="","",VLOOKUP(K52,Language!$D$5:$E$63,2,0))</f>
        <v/>
      </c>
      <c r="M52" s="247"/>
      <c r="N52" s="248"/>
      <c r="O52" s="249"/>
      <c r="P52" s="249"/>
      <c r="Q52" s="250" t="n">
        <f aca="false">COUNTIF(I$48:I$55,I52)+COUNTIF(K$48:K$55,I52)</f>
        <v>0</v>
      </c>
      <c r="R52" s="250" t="n">
        <f aca="false">COUNTIF(I$48:I$55,K52)+COUNTIF(K$48:K$55,K52)</f>
        <v>0</v>
      </c>
      <c r="S52" s="250"/>
      <c r="T52" s="246" t="str">
        <f aca="false">IF(OR(I52&lt;&gt;"",K52&lt;&gt;""),IF(Q52&lt;&gt;1,0,COUNTIF($B$48:$B$55,I52)+COUNTIF($D$48:$D$55,I52))+IF(R52&lt;&gt;1,0,COUNTIF($B$48:$B$55,K52)+COUNTIF($D$48:$D$55,K52)),"")</f>
        <v/>
      </c>
      <c r="V52" s="241"/>
      <c r="W52" s="227" t="str">
        <f aca="false">IF(V52="","",VLOOKUP(V52,Language!$D$5:$E$63,2,0))</f>
        <v/>
      </c>
      <c r="X52" s="231"/>
      <c r="Y52" s="227" t="str">
        <f aca="false">IF(X52="","",VLOOKUP(X52,Language!$D$5:$E$63,2,0))</f>
        <v/>
      </c>
      <c r="Z52" s="247"/>
      <c r="AA52" s="248"/>
      <c r="AB52" s="249"/>
      <c r="AC52" s="249"/>
      <c r="AD52" s="250" t="n">
        <f aca="false">COUNTIF(V$48:V$55,V52)+COUNTIF(X$48:X$55,V52)</f>
        <v>0</v>
      </c>
      <c r="AE52" s="250" t="n">
        <f aca="false">COUNTIF(V$48:V$55,X52)+COUNTIF(X$48:X$55,X52)</f>
        <v>0</v>
      </c>
      <c r="AF52" s="250"/>
      <c r="AG52" s="246" t="str">
        <f aca="false">IF(OR(V52&lt;&gt;"",X52&lt;&gt;""),IF(AD52&lt;&gt;1,0,COUNTIF($B$48:$B$55,V52)+COUNTIF($D$48:$D$55,V52))+IF(AE52&lt;&gt;1,0,COUNTIF($B$48:$B$55,X52)+COUNTIF($D$48:$D$55,X52)),"")</f>
        <v/>
      </c>
      <c r="AI52" s="241"/>
      <c r="AJ52" s="227" t="str">
        <f aca="false">IF(AI52="","",VLOOKUP(AI52,Language!$D$5:$E$63,2,0))</f>
        <v/>
      </c>
      <c r="AK52" s="231"/>
      <c r="AL52" s="227" t="str">
        <f aca="false">IF(AK52="","",VLOOKUP(AK52,Language!$D$5:$E$63,2,0))</f>
        <v/>
      </c>
      <c r="AM52" s="247"/>
      <c r="AN52" s="248"/>
      <c r="AO52" s="249"/>
      <c r="AP52" s="249"/>
      <c r="AQ52" s="250" t="n">
        <f aca="false">COUNTIF(AI$48:AI$55,AI52)+COUNTIF(AK$48:AK$55,AI52)</f>
        <v>0</v>
      </c>
      <c r="AR52" s="250" t="n">
        <f aca="false">COUNTIF(AI$48:AI$55,AK52)+COUNTIF(AK$48:AK$55,AK52)</f>
        <v>0</v>
      </c>
      <c r="AS52" s="250"/>
      <c r="AT52" s="246" t="str">
        <f aca="false">IF(OR(AI52&lt;&gt;"",AK52&lt;&gt;""),IF(AQ52&lt;&gt;1,0,COUNTIF($B$48:$B$55,AI52)+COUNTIF($D$48:$D$55,AI52))+IF(AR52&lt;&gt;1,0,COUNTIF($B$48:$B$55,AK52)+COUNTIF($D$48:$D$55,AK52)),"")</f>
        <v/>
      </c>
      <c r="AV52" s="241"/>
      <c r="AW52" s="227" t="str">
        <f aca="false">IF(AV52="","",VLOOKUP(AV52,Language!$D$5:$E$63,2,0))</f>
        <v/>
      </c>
      <c r="AX52" s="231"/>
      <c r="AY52" s="227" t="str">
        <f aca="false">IF(AX52="","",VLOOKUP(AX52,Language!$D$5:$E$63,2,0))</f>
        <v/>
      </c>
      <c r="AZ52" s="247"/>
      <c r="BA52" s="248"/>
      <c r="BB52" s="249"/>
      <c r="BC52" s="249"/>
      <c r="BD52" s="250" t="n">
        <f aca="false">COUNTIF(AV$48:AV$55,AV52)+COUNTIF(AX$48:AX$55,AV52)</f>
        <v>0</v>
      </c>
      <c r="BE52" s="250" t="n">
        <f aca="false">COUNTIF(AV$48:AV$55,AX52)+COUNTIF(AX$48:AX$55,AX52)</f>
        <v>0</v>
      </c>
      <c r="BF52" s="250"/>
      <c r="BG52" s="246" t="str">
        <f aca="false">IF(OR(AV52&lt;&gt;"",AX52&lt;&gt;""),IF(BD52&lt;&gt;1,0,COUNTIF($B$48:$B$55,AV52)+COUNTIF($D$48:$D$55,AV52))+IF(BE52&lt;&gt;1,0,COUNTIF($B$48:$B$55,AX52)+COUNTIF($D$48:$D$55,AX52)),"")</f>
        <v/>
      </c>
      <c r="BI52" s="241"/>
      <c r="BJ52" s="227" t="str">
        <f aca="false">IF(BI52="","",VLOOKUP(BI52,Language!$D$5:$E$63,2,0))</f>
        <v/>
      </c>
      <c r="BK52" s="231"/>
      <c r="BL52" s="227" t="str">
        <f aca="false">IF(BK52="","",VLOOKUP(BK52,Language!$D$5:$E$63,2,0))</f>
        <v/>
      </c>
      <c r="BM52" s="247"/>
      <c r="BN52" s="248"/>
      <c r="BO52" s="249"/>
      <c r="BP52" s="249"/>
      <c r="BQ52" s="250" t="n">
        <f aca="false">COUNTIF(BI$48:BI$55,BI52)+COUNTIF(BK$48:BK$55,BI52)</f>
        <v>0</v>
      </c>
      <c r="BR52" s="250" t="n">
        <f aca="false">COUNTIF(BI$48:BI$55,BK52)+COUNTIF(BK$48:BK$55,BK52)</f>
        <v>0</v>
      </c>
      <c r="BS52" s="250"/>
      <c r="BT52" s="246" t="str">
        <f aca="false">IF(OR(BI52&lt;&gt;"",BK52&lt;&gt;""),IF(BQ52&lt;&gt;1,0,COUNTIF($B$48:$B$55,BI52)+COUNTIF($D$48:$D$55,BI52))+IF(BR52&lt;&gt;1,0,COUNTIF($B$48:$B$55,BK52)+COUNTIF($D$48:$D$55,BK52)),"")</f>
        <v/>
      </c>
      <c r="BV52" s="241"/>
      <c r="BW52" s="227" t="str">
        <f aca="false">IF(BV52="","",VLOOKUP(BV52,Language!$D$5:$E$63,2,0))</f>
        <v/>
      </c>
      <c r="BX52" s="231"/>
      <c r="BY52" s="227" t="str">
        <f aca="false">IF(BX52="","",VLOOKUP(BX52,Language!$D$5:$E$63,2,0))</f>
        <v/>
      </c>
      <c r="BZ52" s="247"/>
      <c r="CA52" s="248"/>
      <c r="CB52" s="249"/>
      <c r="CC52" s="249"/>
      <c r="CD52" s="250" t="n">
        <f aca="false">COUNTIF(BV$48:BV$55,BV52)+COUNTIF(BX$48:BX$55,BV52)</f>
        <v>0</v>
      </c>
      <c r="CE52" s="250" t="n">
        <f aca="false">COUNTIF(BV$48:BV$55,BX52)+COUNTIF(BX$48:BX$55,BX52)</f>
        <v>0</v>
      </c>
      <c r="CF52" s="250"/>
      <c r="CG52" s="246" t="str">
        <f aca="false">IF(OR(BV52&lt;&gt;"",BX52&lt;&gt;""),IF(CD52&lt;&gt;1,0,COUNTIF($B$48:$B$55,BV52)+COUNTIF($D$48:$D$55,BV52))+IF(CE52&lt;&gt;1,0,COUNTIF($B$48:$B$55,BX52)+COUNTIF($D$48:$D$55,BX52)),"")</f>
        <v/>
      </c>
      <c r="CI52" s="241"/>
      <c r="CJ52" s="227" t="str">
        <f aca="false">IF(CI52="","",VLOOKUP(CI52,Language!$D$5:$E$63,2,0))</f>
        <v/>
      </c>
      <c r="CK52" s="231"/>
      <c r="CL52" s="227" t="str">
        <f aca="false">IF(CK52="","",VLOOKUP(CK52,Language!$D$5:$E$63,2,0))</f>
        <v/>
      </c>
      <c r="CM52" s="247"/>
      <c r="CN52" s="248"/>
      <c r="CO52" s="249"/>
      <c r="CP52" s="249"/>
      <c r="CQ52" s="250" t="n">
        <f aca="false">COUNTIF(CI$48:CI$55,CI52)+COUNTIF(CK$48:CK$55,CI52)</f>
        <v>0</v>
      </c>
      <c r="CR52" s="250" t="n">
        <f aca="false">COUNTIF(CI$48:CI$55,CK52)+COUNTIF(CK$48:CK$55,CK52)</f>
        <v>0</v>
      </c>
      <c r="CS52" s="250"/>
      <c r="CT52" s="246" t="str">
        <f aca="false">IF(OR(CI52&lt;&gt;"",CK52&lt;&gt;""),IF(CQ52&lt;&gt;1,0,COUNTIF($B$48:$B$55,CI52)+COUNTIF($D$48:$D$55,CI52))+IF(CR52&lt;&gt;1,0,COUNTIF($B$48:$B$55,CK52)+COUNTIF($D$48:$D$55,CK52)),"")</f>
        <v/>
      </c>
      <c r="CV52" s="241"/>
      <c r="CW52" s="227" t="str">
        <f aca="false">IF(CV52="","",VLOOKUP(CV52,Language!$D$5:$E$63,2,0))</f>
        <v/>
      </c>
      <c r="CX52" s="231"/>
      <c r="CY52" s="227" t="str">
        <f aca="false">IF(CX52="","",VLOOKUP(CX52,Language!$D$5:$E$63,2,0))</f>
        <v/>
      </c>
      <c r="CZ52" s="247"/>
      <c r="DA52" s="248"/>
      <c r="DB52" s="249"/>
      <c r="DC52" s="249"/>
      <c r="DD52" s="250" t="n">
        <f aca="false">COUNTIF(CV$48:CV$55,CV52)+COUNTIF(CX$48:CX$55,CV52)</f>
        <v>0</v>
      </c>
      <c r="DE52" s="250" t="n">
        <f aca="false">COUNTIF(CV$48:CV$55,CX52)+COUNTIF(CX$48:CX$55,CX52)</f>
        <v>0</v>
      </c>
      <c r="DF52" s="250"/>
      <c r="DG52" s="246" t="str">
        <f aca="false">IF(OR(CV52&lt;&gt;"",CX52&lt;&gt;""),IF(DD52&lt;&gt;1,0,COUNTIF($B$48:$B$55,CV52)+COUNTIF($D$48:$D$55,CV52))+IF(DE52&lt;&gt;1,0,COUNTIF($B$48:$B$55,CX52)+COUNTIF($D$48:$D$55,CX52)),"")</f>
        <v/>
      </c>
      <c r="DI52" s="241"/>
      <c r="DJ52" s="227" t="str">
        <f aca="false">IF(DI52="","",VLOOKUP(DI52,Language!$D$5:$E$63,2,0))</f>
        <v/>
      </c>
      <c r="DK52" s="231"/>
      <c r="DL52" s="227" t="str">
        <f aca="false">IF(DK52="","",VLOOKUP(DK52,Language!$D$5:$E$63,2,0))</f>
        <v/>
      </c>
      <c r="DM52" s="247"/>
      <c r="DN52" s="248"/>
      <c r="DO52" s="249"/>
      <c r="DP52" s="249"/>
      <c r="DQ52" s="250" t="n">
        <f aca="false">COUNTIF(DI$48:DI$55,DI52)+COUNTIF(DK$48:DK$55,DI52)</f>
        <v>0</v>
      </c>
      <c r="DR52" s="250" t="n">
        <f aca="false">COUNTIF(DI$48:DI$55,DK52)+COUNTIF(DK$48:DK$55,DK52)</f>
        <v>0</v>
      </c>
      <c r="DS52" s="250"/>
      <c r="DT52" s="246" t="str">
        <f aca="false">IF(OR(DI52&lt;&gt;"",DK52&lt;&gt;""),IF(DQ52&lt;&gt;1,0,COUNTIF($B$48:$B$55,DI52)+COUNTIF($D$48:$D$55,DI52))+IF(DR52&lt;&gt;1,0,COUNTIF($B$48:$B$55,DK52)+COUNTIF($D$48:$D$55,DK52)),"")</f>
        <v/>
      </c>
      <c r="DV52" s="241"/>
      <c r="DW52" s="227" t="str">
        <f aca="false">IF(DV52="","",VLOOKUP(DV52,Language!$D$5:$E$63,2,0))</f>
        <v/>
      </c>
      <c r="DX52" s="231"/>
      <c r="DY52" s="227" t="str">
        <f aca="false">IF(DX52="","",VLOOKUP(DX52,Language!$D$5:$E$63,2,0))</f>
        <v/>
      </c>
      <c r="DZ52" s="247"/>
      <c r="EA52" s="248"/>
      <c r="EB52" s="249"/>
      <c r="EC52" s="249"/>
      <c r="ED52" s="250" t="n">
        <f aca="false">COUNTIF(DV$48:DV$55,DV52)+COUNTIF(DX$48:DX$55,DV52)</f>
        <v>0</v>
      </c>
      <c r="EE52" s="250" t="n">
        <f aca="false">COUNTIF(DV$48:DV$55,DX52)+COUNTIF(DX$48:DX$55,DX52)</f>
        <v>0</v>
      </c>
      <c r="EF52" s="250"/>
      <c r="EG52" s="246" t="str">
        <f aca="false">IF(OR(DV52&lt;&gt;"",DX52&lt;&gt;""),IF(ED52&lt;&gt;1,0,COUNTIF($B$48:$B$55,DV52)+COUNTIF($D$48:$D$55,DV52))+IF(EE52&lt;&gt;1,0,COUNTIF($B$48:$B$55,DX52)+COUNTIF($D$48:$D$55,DX52)),"")</f>
        <v/>
      </c>
      <c r="EI52" s="241"/>
      <c r="EJ52" s="227" t="str">
        <f aca="false">IF(EI52="","",VLOOKUP(EI52,Language!$D$5:$E$63,2,0))</f>
        <v/>
      </c>
      <c r="EK52" s="231"/>
      <c r="EL52" s="227" t="str">
        <f aca="false">IF(EK52="","",VLOOKUP(EK52,Language!$D$5:$E$63,2,0))</f>
        <v/>
      </c>
      <c r="EM52" s="247"/>
      <c r="EN52" s="248"/>
      <c r="EO52" s="249"/>
      <c r="EP52" s="249"/>
      <c r="EQ52" s="250" t="n">
        <f aca="false">COUNTIF(EI$48:EI$55,EI52)+COUNTIF(EK$48:EK$55,EI52)</f>
        <v>0</v>
      </c>
      <c r="ER52" s="250" t="n">
        <f aca="false">COUNTIF(EI$48:EI$55,EK52)+COUNTIF(EK$48:EK$55,EK52)</f>
        <v>0</v>
      </c>
      <c r="ES52" s="250"/>
      <c r="ET52" s="246" t="str">
        <f aca="false">IF(OR(EI52&lt;&gt;"",EK52&lt;&gt;""),IF(EQ52&lt;&gt;1,0,COUNTIF($B$48:$B$55,EI52)+COUNTIF($D$48:$D$55,EI52))+IF(ER52&lt;&gt;1,0,COUNTIF($B$48:$B$55,EK52)+COUNTIF($D$48:$D$55,EK52)),"")</f>
        <v/>
      </c>
      <c r="EV52" s="241"/>
      <c r="EW52" s="227" t="str">
        <f aca="false">IF(EV52="","",VLOOKUP(EV52,Language!$D$5:$E$63,2,0))</f>
        <v/>
      </c>
      <c r="EX52" s="231"/>
      <c r="EY52" s="227" t="str">
        <f aca="false">IF(EX52="","",VLOOKUP(EX52,Language!$D$5:$E$63,2,0))</f>
        <v/>
      </c>
      <c r="EZ52" s="247"/>
      <c r="FA52" s="248"/>
      <c r="FB52" s="249"/>
      <c r="FC52" s="249"/>
      <c r="FD52" s="250" t="n">
        <f aca="false">COUNTIF(EV$48:EV$55,EV52)+COUNTIF(EX$48:EX$55,EV52)</f>
        <v>0</v>
      </c>
      <c r="FE52" s="250" t="n">
        <f aca="false">COUNTIF(EV$48:EV$55,EX52)+COUNTIF(EX$48:EX$55,EX52)</f>
        <v>0</v>
      </c>
      <c r="FF52" s="250"/>
      <c r="FG52" s="246" t="str">
        <f aca="false">IF(OR(EV52&lt;&gt;"",EX52&lt;&gt;""),IF(FD52&lt;&gt;1,0,COUNTIF($B$48:$B$55,EV52)+COUNTIF($D$48:$D$55,EV52))+IF(FE52&lt;&gt;1,0,COUNTIF($B$48:$B$55,EX52)+COUNTIF($D$48:$D$55,EX52)),"")</f>
        <v/>
      </c>
      <c r="FI52" s="241"/>
      <c r="FJ52" s="227" t="str">
        <f aca="false">IF(FI52="","",VLOOKUP(FI52,Language!$D$5:$E$63,2,0))</f>
        <v/>
      </c>
      <c r="FK52" s="231"/>
      <c r="FL52" s="227" t="str">
        <f aca="false">IF(FK52="","",VLOOKUP(FK52,Language!$D$5:$E$63,2,0))</f>
        <v/>
      </c>
      <c r="FM52" s="247"/>
      <c r="FN52" s="248"/>
      <c r="FO52" s="249"/>
      <c r="FP52" s="249"/>
      <c r="FQ52" s="250" t="n">
        <f aca="false">COUNTIF(FI$48:FI$55,FI52)+COUNTIF(FK$48:FK$55,FI52)</f>
        <v>0</v>
      </c>
      <c r="FR52" s="250" t="n">
        <f aca="false">COUNTIF(FI$48:FI$55,FK52)+COUNTIF(FK$48:FK$55,FK52)</f>
        <v>0</v>
      </c>
      <c r="FS52" s="250"/>
      <c r="FT52" s="246" t="str">
        <f aca="false">IF(OR(FI52&lt;&gt;"",FK52&lt;&gt;""),IF(FQ52&lt;&gt;1,0,COUNTIF($B$48:$B$55,FI52)+COUNTIF($D$48:$D$55,FI52))+IF(FR52&lt;&gt;1,0,COUNTIF($B$48:$B$55,FK52)+COUNTIF($D$48:$D$55,FK52)),"")</f>
        <v/>
      </c>
      <c r="FV52" s="241"/>
      <c r="FW52" s="227" t="str">
        <f aca="false">IF(FV52="","",VLOOKUP(FV52,Language!$D$5:$E$63,2,0))</f>
        <v/>
      </c>
      <c r="FX52" s="231"/>
      <c r="FY52" s="227" t="str">
        <f aca="false">IF(FX52="","",VLOOKUP(FX52,Language!$D$5:$E$63,2,0))</f>
        <v/>
      </c>
      <c r="FZ52" s="247"/>
      <c r="GA52" s="248"/>
      <c r="GB52" s="249"/>
      <c r="GC52" s="249"/>
      <c r="GD52" s="250" t="n">
        <f aca="false">COUNTIF(FV$48:FV$55,FV52)+COUNTIF(FX$48:FX$55,FV52)</f>
        <v>0</v>
      </c>
      <c r="GE52" s="250" t="n">
        <f aca="false">COUNTIF(FV$48:FV$55,FX52)+COUNTIF(FX$48:FX$55,FX52)</f>
        <v>0</v>
      </c>
      <c r="GF52" s="250"/>
      <c r="GG52" s="246" t="str">
        <f aca="false">IF(OR(FV52&lt;&gt;"",FX52&lt;&gt;""),IF(GD52&lt;&gt;1,0,COUNTIF($B$48:$B$55,FV52)+COUNTIF($D$48:$D$55,FV52))+IF(GE52&lt;&gt;1,0,COUNTIF($B$48:$B$55,FX52)+COUNTIF($D$48:$D$55,FX52)),"")</f>
        <v/>
      </c>
      <c r="GI52" s="241"/>
      <c r="GJ52" s="227" t="str">
        <f aca="false">IF(GI52="","",VLOOKUP(GI52,Language!$D$5:$E$63,2,0))</f>
        <v/>
      </c>
      <c r="GK52" s="231"/>
      <c r="GL52" s="227" t="str">
        <f aca="false">IF(GK52="","",VLOOKUP(GK52,Language!$D$5:$E$63,2,0))</f>
        <v/>
      </c>
      <c r="GM52" s="247"/>
      <c r="GN52" s="248"/>
      <c r="GO52" s="249"/>
      <c r="GP52" s="249"/>
      <c r="GQ52" s="250" t="n">
        <f aca="false">COUNTIF(GI$48:GI$55,GI52)+COUNTIF(GK$48:GK$55,GI52)</f>
        <v>0</v>
      </c>
      <c r="GR52" s="250" t="n">
        <f aca="false">COUNTIF(GI$48:GI$55,GK52)+COUNTIF(GK$48:GK$55,GK52)</f>
        <v>0</v>
      </c>
      <c r="GS52" s="250"/>
      <c r="GT52" s="246" t="str">
        <f aca="false">IF(OR(GI52&lt;&gt;"",GK52&lt;&gt;""),IF(GQ52&lt;&gt;1,0,COUNTIF($B$48:$B$55,GI52)+COUNTIF($D$48:$D$55,GI52))+IF(GR52&lt;&gt;1,0,COUNTIF($B$48:$B$55,GK52)+COUNTIF($D$48:$D$55,GK52)),"")</f>
        <v/>
      </c>
      <c r="GV52" s="241"/>
      <c r="GW52" s="227" t="str">
        <f aca="false">IF(GV52="","",VLOOKUP(GV52,Language!$D$5:$E$63,2,0))</f>
        <v/>
      </c>
      <c r="GX52" s="231"/>
      <c r="GY52" s="227" t="str">
        <f aca="false">IF(GX52="","",VLOOKUP(GX52,Language!$D$5:$E$63,2,0))</f>
        <v/>
      </c>
      <c r="GZ52" s="247"/>
      <c r="HA52" s="248"/>
      <c r="HB52" s="249"/>
      <c r="HC52" s="249"/>
      <c r="HD52" s="250" t="n">
        <f aca="false">COUNTIF(GV$48:GV$55,GV52)+COUNTIF(GX$48:GX$55,GV52)</f>
        <v>0</v>
      </c>
      <c r="HE52" s="250" t="n">
        <f aca="false">COUNTIF(GV$48:GV$55,GX52)+COUNTIF(GX$48:GX$55,GX52)</f>
        <v>0</v>
      </c>
      <c r="HF52" s="250"/>
      <c r="HG52" s="246" t="str">
        <f aca="false">IF(OR(GV52&lt;&gt;"",GX52&lt;&gt;""),IF(HD52&lt;&gt;1,0,COUNTIF($B$48:$B$55,GV52)+COUNTIF($D$48:$D$55,GV52))+IF(HE52&lt;&gt;1,0,COUNTIF($B$48:$B$55,GX52)+COUNTIF($D$48:$D$55,GX52)),"")</f>
        <v/>
      </c>
      <c r="HI52" s="241"/>
      <c r="HJ52" s="227" t="str">
        <f aca="false">IF(HI52="","",VLOOKUP(HI52,Language!$D$5:$E$63,2,0))</f>
        <v/>
      </c>
      <c r="HK52" s="231"/>
      <c r="HL52" s="227" t="str">
        <f aca="false">IF(HK52="","",VLOOKUP(HK52,Language!$D$5:$E$63,2,0))</f>
        <v/>
      </c>
      <c r="HM52" s="247"/>
      <c r="HN52" s="248"/>
      <c r="HO52" s="249"/>
      <c r="HP52" s="249"/>
      <c r="HQ52" s="250" t="n">
        <f aca="false">COUNTIF(HI$48:HI$55,HI52)+COUNTIF(HK$48:HK$55,HI52)</f>
        <v>0</v>
      </c>
      <c r="HR52" s="250" t="n">
        <f aca="false">COUNTIF(HI$48:HI$55,HK52)+COUNTIF(HK$48:HK$55,HK52)</f>
        <v>0</v>
      </c>
      <c r="HS52" s="250"/>
      <c r="HT52" s="246" t="str">
        <f aca="false">IF(OR(HI52&lt;&gt;"",HK52&lt;&gt;""),IF(HQ52&lt;&gt;1,0,COUNTIF($B$48:$B$55,HI52)+COUNTIF($D$48:$D$55,HI52))+IF(HR52&lt;&gt;1,0,COUNTIF($B$48:$B$55,HK52)+COUNTIF($D$48:$D$55,HK52)),"")</f>
        <v/>
      </c>
      <c r="HV52" s="241"/>
      <c r="HW52" s="227" t="str">
        <f aca="false">IF(HV52="","",VLOOKUP(HV52,Language!$D$5:$E$63,2,0))</f>
        <v/>
      </c>
      <c r="HX52" s="231"/>
      <c r="HY52" s="227" t="str">
        <f aca="false">IF(HX52="","",VLOOKUP(HX52,Language!$D$5:$E$63,2,0))</f>
        <v/>
      </c>
      <c r="HZ52" s="247"/>
      <c r="IA52" s="248"/>
      <c r="IB52" s="249"/>
      <c r="IC52" s="249"/>
      <c r="ID52" s="250" t="n">
        <f aca="false">COUNTIF(HV$48:HV$55,HV52)+COUNTIF(HX$48:HX$55,HV52)</f>
        <v>0</v>
      </c>
      <c r="IE52" s="250" t="n">
        <f aca="false">COUNTIF(HV$48:HV$55,HX52)+COUNTIF(HX$48:HX$55,HX52)</f>
        <v>0</v>
      </c>
      <c r="IF52" s="250"/>
      <c r="IG52" s="246" t="str">
        <f aca="false">IF(OR(HV52&lt;&gt;"",HX52&lt;&gt;""),IF(ID52&lt;&gt;1,0,COUNTIF($B$48:$B$55,HV52)+COUNTIF($D$48:$D$55,HV52))+IF(IE52&lt;&gt;1,0,COUNTIF($B$48:$B$55,HX52)+COUNTIF($D$48:$D$55,HX52)),"")</f>
        <v/>
      </c>
      <c r="II52" s="241"/>
      <c r="IJ52" s="227" t="str">
        <f aca="false">IF(II52="","",VLOOKUP(II52,Language!$D$5:$E$63,2,0))</f>
        <v/>
      </c>
      <c r="IK52" s="231"/>
      <c r="IL52" s="227" t="str">
        <f aca="false">IF(IK52="","",VLOOKUP(IK52,Language!$D$5:$E$63,2,0))</f>
        <v/>
      </c>
      <c r="IM52" s="247"/>
      <c r="IN52" s="248"/>
      <c r="IO52" s="249"/>
      <c r="IP52" s="249"/>
      <c r="IQ52" s="250" t="n">
        <f aca="false">COUNTIF(II$48:II$55,II52)+COUNTIF(IK$48:IK$55,II52)</f>
        <v>0</v>
      </c>
      <c r="IR52" s="250" t="n">
        <f aca="false">COUNTIF(II$48:II$55,IK52)+COUNTIF(IK$48:IK$55,IK52)</f>
        <v>0</v>
      </c>
      <c r="IS52" s="250"/>
      <c r="IT52" s="246" t="str">
        <f aca="false">IF(OR(II52&lt;&gt;"",IK52&lt;&gt;""),IF(IQ52&lt;&gt;1,0,COUNTIF($B$48:$B$55,II52)+COUNTIF($D$48:$D$55,II52))+IF(IR52&lt;&gt;1,0,COUNTIF($B$48:$B$55,IK52)+COUNTIF($D$48:$D$55,IK52)),"")</f>
        <v/>
      </c>
      <c r="IV52" s="241"/>
      <c r="IW52" s="227" t="str">
        <f aca="false">IF(IV52="","",VLOOKUP(IV52,Language!$D$5:$E$63,2,0))</f>
        <v/>
      </c>
      <c r="IX52" s="231"/>
      <c r="IY52" s="227" t="str">
        <f aca="false">IF(IX52="","",VLOOKUP(IX52,Language!$D$5:$E$63,2,0))</f>
        <v/>
      </c>
      <c r="IZ52" s="247"/>
      <c r="JA52" s="248"/>
      <c r="JB52" s="249"/>
      <c r="JC52" s="249"/>
      <c r="JD52" s="250" t="n">
        <f aca="false">COUNTIF(IV$48:IV$55,IV52)+COUNTIF(IX$48:IX$55,IV52)</f>
        <v>0</v>
      </c>
      <c r="JE52" s="250" t="n">
        <f aca="false">COUNTIF(IV$48:IV$55,IX52)+COUNTIF(IX$48:IX$55,IX52)</f>
        <v>0</v>
      </c>
      <c r="JF52" s="250"/>
      <c r="JG52" s="246" t="str">
        <f aca="false">IF(OR(IV52&lt;&gt;"",IX52&lt;&gt;""),IF(JD52&lt;&gt;1,0,COUNTIF($B$48:$B$55,IV52)+COUNTIF($D$48:$D$55,IV52))+IF(JE52&lt;&gt;1,0,COUNTIF($B$48:$B$55,IX52)+COUNTIF($D$48:$D$55,IX52)),"")</f>
        <v/>
      </c>
      <c r="JI52" s="241"/>
      <c r="JJ52" s="227" t="str">
        <f aca="false">IF(JI52="","",VLOOKUP(JI52,Language!$D$5:$E$63,2,0))</f>
        <v/>
      </c>
      <c r="JK52" s="231"/>
      <c r="JL52" s="227" t="str">
        <f aca="false">IF(JK52="","",VLOOKUP(JK52,Language!$D$5:$E$63,2,0))</f>
        <v/>
      </c>
      <c r="JM52" s="247"/>
      <c r="JN52" s="248"/>
      <c r="JO52" s="249"/>
      <c r="JP52" s="249"/>
      <c r="JQ52" s="250" t="n">
        <f aca="false">COUNTIF(JI$48:JI$55,JI52)+COUNTIF(JK$48:JK$55,JI52)</f>
        <v>0</v>
      </c>
      <c r="JR52" s="250" t="n">
        <f aca="false">COUNTIF(JI$48:JI$55,JK52)+COUNTIF(JK$48:JK$55,JK52)</f>
        <v>0</v>
      </c>
      <c r="JS52" s="250"/>
      <c r="JT52" s="246" t="str">
        <f aca="false">IF(OR(JI52&lt;&gt;"",JK52&lt;&gt;""),IF(JQ52&lt;&gt;1,0,COUNTIF($B$48:$B$55,JI52)+COUNTIF($D$48:$D$55,JI52))+IF(JR52&lt;&gt;1,0,COUNTIF($B$48:$B$55,JK52)+COUNTIF($D$48:$D$55,JK52)),"")</f>
        <v/>
      </c>
      <c r="JV52" s="241"/>
      <c r="JW52" s="227" t="str">
        <f aca="false">IF(JV52="","",VLOOKUP(JV52,Language!$D$5:$E$63,2,0))</f>
        <v/>
      </c>
      <c r="JX52" s="231"/>
      <c r="JY52" s="227" t="str">
        <f aca="false">IF(JX52="","",VLOOKUP(JX52,Language!$D$5:$E$63,2,0))</f>
        <v/>
      </c>
      <c r="JZ52" s="247"/>
      <c r="KA52" s="248"/>
      <c r="KB52" s="249"/>
      <c r="KC52" s="249"/>
      <c r="KD52" s="250" t="n">
        <f aca="false">COUNTIF(JV$48:JV$55,JV52)+COUNTIF(JX$48:JX$55,JV52)</f>
        <v>0</v>
      </c>
      <c r="KE52" s="250" t="n">
        <f aca="false">COUNTIF(JV$48:JV$55,JX52)+COUNTIF(JX$48:JX$55,JX52)</f>
        <v>0</v>
      </c>
      <c r="KF52" s="250"/>
      <c r="KG52" s="246" t="str">
        <f aca="false">IF(OR(JV52&lt;&gt;"",JX52&lt;&gt;""),IF(KD52&lt;&gt;1,0,COUNTIF($B$48:$B$55,JV52)+COUNTIF($D$48:$D$55,JV52))+IF(KE52&lt;&gt;1,0,COUNTIF($B$48:$B$55,JX52)+COUNTIF($D$48:$D$55,JX52)),"")</f>
        <v/>
      </c>
      <c r="KI52" s="241"/>
      <c r="KJ52" s="227" t="str">
        <f aca="false">IF(KI52="","",VLOOKUP(KI52,Language!$D$5:$E$63,2,0))</f>
        <v/>
      </c>
      <c r="KK52" s="231"/>
      <c r="KL52" s="227" t="str">
        <f aca="false">IF(KK52="","",VLOOKUP(KK52,Language!$D$5:$E$63,2,0))</f>
        <v/>
      </c>
      <c r="KM52" s="247"/>
      <c r="KN52" s="248"/>
      <c r="KO52" s="249"/>
      <c r="KP52" s="249"/>
      <c r="KQ52" s="250" t="n">
        <f aca="false">COUNTIF(KI$48:KI$55,KI52)+COUNTIF(KK$48:KK$55,KI52)</f>
        <v>0</v>
      </c>
      <c r="KR52" s="250" t="n">
        <f aca="false">COUNTIF(KI$48:KI$55,KK52)+COUNTIF(KK$48:KK$55,KK52)</f>
        <v>0</v>
      </c>
      <c r="KS52" s="250"/>
      <c r="KT52" s="246" t="str">
        <f aca="false">IF(OR(KI52&lt;&gt;"",KK52&lt;&gt;""),IF(KQ52&lt;&gt;1,0,COUNTIF($B$48:$B$55,KI52)+COUNTIF($D$48:$D$55,KI52))+IF(KR52&lt;&gt;1,0,COUNTIF($B$48:$B$55,KK52)+COUNTIF($D$48:$D$55,KK52)),"")</f>
        <v/>
      </c>
      <c r="KV52" s="241"/>
      <c r="KW52" s="227" t="str">
        <f aca="false">IF(KV52="","",VLOOKUP(KV52,Language!$D$5:$E$63,2,0))</f>
        <v/>
      </c>
      <c r="KX52" s="231"/>
      <c r="KY52" s="227" t="str">
        <f aca="false">IF(KX52="","",VLOOKUP(KX52,Language!$D$5:$E$63,2,0))</f>
        <v/>
      </c>
      <c r="KZ52" s="247"/>
      <c r="LA52" s="248"/>
      <c r="LB52" s="249"/>
      <c r="LC52" s="249"/>
      <c r="LD52" s="250" t="n">
        <f aca="false">COUNTIF(KV$48:KV$55,KV52)+COUNTIF(KX$48:KX$55,KV52)</f>
        <v>0</v>
      </c>
      <c r="LE52" s="250" t="n">
        <f aca="false">COUNTIF(KV$48:KV$55,KX52)+COUNTIF(KX$48:KX$55,KX52)</f>
        <v>0</v>
      </c>
      <c r="LF52" s="250"/>
      <c r="LG52" s="246" t="str">
        <f aca="false">IF(OR(KV52&lt;&gt;"",KX52&lt;&gt;""),IF(LD52&lt;&gt;1,0,COUNTIF($B$48:$B$55,KV52)+COUNTIF($D$48:$D$55,KV52))+IF(LE52&lt;&gt;1,0,COUNTIF($B$48:$B$55,KX52)+COUNTIF($D$48:$D$55,KX52)),"")</f>
        <v/>
      </c>
      <c r="LI52" s="241"/>
      <c r="LJ52" s="227" t="str">
        <f aca="false">IF(LI52="","",VLOOKUP(LI52,Language!$D$5:$E$63,2,0))</f>
        <v/>
      </c>
      <c r="LK52" s="231"/>
      <c r="LL52" s="227" t="str">
        <f aca="false">IF(LK52="","",VLOOKUP(LK52,Language!$D$5:$E$63,2,0))</f>
        <v/>
      </c>
      <c r="LM52" s="247"/>
      <c r="LN52" s="248"/>
      <c r="LO52" s="249"/>
      <c r="LP52" s="249"/>
      <c r="LQ52" s="250" t="n">
        <f aca="false">COUNTIF(LI$48:LI$55,LI52)+COUNTIF(LK$48:LK$55,LI52)</f>
        <v>0</v>
      </c>
      <c r="LR52" s="250" t="n">
        <f aca="false">COUNTIF(LI$48:LI$55,LK52)+COUNTIF(LK$48:LK$55,LK52)</f>
        <v>0</v>
      </c>
      <c r="LS52" s="250"/>
      <c r="LT52" s="246" t="str">
        <f aca="false">IF(OR(LI52&lt;&gt;"",LK52&lt;&gt;""),IF(LQ52&lt;&gt;1,0,COUNTIF($B$48:$B$55,LI52)+COUNTIF($D$48:$D$55,LI52))+IF(LR52&lt;&gt;1,0,COUNTIF($B$48:$B$55,LK52)+COUNTIF($D$48:$D$55,LK52)),"")</f>
        <v/>
      </c>
      <c r="LV52" s="241"/>
      <c r="LW52" s="227" t="str">
        <f aca="false">IF(LV52="","",VLOOKUP(LV52,Language!$D$5:$E$63,2,0))</f>
        <v/>
      </c>
      <c r="LX52" s="231"/>
      <c r="LY52" s="227" t="str">
        <f aca="false">IF(LX52="","",VLOOKUP(LX52,Language!$D$5:$E$63,2,0))</f>
        <v/>
      </c>
      <c r="LZ52" s="247"/>
      <c r="MA52" s="248"/>
      <c r="MB52" s="249"/>
      <c r="MC52" s="249"/>
      <c r="MD52" s="250" t="n">
        <f aca="false">COUNTIF(LV$48:LV$55,LV52)+COUNTIF(LX$48:LX$55,LV52)</f>
        <v>0</v>
      </c>
      <c r="ME52" s="250" t="n">
        <f aca="false">COUNTIF(LV$48:LV$55,LX52)+COUNTIF(LX$48:LX$55,LX52)</f>
        <v>0</v>
      </c>
      <c r="MF52" s="250"/>
      <c r="MG52" s="246" t="str">
        <f aca="false">IF(OR(LV52&lt;&gt;"",LX52&lt;&gt;""),IF(MD52&lt;&gt;1,0,COUNTIF($B$48:$B$55,LV52)+COUNTIF($D$48:$D$55,LV52))+IF(ME52&lt;&gt;1,0,COUNTIF($B$48:$B$55,LX52)+COUNTIF($D$48:$D$55,LX52)),"")</f>
        <v/>
      </c>
    </row>
    <row r="53" s="106" customFormat="true" ht="15.5" hidden="false" customHeight="false" outlineLevel="0" collapsed="false">
      <c r="A53" s="201"/>
      <c r="B53" s="226" t="str">
        <f aca="false">IF(C53="","",INDEX(Groups!$C$7:$C$35,MATCH(C53,Groups!$D$7:$D$35,0)))</f>
        <v/>
      </c>
      <c r="C53" s="227" t="str">
        <f aca="true">INDIRECT("'"&amp;References!$A$1&amp;"'!"&amp;"$Q$54")</f>
        <v/>
      </c>
      <c r="D53" s="228" t="str">
        <f aca="false">IF(E53="","",INDEX(Groups!$C$7:$C$35,MATCH(E53,Groups!$D$7:$D$35,0)))</f>
        <v/>
      </c>
      <c r="E53" s="227" t="str">
        <f aca="true">INDIRECT("'"&amp;References!$A$1&amp;"'!"&amp;"$R$54")</f>
        <v/>
      </c>
      <c r="F53" s="229" t="str">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230" t="str">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241"/>
      <c r="J53" s="227" t="str">
        <f aca="false">IF(I53="","",VLOOKUP(I53,Language!$D$5:$E$63,2,0))</f>
        <v/>
      </c>
      <c r="K53" s="231"/>
      <c r="L53" s="227" t="str">
        <f aca="false">IF(K53="","",VLOOKUP(K53,Language!$D$5:$E$63,2,0))</f>
        <v/>
      </c>
      <c r="M53" s="247"/>
      <c r="N53" s="248"/>
      <c r="O53" s="249"/>
      <c r="P53" s="249"/>
      <c r="Q53" s="250" t="n">
        <f aca="false">COUNTIF(I$48:I$55,I53)+COUNTIF(K$48:K$55,I53)</f>
        <v>0</v>
      </c>
      <c r="R53" s="250" t="n">
        <f aca="false">COUNTIF(I$48:I$55,K53)+COUNTIF(K$48:K$55,K53)</f>
        <v>0</v>
      </c>
      <c r="S53" s="250"/>
      <c r="T53" s="246" t="str">
        <f aca="false">IF(OR(I53&lt;&gt;"",K53&lt;&gt;""),IF(Q53&lt;&gt;1,0,COUNTIF($B$48:$B$55,I53)+COUNTIF($D$48:$D$55,I53))+IF(R53&lt;&gt;1,0,COUNTIF($B$48:$B$55,K53)+COUNTIF($D$48:$D$55,K53)),"")</f>
        <v/>
      </c>
      <c r="V53" s="241"/>
      <c r="W53" s="227" t="str">
        <f aca="false">IF(V53="","",VLOOKUP(V53,Language!$D$5:$E$63,2,0))</f>
        <v/>
      </c>
      <c r="X53" s="231"/>
      <c r="Y53" s="227" t="str">
        <f aca="false">IF(X53="","",VLOOKUP(X53,Language!$D$5:$E$63,2,0))</f>
        <v/>
      </c>
      <c r="Z53" s="247"/>
      <c r="AA53" s="248"/>
      <c r="AB53" s="249"/>
      <c r="AC53" s="249"/>
      <c r="AD53" s="250" t="n">
        <f aca="false">COUNTIF(V$48:V$55,V53)+COUNTIF(X$48:X$55,V53)</f>
        <v>0</v>
      </c>
      <c r="AE53" s="250" t="n">
        <f aca="false">COUNTIF(V$48:V$55,X53)+COUNTIF(X$48:X$55,X53)</f>
        <v>0</v>
      </c>
      <c r="AF53" s="250"/>
      <c r="AG53" s="246" t="str">
        <f aca="false">IF(OR(V53&lt;&gt;"",X53&lt;&gt;""),IF(AD53&lt;&gt;1,0,COUNTIF($B$48:$B$55,V53)+COUNTIF($D$48:$D$55,V53))+IF(AE53&lt;&gt;1,0,COUNTIF($B$48:$B$55,X53)+COUNTIF($D$48:$D$55,X53)),"")</f>
        <v/>
      </c>
      <c r="AI53" s="241"/>
      <c r="AJ53" s="227" t="str">
        <f aca="false">IF(AI53="","",VLOOKUP(AI53,Language!$D$5:$E$63,2,0))</f>
        <v/>
      </c>
      <c r="AK53" s="231"/>
      <c r="AL53" s="227" t="str">
        <f aca="false">IF(AK53="","",VLOOKUP(AK53,Language!$D$5:$E$63,2,0))</f>
        <v/>
      </c>
      <c r="AM53" s="247"/>
      <c r="AN53" s="248"/>
      <c r="AO53" s="249"/>
      <c r="AP53" s="249"/>
      <c r="AQ53" s="250" t="n">
        <f aca="false">COUNTIF(AI$48:AI$55,AI53)+COUNTIF(AK$48:AK$55,AI53)</f>
        <v>0</v>
      </c>
      <c r="AR53" s="250" t="n">
        <f aca="false">COUNTIF(AI$48:AI$55,AK53)+COUNTIF(AK$48:AK$55,AK53)</f>
        <v>0</v>
      </c>
      <c r="AS53" s="250"/>
      <c r="AT53" s="246" t="str">
        <f aca="false">IF(OR(AI53&lt;&gt;"",AK53&lt;&gt;""),IF(AQ53&lt;&gt;1,0,COUNTIF($B$48:$B$55,AI53)+COUNTIF($D$48:$D$55,AI53))+IF(AR53&lt;&gt;1,0,COUNTIF($B$48:$B$55,AK53)+COUNTIF($D$48:$D$55,AK53)),"")</f>
        <v/>
      </c>
      <c r="AV53" s="241"/>
      <c r="AW53" s="227" t="str">
        <f aca="false">IF(AV53="","",VLOOKUP(AV53,Language!$D$5:$E$63,2,0))</f>
        <v/>
      </c>
      <c r="AX53" s="231"/>
      <c r="AY53" s="227" t="str">
        <f aca="false">IF(AX53="","",VLOOKUP(AX53,Language!$D$5:$E$63,2,0))</f>
        <v/>
      </c>
      <c r="AZ53" s="247"/>
      <c r="BA53" s="248"/>
      <c r="BB53" s="249"/>
      <c r="BC53" s="249"/>
      <c r="BD53" s="250" t="n">
        <f aca="false">COUNTIF(AV$48:AV$55,AV53)+COUNTIF(AX$48:AX$55,AV53)</f>
        <v>0</v>
      </c>
      <c r="BE53" s="250" t="n">
        <f aca="false">COUNTIF(AV$48:AV$55,AX53)+COUNTIF(AX$48:AX$55,AX53)</f>
        <v>0</v>
      </c>
      <c r="BF53" s="250"/>
      <c r="BG53" s="246" t="str">
        <f aca="false">IF(OR(AV53&lt;&gt;"",AX53&lt;&gt;""),IF(BD53&lt;&gt;1,0,COUNTIF($B$48:$B$55,AV53)+COUNTIF($D$48:$D$55,AV53))+IF(BE53&lt;&gt;1,0,COUNTIF($B$48:$B$55,AX53)+COUNTIF($D$48:$D$55,AX53)),"")</f>
        <v/>
      </c>
      <c r="BI53" s="241"/>
      <c r="BJ53" s="227" t="str">
        <f aca="false">IF(BI53="","",VLOOKUP(BI53,Language!$D$5:$E$63,2,0))</f>
        <v/>
      </c>
      <c r="BK53" s="231"/>
      <c r="BL53" s="227" t="str">
        <f aca="false">IF(BK53="","",VLOOKUP(BK53,Language!$D$5:$E$63,2,0))</f>
        <v/>
      </c>
      <c r="BM53" s="247"/>
      <c r="BN53" s="248"/>
      <c r="BO53" s="249"/>
      <c r="BP53" s="249"/>
      <c r="BQ53" s="250" t="n">
        <f aca="false">COUNTIF(BI$48:BI$55,BI53)+COUNTIF(BK$48:BK$55,BI53)</f>
        <v>0</v>
      </c>
      <c r="BR53" s="250" t="n">
        <f aca="false">COUNTIF(BI$48:BI$55,BK53)+COUNTIF(BK$48:BK$55,BK53)</f>
        <v>0</v>
      </c>
      <c r="BS53" s="250"/>
      <c r="BT53" s="246" t="str">
        <f aca="false">IF(OR(BI53&lt;&gt;"",BK53&lt;&gt;""),IF(BQ53&lt;&gt;1,0,COUNTIF($B$48:$B$55,BI53)+COUNTIF($D$48:$D$55,BI53))+IF(BR53&lt;&gt;1,0,COUNTIF($B$48:$B$55,BK53)+COUNTIF($D$48:$D$55,BK53)),"")</f>
        <v/>
      </c>
      <c r="BV53" s="241"/>
      <c r="BW53" s="227" t="str">
        <f aca="false">IF(BV53="","",VLOOKUP(BV53,Language!$D$5:$E$63,2,0))</f>
        <v/>
      </c>
      <c r="BX53" s="231"/>
      <c r="BY53" s="227" t="str">
        <f aca="false">IF(BX53="","",VLOOKUP(BX53,Language!$D$5:$E$63,2,0))</f>
        <v/>
      </c>
      <c r="BZ53" s="247"/>
      <c r="CA53" s="248"/>
      <c r="CB53" s="249"/>
      <c r="CC53" s="249"/>
      <c r="CD53" s="250" t="n">
        <f aca="false">COUNTIF(BV$48:BV$55,BV53)+COUNTIF(BX$48:BX$55,BV53)</f>
        <v>0</v>
      </c>
      <c r="CE53" s="250" t="n">
        <f aca="false">COUNTIF(BV$48:BV$55,BX53)+COUNTIF(BX$48:BX$55,BX53)</f>
        <v>0</v>
      </c>
      <c r="CF53" s="250"/>
      <c r="CG53" s="246" t="str">
        <f aca="false">IF(OR(BV53&lt;&gt;"",BX53&lt;&gt;""),IF(CD53&lt;&gt;1,0,COUNTIF($B$48:$B$55,BV53)+COUNTIF($D$48:$D$55,BV53))+IF(CE53&lt;&gt;1,0,COUNTIF($B$48:$B$55,BX53)+COUNTIF($D$48:$D$55,BX53)),"")</f>
        <v/>
      </c>
      <c r="CI53" s="241"/>
      <c r="CJ53" s="227" t="str">
        <f aca="false">IF(CI53="","",VLOOKUP(CI53,Language!$D$5:$E$63,2,0))</f>
        <v/>
      </c>
      <c r="CK53" s="231"/>
      <c r="CL53" s="227" t="str">
        <f aca="false">IF(CK53="","",VLOOKUP(CK53,Language!$D$5:$E$63,2,0))</f>
        <v/>
      </c>
      <c r="CM53" s="247"/>
      <c r="CN53" s="248"/>
      <c r="CO53" s="249"/>
      <c r="CP53" s="249"/>
      <c r="CQ53" s="250" t="n">
        <f aca="false">COUNTIF(CI$48:CI$55,CI53)+COUNTIF(CK$48:CK$55,CI53)</f>
        <v>0</v>
      </c>
      <c r="CR53" s="250" t="n">
        <f aca="false">COUNTIF(CI$48:CI$55,CK53)+COUNTIF(CK$48:CK$55,CK53)</f>
        <v>0</v>
      </c>
      <c r="CS53" s="250"/>
      <c r="CT53" s="246" t="str">
        <f aca="false">IF(OR(CI53&lt;&gt;"",CK53&lt;&gt;""),IF(CQ53&lt;&gt;1,0,COUNTIF($B$48:$B$55,CI53)+COUNTIF($D$48:$D$55,CI53))+IF(CR53&lt;&gt;1,0,COUNTIF($B$48:$B$55,CK53)+COUNTIF($D$48:$D$55,CK53)),"")</f>
        <v/>
      </c>
      <c r="CV53" s="241"/>
      <c r="CW53" s="227" t="str">
        <f aca="false">IF(CV53="","",VLOOKUP(CV53,Language!$D$5:$E$63,2,0))</f>
        <v/>
      </c>
      <c r="CX53" s="231"/>
      <c r="CY53" s="227" t="str">
        <f aca="false">IF(CX53="","",VLOOKUP(CX53,Language!$D$5:$E$63,2,0))</f>
        <v/>
      </c>
      <c r="CZ53" s="247"/>
      <c r="DA53" s="248"/>
      <c r="DB53" s="249"/>
      <c r="DC53" s="249"/>
      <c r="DD53" s="250" t="n">
        <f aca="false">COUNTIF(CV$48:CV$55,CV53)+COUNTIF(CX$48:CX$55,CV53)</f>
        <v>0</v>
      </c>
      <c r="DE53" s="250" t="n">
        <f aca="false">COUNTIF(CV$48:CV$55,CX53)+COUNTIF(CX$48:CX$55,CX53)</f>
        <v>0</v>
      </c>
      <c r="DF53" s="250"/>
      <c r="DG53" s="246" t="str">
        <f aca="false">IF(OR(CV53&lt;&gt;"",CX53&lt;&gt;""),IF(DD53&lt;&gt;1,0,COUNTIF($B$48:$B$55,CV53)+COUNTIF($D$48:$D$55,CV53))+IF(DE53&lt;&gt;1,0,COUNTIF($B$48:$B$55,CX53)+COUNTIF($D$48:$D$55,CX53)),"")</f>
        <v/>
      </c>
      <c r="DI53" s="241"/>
      <c r="DJ53" s="227" t="str">
        <f aca="false">IF(DI53="","",VLOOKUP(DI53,Language!$D$5:$E$63,2,0))</f>
        <v/>
      </c>
      <c r="DK53" s="231"/>
      <c r="DL53" s="227" t="str">
        <f aca="false">IF(DK53="","",VLOOKUP(DK53,Language!$D$5:$E$63,2,0))</f>
        <v/>
      </c>
      <c r="DM53" s="247"/>
      <c r="DN53" s="248"/>
      <c r="DO53" s="249"/>
      <c r="DP53" s="249"/>
      <c r="DQ53" s="250" t="n">
        <f aca="false">COUNTIF(DI$48:DI$55,DI53)+COUNTIF(DK$48:DK$55,DI53)</f>
        <v>0</v>
      </c>
      <c r="DR53" s="250" t="n">
        <f aca="false">COUNTIF(DI$48:DI$55,DK53)+COUNTIF(DK$48:DK$55,DK53)</f>
        <v>0</v>
      </c>
      <c r="DS53" s="250"/>
      <c r="DT53" s="246" t="str">
        <f aca="false">IF(OR(DI53&lt;&gt;"",DK53&lt;&gt;""),IF(DQ53&lt;&gt;1,0,COUNTIF($B$48:$B$55,DI53)+COUNTIF($D$48:$D$55,DI53))+IF(DR53&lt;&gt;1,0,COUNTIF($B$48:$B$55,DK53)+COUNTIF($D$48:$D$55,DK53)),"")</f>
        <v/>
      </c>
      <c r="DV53" s="241"/>
      <c r="DW53" s="227" t="str">
        <f aca="false">IF(DV53="","",VLOOKUP(DV53,Language!$D$5:$E$63,2,0))</f>
        <v/>
      </c>
      <c r="DX53" s="231"/>
      <c r="DY53" s="227" t="str">
        <f aca="false">IF(DX53="","",VLOOKUP(DX53,Language!$D$5:$E$63,2,0))</f>
        <v/>
      </c>
      <c r="DZ53" s="247"/>
      <c r="EA53" s="248"/>
      <c r="EB53" s="249"/>
      <c r="EC53" s="249"/>
      <c r="ED53" s="250" t="n">
        <f aca="false">COUNTIF(DV$48:DV$55,DV53)+COUNTIF(DX$48:DX$55,DV53)</f>
        <v>0</v>
      </c>
      <c r="EE53" s="250" t="n">
        <f aca="false">COUNTIF(DV$48:DV$55,DX53)+COUNTIF(DX$48:DX$55,DX53)</f>
        <v>0</v>
      </c>
      <c r="EF53" s="250"/>
      <c r="EG53" s="246" t="str">
        <f aca="false">IF(OR(DV53&lt;&gt;"",DX53&lt;&gt;""),IF(ED53&lt;&gt;1,0,COUNTIF($B$48:$B$55,DV53)+COUNTIF($D$48:$D$55,DV53))+IF(EE53&lt;&gt;1,0,COUNTIF($B$48:$B$55,DX53)+COUNTIF($D$48:$D$55,DX53)),"")</f>
        <v/>
      </c>
      <c r="EI53" s="241"/>
      <c r="EJ53" s="227" t="str">
        <f aca="false">IF(EI53="","",VLOOKUP(EI53,Language!$D$5:$E$63,2,0))</f>
        <v/>
      </c>
      <c r="EK53" s="231"/>
      <c r="EL53" s="227" t="str">
        <f aca="false">IF(EK53="","",VLOOKUP(EK53,Language!$D$5:$E$63,2,0))</f>
        <v/>
      </c>
      <c r="EM53" s="247"/>
      <c r="EN53" s="248"/>
      <c r="EO53" s="249"/>
      <c r="EP53" s="249"/>
      <c r="EQ53" s="250" t="n">
        <f aca="false">COUNTIF(EI$48:EI$55,EI53)+COUNTIF(EK$48:EK$55,EI53)</f>
        <v>0</v>
      </c>
      <c r="ER53" s="250" t="n">
        <f aca="false">COUNTIF(EI$48:EI$55,EK53)+COUNTIF(EK$48:EK$55,EK53)</f>
        <v>0</v>
      </c>
      <c r="ES53" s="250"/>
      <c r="ET53" s="246" t="str">
        <f aca="false">IF(OR(EI53&lt;&gt;"",EK53&lt;&gt;""),IF(EQ53&lt;&gt;1,0,COUNTIF($B$48:$B$55,EI53)+COUNTIF($D$48:$D$55,EI53))+IF(ER53&lt;&gt;1,0,COUNTIF($B$48:$B$55,EK53)+COUNTIF($D$48:$D$55,EK53)),"")</f>
        <v/>
      </c>
      <c r="EV53" s="241"/>
      <c r="EW53" s="227" t="str">
        <f aca="false">IF(EV53="","",VLOOKUP(EV53,Language!$D$5:$E$63,2,0))</f>
        <v/>
      </c>
      <c r="EX53" s="231"/>
      <c r="EY53" s="227" t="str">
        <f aca="false">IF(EX53="","",VLOOKUP(EX53,Language!$D$5:$E$63,2,0))</f>
        <v/>
      </c>
      <c r="EZ53" s="247"/>
      <c r="FA53" s="248"/>
      <c r="FB53" s="249"/>
      <c r="FC53" s="249"/>
      <c r="FD53" s="250" t="n">
        <f aca="false">COUNTIF(EV$48:EV$55,EV53)+COUNTIF(EX$48:EX$55,EV53)</f>
        <v>0</v>
      </c>
      <c r="FE53" s="250" t="n">
        <f aca="false">COUNTIF(EV$48:EV$55,EX53)+COUNTIF(EX$48:EX$55,EX53)</f>
        <v>0</v>
      </c>
      <c r="FF53" s="250"/>
      <c r="FG53" s="246" t="str">
        <f aca="false">IF(OR(EV53&lt;&gt;"",EX53&lt;&gt;""),IF(FD53&lt;&gt;1,0,COUNTIF($B$48:$B$55,EV53)+COUNTIF($D$48:$D$55,EV53))+IF(FE53&lt;&gt;1,0,COUNTIF($B$48:$B$55,EX53)+COUNTIF($D$48:$D$55,EX53)),"")</f>
        <v/>
      </c>
      <c r="FI53" s="241"/>
      <c r="FJ53" s="227" t="str">
        <f aca="false">IF(FI53="","",VLOOKUP(FI53,Language!$D$5:$E$63,2,0))</f>
        <v/>
      </c>
      <c r="FK53" s="231"/>
      <c r="FL53" s="227" t="str">
        <f aca="false">IF(FK53="","",VLOOKUP(FK53,Language!$D$5:$E$63,2,0))</f>
        <v/>
      </c>
      <c r="FM53" s="247"/>
      <c r="FN53" s="248"/>
      <c r="FO53" s="249"/>
      <c r="FP53" s="249"/>
      <c r="FQ53" s="250" t="n">
        <f aca="false">COUNTIF(FI$48:FI$55,FI53)+COUNTIF(FK$48:FK$55,FI53)</f>
        <v>0</v>
      </c>
      <c r="FR53" s="250" t="n">
        <f aca="false">COUNTIF(FI$48:FI$55,FK53)+COUNTIF(FK$48:FK$55,FK53)</f>
        <v>0</v>
      </c>
      <c r="FS53" s="250"/>
      <c r="FT53" s="246" t="str">
        <f aca="false">IF(OR(FI53&lt;&gt;"",FK53&lt;&gt;""),IF(FQ53&lt;&gt;1,0,COUNTIF($B$48:$B$55,FI53)+COUNTIF($D$48:$D$55,FI53))+IF(FR53&lt;&gt;1,0,COUNTIF($B$48:$B$55,FK53)+COUNTIF($D$48:$D$55,FK53)),"")</f>
        <v/>
      </c>
      <c r="FV53" s="241"/>
      <c r="FW53" s="227" t="str">
        <f aca="false">IF(FV53="","",VLOOKUP(FV53,Language!$D$5:$E$63,2,0))</f>
        <v/>
      </c>
      <c r="FX53" s="231"/>
      <c r="FY53" s="227" t="str">
        <f aca="false">IF(FX53="","",VLOOKUP(FX53,Language!$D$5:$E$63,2,0))</f>
        <v/>
      </c>
      <c r="FZ53" s="247"/>
      <c r="GA53" s="248"/>
      <c r="GB53" s="249"/>
      <c r="GC53" s="249"/>
      <c r="GD53" s="250" t="n">
        <f aca="false">COUNTIF(FV$48:FV$55,FV53)+COUNTIF(FX$48:FX$55,FV53)</f>
        <v>0</v>
      </c>
      <c r="GE53" s="250" t="n">
        <f aca="false">COUNTIF(FV$48:FV$55,FX53)+COUNTIF(FX$48:FX$55,FX53)</f>
        <v>0</v>
      </c>
      <c r="GF53" s="250"/>
      <c r="GG53" s="246" t="str">
        <f aca="false">IF(OR(FV53&lt;&gt;"",FX53&lt;&gt;""),IF(GD53&lt;&gt;1,0,COUNTIF($B$48:$B$55,FV53)+COUNTIF($D$48:$D$55,FV53))+IF(GE53&lt;&gt;1,0,COUNTIF($B$48:$B$55,FX53)+COUNTIF($D$48:$D$55,FX53)),"")</f>
        <v/>
      </c>
      <c r="GI53" s="241"/>
      <c r="GJ53" s="227" t="str">
        <f aca="false">IF(GI53="","",VLOOKUP(GI53,Language!$D$5:$E$63,2,0))</f>
        <v/>
      </c>
      <c r="GK53" s="231"/>
      <c r="GL53" s="227" t="str">
        <f aca="false">IF(GK53="","",VLOOKUP(GK53,Language!$D$5:$E$63,2,0))</f>
        <v/>
      </c>
      <c r="GM53" s="247"/>
      <c r="GN53" s="248"/>
      <c r="GO53" s="249"/>
      <c r="GP53" s="249"/>
      <c r="GQ53" s="250" t="n">
        <f aca="false">COUNTIF(GI$48:GI$55,GI53)+COUNTIF(GK$48:GK$55,GI53)</f>
        <v>0</v>
      </c>
      <c r="GR53" s="250" t="n">
        <f aca="false">COUNTIF(GI$48:GI$55,GK53)+COUNTIF(GK$48:GK$55,GK53)</f>
        <v>0</v>
      </c>
      <c r="GS53" s="250"/>
      <c r="GT53" s="246" t="str">
        <f aca="false">IF(OR(GI53&lt;&gt;"",GK53&lt;&gt;""),IF(GQ53&lt;&gt;1,0,COUNTIF($B$48:$B$55,GI53)+COUNTIF($D$48:$D$55,GI53))+IF(GR53&lt;&gt;1,0,COUNTIF($B$48:$B$55,GK53)+COUNTIF($D$48:$D$55,GK53)),"")</f>
        <v/>
      </c>
      <c r="GV53" s="241"/>
      <c r="GW53" s="227" t="str">
        <f aca="false">IF(GV53="","",VLOOKUP(GV53,Language!$D$5:$E$63,2,0))</f>
        <v/>
      </c>
      <c r="GX53" s="231"/>
      <c r="GY53" s="227" t="str">
        <f aca="false">IF(GX53="","",VLOOKUP(GX53,Language!$D$5:$E$63,2,0))</f>
        <v/>
      </c>
      <c r="GZ53" s="247"/>
      <c r="HA53" s="248"/>
      <c r="HB53" s="249"/>
      <c r="HC53" s="249"/>
      <c r="HD53" s="250" t="n">
        <f aca="false">COUNTIF(GV$48:GV$55,GV53)+COUNTIF(GX$48:GX$55,GV53)</f>
        <v>0</v>
      </c>
      <c r="HE53" s="250" t="n">
        <f aca="false">COUNTIF(GV$48:GV$55,GX53)+COUNTIF(GX$48:GX$55,GX53)</f>
        <v>0</v>
      </c>
      <c r="HF53" s="250"/>
      <c r="HG53" s="246" t="str">
        <f aca="false">IF(OR(GV53&lt;&gt;"",GX53&lt;&gt;""),IF(HD53&lt;&gt;1,0,COUNTIF($B$48:$B$55,GV53)+COUNTIF($D$48:$D$55,GV53))+IF(HE53&lt;&gt;1,0,COUNTIF($B$48:$B$55,GX53)+COUNTIF($D$48:$D$55,GX53)),"")</f>
        <v/>
      </c>
      <c r="HI53" s="241"/>
      <c r="HJ53" s="227" t="str">
        <f aca="false">IF(HI53="","",VLOOKUP(HI53,Language!$D$5:$E$63,2,0))</f>
        <v/>
      </c>
      <c r="HK53" s="231"/>
      <c r="HL53" s="227" t="str">
        <f aca="false">IF(HK53="","",VLOOKUP(HK53,Language!$D$5:$E$63,2,0))</f>
        <v/>
      </c>
      <c r="HM53" s="247"/>
      <c r="HN53" s="248"/>
      <c r="HO53" s="249"/>
      <c r="HP53" s="249"/>
      <c r="HQ53" s="250" t="n">
        <f aca="false">COUNTIF(HI$48:HI$55,HI53)+COUNTIF(HK$48:HK$55,HI53)</f>
        <v>0</v>
      </c>
      <c r="HR53" s="250" t="n">
        <f aca="false">COUNTIF(HI$48:HI$55,HK53)+COUNTIF(HK$48:HK$55,HK53)</f>
        <v>0</v>
      </c>
      <c r="HS53" s="250"/>
      <c r="HT53" s="246" t="str">
        <f aca="false">IF(OR(HI53&lt;&gt;"",HK53&lt;&gt;""),IF(HQ53&lt;&gt;1,0,COUNTIF($B$48:$B$55,HI53)+COUNTIF($D$48:$D$55,HI53))+IF(HR53&lt;&gt;1,0,COUNTIF($B$48:$B$55,HK53)+COUNTIF($D$48:$D$55,HK53)),"")</f>
        <v/>
      </c>
      <c r="HV53" s="241"/>
      <c r="HW53" s="227" t="str">
        <f aca="false">IF(HV53="","",VLOOKUP(HV53,Language!$D$5:$E$63,2,0))</f>
        <v/>
      </c>
      <c r="HX53" s="231"/>
      <c r="HY53" s="227" t="str">
        <f aca="false">IF(HX53="","",VLOOKUP(HX53,Language!$D$5:$E$63,2,0))</f>
        <v/>
      </c>
      <c r="HZ53" s="247"/>
      <c r="IA53" s="248"/>
      <c r="IB53" s="249"/>
      <c r="IC53" s="249"/>
      <c r="ID53" s="250" t="n">
        <f aca="false">COUNTIF(HV$48:HV$55,HV53)+COUNTIF(HX$48:HX$55,HV53)</f>
        <v>0</v>
      </c>
      <c r="IE53" s="250" t="n">
        <f aca="false">COUNTIF(HV$48:HV$55,HX53)+COUNTIF(HX$48:HX$55,HX53)</f>
        <v>0</v>
      </c>
      <c r="IF53" s="250"/>
      <c r="IG53" s="246" t="str">
        <f aca="false">IF(OR(HV53&lt;&gt;"",HX53&lt;&gt;""),IF(ID53&lt;&gt;1,0,COUNTIF($B$48:$B$55,HV53)+COUNTIF($D$48:$D$55,HV53))+IF(IE53&lt;&gt;1,0,COUNTIF($B$48:$B$55,HX53)+COUNTIF($D$48:$D$55,HX53)),"")</f>
        <v/>
      </c>
      <c r="II53" s="241"/>
      <c r="IJ53" s="227" t="str">
        <f aca="false">IF(II53="","",VLOOKUP(II53,Language!$D$5:$E$63,2,0))</f>
        <v/>
      </c>
      <c r="IK53" s="231"/>
      <c r="IL53" s="227" t="str">
        <f aca="false">IF(IK53="","",VLOOKUP(IK53,Language!$D$5:$E$63,2,0))</f>
        <v/>
      </c>
      <c r="IM53" s="247"/>
      <c r="IN53" s="248"/>
      <c r="IO53" s="249"/>
      <c r="IP53" s="249"/>
      <c r="IQ53" s="250" t="n">
        <f aca="false">COUNTIF(II$48:II$55,II53)+COUNTIF(IK$48:IK$55,II53)</f>
        <v>0</v>
      </c>
      <c r="IR53" s="250" t="n">
        <f aca="false">COUNTIF(II$48:II$55,IK53)+COUNTIF(IK$48:IK$55,IK53)</f>
        <v>0</v>
      </c>
      <c r="IS53" s="250"/>
      <c r="IT53" s="246" t="str">
        <f aca="false">IF(OR(II53&lt;&gt;"",IK53&lt;&gt;""),IF(IQ53&lt;&gt;1,0,COUNTIF($B$48:$B$55,II53)+COUNTIF($D$48:$D$55,II53))+IF(IR53&lt;&gt;1,0,COUNTIF($B$48:$B$55,IK53)+COUNTIF($D$48:$D$55,IK53)),"")</f>
        <v/>
      </c>
      <c r="IV53" s="241"/>
      <c r="IW53" s="227" t="str">
        <f aca="false">IF(IV53="","",VLOOKUP(IV53,Language!$D$5:$E$63,2,0))</f>
        <v/>
      </c>
      <c r="IX53" s="231"/>
      <c r="IY53" s="227" t="str">
        <f aca="false">IF(IX53="","",VLOOKUP(IX53,Language!$D$5:$E$63,2,0))</f>
        <v/>
      </c>
      <c r="IZ53" s="247"/>
      <c r="JA53" s="248"/>
      <c r="JB53" s="249"/>
      <c r="JC53" s="249"/>
      <c r="JD53" s="250" t="n">
        <f aca="false">COUNTIF(IV$48:IV$55,IV53)+COUNTIF(IX$48:IX$55,IV53)</f>
        <v>0</v>
      </c>
      <c r="JE53" s="250" t="n">
        <f aca="false">COUNTIF(IV$48:IV$55,IX53)+COUNTIF(IX$48:IX$55,IX53)</f>
        <v>0</v>
      </c>
      <c r="JF53" s="250"/>
      <c r="JG53" s="246" t="str">
        <f aca="false">IF(OR(IV53&lt;&gt;"",IX53&lt;&gt;""),IF(JD53&lt;&gt;1,0,COUNTIF($B$48:$B$55,IV53)+COUNTIF($D$48:$D$55,IV53))+IF(JE53&lt;&gt;1,0,COUNTIF($B$48:$B$55,IX53)+COUNTIF($D$48:$D$55,IX53)),"")</f>
        <v/>
      </c>
      <c r="JI53" s="241"/>
      <c r="JJ53" s="227" t="str">
        <f aca="false">IF(JI53="","",VLOOKUP(JI53,Language!$D$5:$E$63,2,0))</f>
        <v/>
      </c>
      <c r="JK53" s="231"/>
      <c r="JL53" s="227" t="str">
        <f aca="false">IF(JK53="","",VLOOKUP(JK53,Language!$D$5:$E$63,2,0))</f>
        <v/>
      </c>
      <c r="JM53" s="247"/>
      <c r="JN53" s="248"/>
      <c r="JO53" s="249"/>
      <c r="JP53" s="249"/>
      <c r="JQ53" s="250" t="n">
        <f aca="false">COUNTIF(JI$48:JI$55,JI53)+COUNTIF(JK$48:JK$55,JI53)</f>
        <v>0</v>
      </c>
      <c r="JR53" s="250" t="n">
        <f aca="false">COUNTIF(JI$48:JI$55,JK53)+COUNTIF(JK$48:JK$55,JK53)</f>
        <v>0</v>
      </c>
      <c r="JS53" s="250"/>
      <c r="JT53" s="246" t="str">
        <f aca="false">IF(OR(JI53&lt;&gt;"",JK53&lt;&gt;""),IF(JQ53&lt;&gt;1,0,COUNTIF($B$48:$B$55,JI53)+COUNTIF($D$48:$D$55,JI53))+IF(JR53&lt;&gt;1,0,COUNTIF($B$48:$B$55,JK53)+COUNTIF($D$48:$D$55,JK53)),"")</f>
        <v/>
      </c>
      <c r="JV53" s="241"/>
      <c r="JW53" s="227" t="str">
        <f aca="false">IF(JV53="","",VLOOKUP(JV53,Language!$D$5:$E$63,2,0))</f>
        <v/>
      </c>
      <c r="JX53" s="231"/>
      <c r="JY53" s="227" t="str">
        <f aca="false">IF(JX53="","",VLOOKUP(JX53,Language!$D$5:$E$63,2,0))</f>
        <v/>
      </c>
      <c r="JZ53" s="247"/>
      <c r="KA53" s="248"/>
      <c r="KB53" s="249"/>
      <c r="KC53" s="249"/>
      <c r="KD53" s="250" t="n">
        <f aca="false">COUNTIF(JV$48:JV$55,JV53)+COUNTIF(JX$48:JX$55,JV53)</f>
        <v>0</v>
      </c>
      <c r="KE53" s="250" t="n">
        <f aca="false">COUNTIF(JV$48:JV$55,JX53)+COUNTIF(JX$48:JX$55,JX53)</f>
        <v>0</v>
      </c>
      <c r="KF53" s="250"/>
      <c r="KG53" s="246" t="str">
        <f aca="false">IF(OR(JV53&lt;&gt;"",JX53&lt;&gt;""),IF(KD53&lt;&gt;1,0,COUNTIF($B$48:$B$55,JV53)+COUNTIF($D$48:$D$55,JV53))+IF(KE53&lt;&gt;1,0,COUNTIF($B$48:$B$55,JX53)+COUNTIF($D$48:$D$55,JX53)),"")</f>
        <v/>
      </c>
      <c r="KI53" s="241"/>
      <c r="KJ53" s="227" t="str">
        <f aca="false">IF(KI53="","",VLOOKUP(KI53,Language!$D$5:$E$63,2,0))</f>
        <v/>
      </c>
      <c r="KK53" s="231"/>
      <c r="KL53" s="227" t="str">
        <f aca="false">IF(KK53="","",VLOOKUP(KK53,Language!$D$5:$E$63,2,0))</f>
        <v/>
      </c>
      <c r="KM53" s="247"/>
      <c r="KN53" s="248"/>
      <c r="KO53" s="249"/>
      <c r="KP53" s="249"/>
      <c r="KQ53" s="250" t="n">
        <f aca="false">COUNTIF(KI$48:KI$55,KI53)+COUNTIF(KK$48:KK$55,KI53)</f>
        <v>0</v>
      </c>
      <c r="KR53" s="250" t="n">
        <f aca="false">COUNTIF(KI$48:KI$55,KK53)+COUNTIF(KK$48:KK$55,KK53)</f>
        <v>0</v>
      </c>
      <c r="KS53" s="250"/>
      <c r="KT53" s="246" t="str">
        <f aca="false">IF(OR(KI53&lt;&gt;"",KK53&lt;&gt;""),IF(KQ53&lt;&gt;1,0,COUNTIF($B$48:$B$55,KI53)+COUNTIF($D$48:$D$55,KI53))+IF(KR53&lt;&gt;1,0,COUNTIF($B$48:$B$55,KK53)+COUNTIF($D$48:$D$55,KK53)),"")</f>
        <v/>
      </c>
      <c r="KV53" s="241"/>
      <c r="KW53" s="227" t="str">
        <f aca="false">IF(KV53="","",VLOOKUP(KV53,Language!$D$5:$E$63,2,0))</f>
        <v/>
      </c>
      <c r="KX53" s="231"/>
      <c r="KY53" s="227" t="str">
        <f aca="false">IF(KX53="","",VLOOKUP(KX53,Language!$D$5:$E$63,2,0))</f>
        <v/>
      </c>
      <c r="KZ53" s="247"/>
      <c r="LA53" s="248"/>
      <c r="LB53" s="249"/>
      <c r="LC53" s="249"/>
      <c r="LD53" s="250" t="n">
        <f aca="false">COUNTIF(KV$48:KV$55,KV53)+COUNTIF(KX$48:KX$55,KV53)</f>
        <v>0</v>
      </c>
      <c r="LE53" s="250" t="n">
        <f aca="false">COUNTIF(KV$48:KV$55,KX53)+COUNTIF(KX$48:KX$55,KX53)</f>
        <v>0</v>
      </c>
      <c r="LF53" s="250"/>
      <c r="LG53" s="246" t="str">
        <f aca="false">IF(OR(KV53&lt;&gt;"",KX53&lt;&gt;""),IF(LD53&lt;&gt;1,0,COUNTIF($B$48:$B$55,KV53)+COUNTIF($D$48:$D$55,KV53))+IF(LE53&lt;&gt;1,0,COUNTIF($B$48:$B$55,KX53)+COUNTIF($D$48:$D$55,KX53)),"")</f>
        <v/>
      </c>
      <c r="LI53" s="241"/>
      <c r="LJ53" s="227" t="str">
        <f aca="false">IF(LI53="","",VLOOKUP(LI53,Language!$D$5:$E$63,2,0))</f>
        <v/>
      </c>
      <c r="LK53" s="231"/>
      <c r="LL53" s="227" t="str">
        <f aca="false">IF(LK53="","",VLOOKUP(LK53,Language!$D$5:$E$63,2,0))</f>
        <v/>
      </c>
      <c r="LM53" s="247"/>
      <c r="LN53" s="248"/>
      <c r="LO53" s="249"/>
      <c r="LP53" s="249"/>
      <c r="LQ53" s="250" t="n">
        <f aca="false">COUNTIF(LI$48:LI$55,LI53)+COUNTIF(LK$48:LK$55,LI53)</f>
        <v>0</v>
      </c>
      <c r="LR53" s="250" t="n">
        <f aca="false">COUNTIF(LI$48:LI$55,LK53)+COUNTIF(LK$48:LK$55,LK53)</f>
        <v>0</v>
      </c>
      <c r="LS53" s="250"/>
      <c r="LT53" s="246" t="str">
        <f aca="false">IF(OR(LI53&lt;&gt;"",LK53&lt;&gt;""),IF(LQ53&lt;&gt;1,0,COUNTIF($B$48:$B$55,LI53)+COUNTIF($D$48:$D$55,LI53))+IF(LR53&lt;&gt;1,0,COUNTIF($B$48:$B$55,LK53)+COUNTIF($D$48:$D$55,LK53)),"")</f>
        <v/>
      </c>
      <c r="LV53" s="241"/>
      <c r="LW53" s="227" t="str">
        <f aca="false">IF(LV53="","",VLOOKUP(LV53,Language!$D$5:$E$63,2,0))</f>
        <v/>
      </c>
      <c r="LX53" s="231"/>
      <c r="LY53" s="227" t="str">
        <f aca="false">IF(LX53="","",VLOOKUP(LX53,Language!$D$5:$E$63,2,0))</f>
        <v/>
      </c>
      <c r="LZ53" s="247"/>
      <c r="MA53" s="248"/>
      <c r="MB53" s="249"/>
      <c r="MC53" s="249"/>
      <c r="MD53" s="250" t="n">
        <f aca="false">COUNTIF(LV$48:LV$55,LV53)+COUNTIF(LX$48:LX$55,LV53)</f>
        <v>0</v>
      </c>
      <c r="ME53" s="250" t="n">
        <f aca="false">COUNTIF(LV$48:LV$55,LX53)+COUNTIF(LX$48:LX$55,LX53)</f>
        <v>0</v>
      </c>
      <c r="MF53" s="250"/>
      <c r="MG53" s="246" t="str">
        <f aca="false">IF(OR(LV53&lt;&gt;"",LX53&lt;&gt;""),IF(MD53&lt;&gt;1,0,COUNTIF($B$48:$B$55,LV53)+COUNTIF($D$48:$D$55,LV53))+IF(ME53&lt;&gt;1,0,COUNTIF($B$48:$B$55,LX53)+COUNTIF($D$48:$D$55,LX53)),"")</f>
        <v/>
      </c>
    </row>
    <row r="54" s="106" customFormat="true" ht="15.5" hidden="false" customHeight="false" outlineLevel="0" collapsed="false">
      <c r="A54" s="201"/>
      <c r="B54" s="226" t="str">
        <f aca="false">IF(C54="","",INDEX(Groups!$C$7:$C$35,MATCH(C54,Groups!$D$7:$D$35,0)))</f>
        <v/>
      </c>
      <c r="C54" s="227" t="str">
        <f aca="true">INDIRECT("'"&amp;References!$A$1&amp;"'!"&amp;"$T$54")</f>
        <v/>
      </c>
      <c r="D54" s="228" t="n">
        <f aca="false">IF(E54="","",INDEX(Groups!$C$7:$C$35,MATCH(E54,Groups!$D$7:$D$35,0)))</f>
        <v>8</v>
      </c>
      <c r="E54" s="227" t="str">
        <f aca="true">INDIRECT("'"&amp;References!$A$1&amp;"'!"&amp;"$U$54")</f>
        <v>Romania</v>
      </c>
      <c r="F54" s="229" t="str">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230" t="str">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241"/>
      <c r="J54" s="227" t="str">
        <f aca="false">IF(I54="","",VLOOKUP(I54,Language!$D$5:$E$63,2,0))</f>
        <v/>
      </c>
      <c r="K54" s="231"/>
      <c r="L54" s="227" t="str">
        <f aca="false">IF(K54="","",VLOOKUP(K54,Language!$D$5:$E$63,2,0))</f>
        <v/>
      </c>
      <c r="M54" s="247"/>
      <c r="N54" s="248"/>
      <c r="O54" s="249"/>
      <c r="P54" s="249"/>
      <c r="Q54" s="250" t="n">
        <f aca="false">COUNTIF(I$48:I$55,I54)+COUNTIF(K$48:K$55,I54)</f>
        <v>0</v>
      </c>
      <c r="R54" s="250" t="n">
        <f aca="false">COUNTIF(I$48:I$55,K54)+COUNTIF(K$48:K$55,K54)</f>
        <v>0</v>
      </c>
      <c r="S54" s="250"/>
      <c r="T54" s="246" t="str">
        <f aca="false">IF(OR(I54&lt;&gt;"",K54&lt;&gt;""),IF(Q54&lt;&gt;1,0,COUNTIF($B$48:$B$55,I54)+COUNTIF($D$48:$D$55,I54))+IF(R54&lt;&gt;1,0,COUNTIF($B$48:$B$55,K54)+COUNTIF($D$48:$D$55,K54)),"")</f>
        <v/>
      </c>
      <c r="V54" s="241"/>
      <c r="W54" s="227" t="str">
        <f aca="false">IF(V54="","",VLOOKUP(V54,Language!$D$5:$E$63,2,0))</f>
        <v/>
      </c>
      <c r="X54" s="231"/>
      <c r="Y54" s="227" t="str">
        <f aca="false">IF(X54="","",VLOOKUP(X54,Language!$D$5:$E$63,2,0))</f>
        <v/>
      </c>
      <c r="Z54" s="247"/>
      <c r="AA54" s="248"/>
      <c r="AB54" s="249"/>
      <c r="AC54" s="249"/>
      <c r="AD54" s="250" t="n">
        <f aca="false">COUNTIF(V$48:V$55,V54)+COUNTIF(X$48:X$55,V54)</f>
        <v>0</v>
      </c>
      <c r="AE54" s="250" t="n">
        <f aca="false">COUNTIF(V$48:V$55,X54)+COUNTIF(X$48:X$55,X54)</f>
        <v>0</v>
      </c>
      <c r="AF54" s="250"/>
      <c r="AG54" s="246" t="str">
        <f aca="false">IF(OR(V54&lt;&gt;"",X54&lt;&gt;""),IF(AD54&lt;&gt;1,0,COUNTIF($B$48:$B$55,V54)+COUNTIF($D$48:$D$55,V54))+IF(AE54&lt;&gt;1,0,COUNTIF($B$48:$B$55,X54)+COUNTIF($D$48:$D$55,X54)),"")</f>
        <v/>
      </c>
      <c r="AI54" s="241"/>
      <c r="AJ54" s="227" t="str">
        <f aca="false">IF(AI54="","",VLOOKUP(AI54,Language!$D$5:$E$63,2,0))</f>
        <v/>
      </c>
      <c r="AK54" s="231"/>
      <c r="AL54" s="227" t="str">
        <f aca="false">IF(AK54="","",VLOOKUP(AK54,Language!$D$5:$E$63,2,0))</f>
        <v/>
      </c>
      <c r="AM54" s="247"/>
      <c r="AN54" s="248"/>
      <c r="AO54" s="249"/>
      <c r="AP54" s="249"/>
      <c r="AQ54" s="250" t="n">
        <f aca="false">COUNTIF(AI$48:AI$55,AI54)+COUNTIF(AK$48:AK$55,AI54)</f>
        <v>0</v>
      </c>
      <c r="AR54" s="250" t="n">
        <f aca="false">COUNTIF(AI$48:AI$55,AK54)+COUNTIF(AK$48:AK$55,AK54)</f>
        <v>0</v>
      </c>
      <c r="AS54" s="250"/>
      <c r="AT54" s="246" t="str">
        <f aca="false">IF(OR(AI54&lt;&gt;"",AK54&lt;&gt;""),IF(AQ54&lt;&gt;1,0,COUNTIF($B$48:$B$55,AI54)+COUNTIF($D$48:$D$55,AI54))+IF(AR54&lt;&gt;1,0,COUNTIF($B$48:$B$55,AK54)+COUNTIF($D$48:$D$55,AK54)),"")</f>
        <v/>
      </c>
      <c r="AV54" s="241"/>
      <c r="AW54" s="227" t="str">
        <f aca="false">IF(AV54="","",VLOOKUP(AV54,Language!$D$5:$E$63,2,0))</f>
        <v/>
      </c>
      <c r="AX54" s="231"/>
      <c r="AY54" s="227" t="str">
        <f aca="false">IF(AX54="","",VLOOKUP(AX54,Language!$D$5:$E$63,2,0))</f>
        <v/>
      </c>
      <c r="AZ54" s="247"/>
      <c r="BA54" s="248"/>
      <c r="BB54" s="249"/>
      <c r="BC54" s="249"/>
      <c r="BD54" s="250" t="n">
        <f aca="false">COUNTIF(AV$48:AV$55,AV54)+COUNTIF(AX$48:AX$55,AV54)</f>
        <v>0</v>
      </c>
      <c r="BE54" s="250" t="n">
        <f aca="false">COUNTIF(AV$48:AV$55,AX54)+COUNTIF(AX$48:AX$55,AX54)</f>
        <v>0</v>
      </c>
      <c r="BF54" s="250"/>
      <c r="BG54" s="246" t="str">
        <f aca="false">IF(OR(AV54&lt;&gt;"",AX54&lt;&gt;""),IF(BD54&lt;&gt;1,0,COUNTIF($B$48:$B$55,AV54)+COUNTIF($D$48:$D$55,AV54))+IF(BE54&lt;&gt;1,0,COUNTIF($B$48:$B$55,AX54)+COUNTIF($D$48:$D$55,AX54)),"")</f>
        <v/>
      </c>
      <c r="BI54" s="241"/>
      <c r="BJ54" s="227" t="str">
        <f aca="false">IF(BI54="","",VLOOKUP(BI54,Language!$D$5:$E$63,2,0))</f>
        <v/>
      </c>
      <c r="BK54" s="231"/>
      <c r="BL54" s="227" t="str">
        <f aca="false">IF(BK54="","",VLOOKUP(BK54,Language!$D$5:$E$63,2,0))</f>
        <v/>
      </c>
      <c r="BM54" s="247"/>
      <c r="BN54" s="248"/>
      <c r="BO54" s="249"/>
      <c r="BP54" s="249"/>
      <c r="BQ54" s="250" t="n">
        <f aca="false">COUNTIF(BI$48:BI$55,BI54)+COUNTIF(BK$48:BK$55,BI54)</f>
        <v>0</v>
      </c>
      <c r="BR54" s="250" t="n">
        <f aca="false">COUNTIF(BI$48:BI$55,BK54)+COUNTIF(BK$48:BK$55,BK54)</f>
        <v>0</v>
      </c>
      <c r="BS54" s="250"/>
      <c r="BT54" s="246" t="str">
        <f aca="false">IF(OR(BI54&lt;&gt;"",BK54&lt;&gt;""),IF(BQ54&lt;&gt;1,0,COUNTIF($B$48:$B$55,BI54)+COUNTIF($D$48:$D$55,BI54))+IF(BR54&lt;&gt;1,0,COUNTIF($B$48:$B$55,BK54)+COUNTIF($D$48:$D$55,BK54)),"")</f>
        <v/>
      </c>
      <c r="BV54" s="241"/>
      <c r="BW54" s="227" t="str">
        <f aca="false">IF(BV54="","",VLOOKUP(BV54,Language!$D$5:$E$63,2,0))</f>
        <v/>
      </c>
      <c r="BX54" s="231"/>
      <c r="BY54" s="227" t="str">
        <f aca="false">IF(BX54="","",VLOOKUP(BX54,Language!$D$5:$E$63,2,0))</f>
        <v/>
      </c>
      <c r="BZ54" s="247"/>
      <c r="CA54" s="248"/>
      <c r="CB54" s="249"/>
      <c r="CC54" s="249"/>
      <c r="CD54" s="250" t="n">
        <f aca="false">COUNTIF(BV$48:BV$55,BV54)+COUNTIF(BX$48:BX$55,BV54)</f>
        <v>0</v>
      </c>
      <c r="CE54" s="250" t="n">
        <f aca="false">COUNTIF(BV$48:BV$55,BX54)+COUNTIF(BX$48:BX$55,BX54)</f>
        <v>0</v>
      </c>
      <c r="CF54" s="250"/>
      <c r="CG54" s="246" t="str">
        <f aca="false">IF(OR(BV54&lt;&gt;"",BX54&lt;&gt;""),IF(CD54&lt;&gt;1,0,COUNTIF($B$48:$B$55,BV54)+COUNTIF($D$48:$D$55,BV54))+IF(CE54&lt;&gt;1,0,COUNTIF($B$48:$B$55,BX54)+COUNTIF($D$48:$D$55,BX54)),"")</f>
        <v/>
      </c>
      <c r="CI54" s="241"/>
      <c r="CJ54" s="227" t="str">
        <f aca="false">IF(CI54="","",VLOOKUP(CI54,Language!$D$5:$E$63,2,0))</f>
        <v/>
      </c>
      <c r="CK54" s="231"/>
      <c r="CL54" s="227" t="str">
        <f aca="false">IF(CK54="","",VLOOKUP(CK54,Language!$D$5:$E$63,2,0))</f>
        <v/>
      </c>
      <c r="CM54" s="247"/>
      <c r="CN54" s="248"/>
      <c r="CO54" s="249"/>
      <c r="CP54" s="249"/>
      <c r="CQ54" s="250" t="n">
        <f aca="false">COUNTIF(CI$48:CI$55,CI54)+COUNTIF(CK$48:CK$55,CI54)</f>
        <v>0</v>
      </c>
      <c r="CR54" s="250" t="n">
        <f aca="false">COUNTIF(CI$48:CI$55,CK54)+COUNTIF(CK$48:CK$55,CK54)</f>
        <v>0</v>
      </c>
      <c r="CS54" s="250"/>
      <c r="CT54" s="246" t="str">
        <f aca="false">IF(OR(CI54&lt;&gt;"",CK54&lt;&gt;""),IF(CQ54&lt;&gt;1,0,COUNTIF($B$48:$B$55,CI54)+COUNTIF($D$48:$D$55,CI54))+IF(CR54&lt;&gt;1,0,COUNTIF($B$48:$B$55,CK54)+COUNTIF($D$48:$D$55,CK54)),"")</f>
        <v/>
      </c>
      <c r="CV54" s="241"/>
      <c r="CW54" s="227" t="str">
        <f aca="false">IF(CV54="","",VLOOKUP(CV54,Language!$D$5:$E$63,2,0))</f>
        <v/>
      </c>
      <c r="CX54" s="231"/>
      <c r="CY54" s="227" t="str">
        <f aca="false">IF(CX54="","",VLOOKUP(CX54,Language!$D$5:$E$63,2,0))</f>
        <v/>
      </c>
      <c r="CZ54" s="247"/>
      <c r="DA54" s="248"/>
      <c r="DB54" s="249"/>
      <c r="DC54" s="249"/>
      <c r="DD54" s="250" t="n">
        <f aca="false">COUNTIF(CV$48:CV$55,CV54)+COUNTIF(CX$48:CX$55,CV54)</f>
        <v>0</v>
      </c>
      <c r="DE54" s="250" t="n">
        <f aca="false">COUNTIF(CV$48:CV$55,CX54)+COUNTIF(CX$48:CX$55,CX54)</f>
        <v>0</v>
      </c>
      <c r="DF54" s="250"/>
      <c r="DG54" s="246" t="str">
        <f aca="false">IF(OR(CV54&lt;&gt;"",CX54&lt;&gt;""),IF(DD54&lt;&gt;1,0,COUNTIF($B$48:$B$55,CV54)+COUNTIF($D$48:$D$55,CV54))+IF(DE54&lt;&gt;1,0,COUNTIF($B$48:$B$55,CX54)+COUNTIF($D$48:$D$55,CX54)),"")</f>
        <v/>
      </c>
      <c r="DI54" s="241"/>
      <c r="DJ54" s="227" t="str">
        <f aca="false">IF(DI54="","",VLOOKUP(DI54,Language!$D$5:$E$63,2,0))</f>
        <v/>
      </c>
      <c r="DK54" s="231"/>
      <c r="DL54" s="227" t="str">
        <f aca="false">IF(DK54="","",VLOOKUP(DK54,Language!$D$5:$E$63,2,0))</f>
        <v/>
      </c>
      <c r="DM54" s="247"/>
      <c r="DN54" s="248"/>
      <c r="DO54" s="249"/>
      <c r="DP54" s="249"/>
      <c r="DQ54" s="250" t="n">
        <f aca="false">COUNTIF(DI$48:DI$55,DI54)+COUNTIF(DK$48:DK$55,DI54)</f>
        <v>0</v>
      </c>
      <c r="DR54" s="250" t="n">
        <f aca="false">COUNTIF(DI$48:DI$55,DK54)+COUNTIF(DK$48:DK$55,DK54)</f>
        <v>0</v>
      </c>
      <c r="DS54" s="250"/>
      <c r="DT54" s="246" t="str">
        <f aca="false">IF(OR(DI54&lt;&gt;"",DK54&lt;&gt;""),IF(DQ54&lt;&gt;1,0,COUNTIF($B$48:$B$55,DI54)+COUNTIF($D$48:$D$55,DI54))+IF(DR54&lt;&gt;1,0,COUNTIF($B$48:$B$55,DK54)+COUNTIF($D$48:$D$55,DK54)),"")</f>
        <v/>
      </c>
      <c r="DV54" s="241"/>
      <c r="DW54" s="227" t="str">
        <f aca="false">IF(DV54="","",VLOOKUP(DV54,Language!$D$5:$E$63,2,0))</f>
        <v/>
      </c>
      <c r="DX54" s="231"/>
      <c r="DY54" s="227" t="str">
        <f aca="false">IF(DX54="","",VLOOKUP(DX54,Language!$D$5:$E$63,2,0))</f>
        <v/>
      </c>
      <c r="DZ54" s="247"/>
      <c r="EA54" s="248"/>
      <c r="EB54" s="249"/>
      <c r="EC54" s="249"/>
      <c r="ED54" s="250" t="n">
        <f aca="false">COUNTIF(DV$48:DV$55,DV54)+COUNTIF(DX$48:DX$55,DV54)</f>
        <v>0</v>
      </c>
      <c r="EE54" s="250" t="n">
        <f aca="false">COUNTIF(DV$48:DV$55,DX54)+COUNTIF(DX$48:DX$55,DX54)</f>
        <v>0</v>
      </c>
      <c r="EF54" s="250"/>
      <c r="EG54" s="246" t="str">
        <f aca="false">IF(OR(DV54&lt;&gt;"",DX54&lt;&gt;""),IF(ED54&lt;&gt;1,0,COUNTIF($B$48:$B$55,DV54)+COUNTIF($D$48:$D$55,DV54))+IF(EE54&lt;&gt;1,0,COUNTIF($B$48:$B$55,DX54)+COUNTIF($D$48:$D$55,DX54)),"")</f>
        <v/>
      </c>
      <c r="EI54" s="241"/>
      <c r="EJ54" s="227" t="str">
        <f aca="false">IF(EI54="","",VLOOKUP(EI54,Language!$D$5:$E$63,2,0))</f>
        <v/>
      </c>
      <c r="EK54" s="231"/>
      <c r="EL54" s="227" t="str">
        <f aca="false">IF(EK54="","",VLOOKUP(EK54,Language!$D$5:$E$63,2,0))</f>
        <v/>
      </c>
      <c r="EM54" s="247"/>
      <c r="EN54" s="248"/>
      <c r="EO54" s="249"/>
      <c r="EP54" s="249"/>
      <c r="EQ54" s="250" t="n">
        <f aca="false">COUNTIF(EI$48:EI$55,EI54)+COUNTIF(EK$48:EK$55,EI54)</f>
        <v>0</v>
      </c>
      <c r="ER54" s="250" t="n">
        <f aca="false">COUNTIF(EI$48:EI$55,EK54)+COUNTIF(EK$48:EK$55,EK54)</f>
        <v>0</v>
      </c>
      <c r="ES54" s="250"/>
      <c r="ET54" s="246" t="str">
        <f aca="false">IF(OR(EI54&lt;&gt;"",EK54&lt;&gt;""),IF(EQ54&lt;&gt;1,0,COUNTIF($B$48:$B$55,EI54)+COUNTIF($D$48:$D$55,EI54))+IF(ER54&lt;&gt;1,0,COUNTIF($B$48:$B$55,EK54)+COUNTIF($D$48:$D$55,EK54)),"")</f>
        <v/>
      </c>
      <c r="EV54" s="241"/>
      <c r="EW54" s="227" t="str">
        <f aca="false">IF(EV54="","",VLOOKUP(EV54,Language!$D$5:$E$63,2,0))</f>
        <v/>
      </c>
      <c r="EX54" s="231"/>
      <c r="EY54" s="227" t="str">
        <f aca="false">IF(EX54="","",VLOOKUP(EX54,Language!$D$5:$E$63,2,0))</f>
        <v/>
      </c>
      <c r="EZ54" s="247"/>
      <c r="FA54" s="248"/>
      <c r="FB54" s="249"/>
      <c r="FC54" s="249"/>
      <c r="FD54" s="250" t="n">
        <f aca="false">COUNTIF(EV$48:EV$55,EV54)+COUNTIF(EX$48:EX$55,EV54)</f>
        <v>0</v>
      </c>
      <c r="FE54" s="250" t="n">
        <f aca="false">COUNTIF(EV$48:EV$55,EX54)+COUNTIF(EX$48:EX$55,EX54)</f>
        <v>0</v>
      </c>
      <c r="FF54" s="250"/>
      <c r="FG54" s="246" t="str">
        <f aca="false">IF(OR(EV54&lt;&gt;"",EX54&lt;&gt;""),IF(FD54&lt;&gt;1,0,COUNTIF($B$48:$B$55,EV54)+COUNTIF($D$48:$D$55,EV54))+IF(FE54&lt;&gt;1,0,COUNTIF($B$48:$B$55,EX54)+COUNTIF($D$48:$D$55,EX54)),"")</f>
        <v/>
      </c>
      <c r="FI54" s="241"/>
      <c r="FJ54" s="227" t="str">
        <f aca="false">IF(FI54="","",VLOOKUP(FI54,Language!$D$5:$E$63,2,0))</f>
        <v/>
      </c>
      <c r="FK54" s="231"/>
      <c r="FL54" s="227" t="str">
        <f aca="false">IF(FK54="","",VLOOKUP(FK54,Language!$D$5:$E$63,2,0))</f>
        <v/>
      </c>
      <c r="FM54" s="247"/>
      <c r="FN54" s="248"/>
      <c r="FO54" s="249"/>
      <c r="FP54" s="249"/>
      <c r="FQ54" s="250" t="n">
        <f aca="false">COUNTIF(FI$48:FI$55,FI54)+COUNTIF(FK$48:FK$55,FI54)</f>
        <v>0</v>
      </c>
      <c r="FR54" s="250" t="n">
        <f aca="false">COUNTIF(FI$48:FI$55,FK54)+COUNTIF(FK$48:FK$55,FK54)</f>
        <v>0</v>
      </c>
      <c r="FS54" s="250"/>
      <c r="FT54" s="246" t="str">
        <f aca="false">IF(OR(FI54&lt;&gt;"",FK54&lt;&gt;""),IF(FQ54&lt;&gt;1,0,COUNTIF($B$48:$B$55,FI54)+COUNTIF($D$48:$D$55,FI54))+IF(FR54&lt;&gt;1,0,COUNTIF($B$48:$B$55,FK54)+COUNTIF($D$48:$D$55,FK54)),"")</f>
        <v/>
      </c>
      <c r="FV54" s="241"/>
      <c r="FW54" s="227" t="str">
        <f aca="false">IF(FV54="","",VLOOKUP(FV54,Language!$D$5:$E$63,2,0))</f>
        <v/>
      </c>
      <c r="FX54" s="231"/>
      <c r="FY54" s="227" t="str">
        <f aca="false">IF(FX54="","",VLOOKUP(FX54,Language!$D$5:$E$63,2,0))</f>
        <v/>
      </c>
      <c r="FZ54" s="247"/>
      <c r="GA54" s="248"/>
      <c r="GB54" s="249"/>
      <c r="GC54" s="249"/>
      <c r="GD54" s="250" t="n">
        <f aca="false">COUNTIF(FV$48:FV$55,FV54)+COUNTIF(FX$48:FX$55,FV54)</f>
        <v>0</v>
      </c>
      <c r="GE54" s="250" t="n">
        <f aca="false">COUNTIF(FV$48:FV$55,FX54)+COUNTIF(FX$48:FX$55,FX54)</f>
        <v>0</v>
      </c>
      <c r="GF54" s="250"/>
      <c r="GG54" s="246" t="str">
        <f aca="false">IF(OR(FV54&lt;&gt;"",FX54&lt;&gt;""),IF(GD54&lt;&gt;1,0,COUNTIF($B$48:$B$55,FV54)+COUNTIF($D$48:$D$55,FV54))+IF(GE54&lt;&gt;1,0,COUNTIF($B$48:$B$55,FX54)+COUNTIF($D$48:$D$55,FX54)),"")</f>
        <v/>
      </c>
      <c r="GI54" s="241"/>
      <c r="GJ54" s="227" t="str">
        <f aca="false">IF(GI54="","",VLOOKUP(GI54,Language!$D$5:$E$63,2,0))</f>
        <v/>
      </c>
      <c r="GK54" s="231"/>
      <c r="GL54" s="227" t="str">
        <f aca="false">IF(GK54="","",VLOOKUP(GK54,Language!$D$5:$E$63,2,0))</f>
        <v/>
      </c>
      <c r="GM54" s="247"/>
      <c r="GN54" s="248"/>
      <c r="GO54" s="249"/>
      <c r="GP54" s="249"/>
      <c r="GQ54" s="250" t="n">
        <f aca="false">COUNTIF(GI$48:GI$55,GI54)+COUNTIF(GK$48:GK$55,GI54)</f>
        <v>0</v>
      </c>
      <c r="GR54" s="250" t="n">
        <f aca="false">COUNTIF(GI$48:GI$55,GK54)+COUNTIF(GK$48:GK$55,GK54)</f>
        <v>0</v>
      </c>
      <c r="GS54" s="250"/>
      <c r="GT54" s="246" t="str">
        <f aca="false">IF(OR(GI54&lt;&gt;"",GK54&lt;&gt;""),IF(GQ54&lt;&gt;1,0,COUNTIF($B$48:$B$55,GI54)+COUNTIF($D$48:$D$55,GI54))+IF(GR54&lt;&gt;1,0,COUNTIF($B$48:$B$55,GK54)+COUNTIF($D$48:$D$55,GK54)),"")</f>
        <v/>
      </c>
      <c r="GV54" s="241"/>
      <c r="GW54" s="227" t="str">
        <f aca="false">IF(GV54="","",VLOOKUP(GV54,Language!$D$5:$E$63,2,0))</f>
        <v/>
      </c>
      <c r="GX54" s="231"/>
      <c r="GY54" s="227" t="str">
        <f aca="false">IF(GX54="","",VLOOKUP(GX54,Language!$D$5:$E$63,2,0))</f>
        <v/>
      </c>
      <c r="GZ54" s="247"/>
      <c r="HA54" s="248"/>
      <c r="HB54" s="249"/>
      <c r="HC54" s="249"/>
      <c r="HD54" s="250" t="n">
        <f aca="false">COUNTIF(GV$48:GV$55,GV54)+COUNTIF(GX$48:GX$55,GV54)</f>
        <v>0</v>
      </c>
      <c r="HE54" s="250" t="n">
        <f aca="false">COUNTIF(GV$48:GV$55,GX54)+COUNTIF(GX$48:GX$55,GX54)</f>
        <v>0</v>
      </c>
      <c r="HF54" s="250"/>
      <c r="HG54" s="246" t="str">
        <f aca="false">IF(OR(GV54&lt;&gt;"",GX54&lt;&gt;""),IF(HD54&lt;&gt;1,0,COUNTIF($B$48:$B$55,GV54)+COUNTIF($D$48:$D$55,GV54))+IF(HE54&lt;&gt;1,0,COUNTIF($B$48:$B$55,GX54)+COUNTIF($D$48:$D$55,GX54)),"")</f>
        <v/>
      </c>
      <c r="HI54" s="241"/>
      <c r="HJ54" s="227" t="str">
        <f aca="false">IF(HI54="","",VLOOKUP(HI54,Language!$D$5:$E$63,2,0))</f>
        <v/>
      </c>
      <c r="HK54" s="231"/>
      <c r="HL54" s="227" t="str">
        <f aca="false">IF(HK54="","",VLOOKUP(HK54,Language!$D$5:$E$63,2,0))</f>
        <v/>
      </c>
      <c r="HM54" s="247"/>
      <c r="HN54" s="248"/>
      <c r="HO54" s="249"/>
      <c r="HP54" s="249"/>
      <c r="HQ54" s="250" t="n">
        <f aca="false">COUNTIF(HI$48:HI$55,HI54)+COUNTIF(HK$48:HK$55,HI54)</f>
        <v>0</v>
      </c>
      <c r="HR54" s="250" t="n">
        <f aca="false">COUNTIF(HI$48:HI$55,HK54)+COUNTIF(HK$48:HK$55,HK54)</f>
        <v>0</v>
      </c>
      <c r="HS54" s="250"/>
      <c r="HT54" s="246" t="str">
        <f aca="false">IF(OR(HI54&lt;&gt;"",HK54&lt;&gt;""),IF(HQ54&lt;&gt;1,0,COUNTIF($B$48:$B$55,HI54)+COUNTIF($D$48:$D$55,HI54))+IF(HR54&lt;&gt;1,0,COUNTIF($B$48:$B$55,HK54)+COUNTIF($D$48:$D$55,HK54)),"")</f>
        <v/>
      </c>
      <c r="HV54" s="241"/>
      <c r="HW54" s="227" t="str">
        <f aca="false">IF(HV54="","",VLOOKUP(HV54,Language!$D$5:$E$63,2,0))</f>
        <v/>
      </c>
      <c r="HX54" s="231"/>
      <c r="HY54" s="227" t="str">
        <f aca="false">IF(HX54="","",VLOOKUP(HX54,Language!$D$5:$E$63,2,0))</f>
        <v/>
      </c>
      <c r="HZ54" s="247"/>
      <c r="IA54" s="248"/>
      <c r="IB54" s="249"/>
      <c r="IC54" s="249"/>
      <c r="ID54" s="250" t="n">
        <f aca="false">COUNTIF(HV$48:HV$55,HV54)+COUNTIF(HX$48:HX$55,HV54)</f>
        <v>0</v>
      </c>
      <c r="IE54" s="250" t="n">
        <f aca="false">COUNTIF(HV$48:HV$55,HX54)+COUNTIF(HX$48:HX$55,HX54)</f>
        <v>0</v>
      </c>
      <c r="IF54" s="250"/>
      <c r="IG54" s="246" t="str">
        <f aca="false">IF(OR(HV54&lt;&gt;"",HX54&lt;&gt;""),IF(ID54&lt;&gt;1,0,COUNTIF($B$48:$B$55,HV54)+COUNTIF($D$48:$D$55,HV54))+IF(IE54&lt;&gt;1,0,COUNTIF($B$48:$B$55,HX54)+COUNTIF($D$48:$D$55,HX54)),"")</f>
        <v/>
      </c>
      <c r="II54" s="241"/>
      <c r="IJ54" s="227" t="str">
        <f aca="false">IF(II54="","",VLOOKUP(II54,Language!$D$5:$E$63,2,0))</f>
        <v/>
      </c>
      <c r="IK54" s="231"/>
      <c r="IL54" s="227" t="str">
        <f aca="false">IF(IK54="","",VLOOKUP(IK54,Language!$D$5:$E$63,2,0))</f>
        <v/>
      </c>
      <c r="IM54" s="247"/>
      <c r="IN54" s="248"/>
      <c r="IO54" s="249"/>
      <c r="IP54" s="249"/>
      <c r="IQ54" s="250" t="n">
        <f aca="false">COUNTIF(II$48:II$55,II54)+COUNTIF(IK$48:IK$55,II54)</f>
        <v>0</v>
      </c>
      <c r="IR54" s="250" t="n">
        <f aca="false">COUNTIF(II$48:II$55,IK54)+COUNTIF(IK$48:IK$55,IK54)</f>
        <v>0</v>
      </c>
      <c r="IS54" s="250"/>
      <c r="IT54" s="246" t="str">
        <f aca="false">IF(OR(II54&lt;&gt;"",IK54&lt;&gt;""),IF(IQ54&lt;&gt;1,0,COUNTIF($B$48:$B$55,II54)+COUNTIF($D$48:$D$55,II54))+IF(IR54&lt;&gt;1,0,COUNTIF($B$48:$B$55,IK54)+COUNTIF($D$48:$D$55,IK54)),"")</f>
        <v/>
      </c>
      <c r="IV54" s="241"/>
      <c r="IW54" s="227" t="str">
        <f aca="false">IF(IV54="","",VLOOKUP(IV54,Language!$D$5:$E$63,2,0))</f>
        <v/>
      </c>
      <c r="IX54" s="231"/>
      <c r="IY54" s="227" t="str">
        <f aca="false">IF(IX54="","",VLOOKUP(IX54,Language!$D$5:$E$63,2,0))</f>
        <v/>
      </c>
      <c r="IZ54" s="247"/>
      <c r="JA54" s="248"/>
      <c r="JB54" s="249"/>
      <c r="JC54" s="249"/>
      <c r="JD54" s="250" t="n">
        <f aca="false">COUNTIF(IV$48:IV$55,IV54)+COUNTIF(IX$48:IX$55,IV54)</f>
        <v>0</v>
      </c>
      <c r="JE54" s="250" t="n">
        <f aca="false">COUNTIF(IV$48:IV$55,IX54)+COUNTIF(IX$48:IX$55,IX54)</f>
        <v>0</v>
      </c>
      <c r="JF54" s="250"/>
      <c r="JG54" s="246" t="str">
        <f aca="false">IF(OR(IV54&lt;&gt;"",IX54&lt;&gt;""),IF(JD54&lt;&gt;1,0,COUNTIF($B$48:$B$55,IV54)+COUNTIF($D$48:$D$55,IV54))+IF(JE54&lt;&gt;1,0,COUNTIF($B$48:$B$55,IX54)+COUNTIF($D$48:$D$55,IX54)),"")</f>
        <v/>
      </c>
      <c r="JI54" s="241"/>
      <c r="JJ54" s="227" t="str">
        <f aca="false">IF(JI54="","",VLOOKUP(JI54,Language!$D$5:$E$63,2,0))</f>
        <v/>
      </c>
      <c r="JK54" s="231"/>
      <c r="JL54" s="227" t="str">
        <f aca="false">IF(JK54="","",VLOOKUP(JK54,Language!$D$5:$E$63,2,0))</f>
        <v/>
      </c>
      <c r="JM54" s="247"/>
      <c r="JN54" s="248"/>
      <c r="JO54" s="249"/>
      <c r="JP54" s="249"/>
      <c r="JQ54" s="250" t="n">
        <f aca="false">COUNTIF(JI$48:JI$55,JI54)+COUNTIF(JK$48:JK$55,JI54)</f>
        <v>0</v>
      </c>
      <c r="JR54" s="250" t="n">
        <f aca="false">COUNTIF(JI$48:JI$55,JK54)+COUNTIF(JK$48:JK$55,JK54)</f>
        <v>0</v>
      </c>
      <c r="JS54" s="250"/>
      <c r="JT54" s="246" t="str">
        <f aca="false">IF(OR(JI54&lt;&gt;"",JK54&lt;&gt;""),IF(JQ54&lt;&gt;1,0,COUNTIF($B$48:$B$55,JI54)+COUNTIF($D$48:$D$55,JI54))+IF(JR54&lt;&gt;1,0,COUNTIF($B$48:$B$55,JK54)+COUNTIF($D$48:$D$55,JK54)),"")</f>
        <v/>
      </c>
      <c r="JV54" s="241"/>
      <c r="JW54" s="227" t="str">
        <f aca="false">IF(JV54="","",VLOOKUP(JV54,Language!$D$5:$E$63,2,0))</f>
        <v/>
      </c>
      <c r="JX54" s="231"/>
      <c r="JY54" s="227" t="str">
        <f aca="false">IF(JX54="","",VLOOKUP(JX54,Language!$D$5:$E$63,2,0))</f>
        <v/>
      </c>
      <c r="JZ54" s="247"/>
      <c r="KA54" s="248"/>
      <c r="KB54" s="249"/>
      <c r="KC54" s="249"/>
      <c r="KD54" s="250" t="n">
        <f aca="false">COUNTIF(JV$48:JV$55,JV54)+COUNTIF(JX$48:JX$55,JV54)</f>
        <v>0</v>
      </c>
      <c r="KE54" s="250" t="n">
        <f aca="false">COUNTIF(JV$48:JV$55,JX54)+COUNTIF(JX$48:JX$55,JX54)</f>
        <v>0</v>
      </c>
      <c r="KF54" s="250"/>
      <c r="KG54" s="246" t="str">
        <f aca="false">IF(OR(JV54&lt;&gt;"",JX54&lt;&gt;""),IF(KD54&lt;&gt;1,0,COUNTIF($B$48:$B$55,JV54)+COUNTIF($D$48:$D$55,JV54))+IF(KE54&lt;&gt;1,0,COUNTIF($B$48:$B$55,JX54)+COUNTIF($D$48:$D$55,JX54)),"")</f>
        <v/>
      </c>
      <c r="KI54" s="241"/>
      <c r="KJ54" s="227" t="str">
        <f aca="false">IF(KI54="","",VLOOKUP(KI54,Language!$D$5:$E$63,2,0))</f>
        <v/>
      </c>
      <c r="KK54" s="231"/>
      <c r="KL54" s="227" t="str">
        <f aca="false">IF(KK54="","",VLOOKUP(KK54,Language!$D$5:$E$63,2,0))</f>
        <v/>
      </c>
      <c r="KM54" s="247"/>
      <c r="KN54" s="248"/>
      <c r="KO54" s="249"/>
      <c r="KP54" s="249"/>
      <c r="KQ54" s="250" t="n">
        <f aca="false">COUNTIF(KI$48:KI$55,KI54)+COUNTIF(KK$48:KK$55,KI54)</f>
        <v>0</v>
      </c>
      <c r="KR54" s="250" t="n">
        <f aca="false">COUNTIF(KI$48:KI$55,KK54)+COUNTIF(KK$48:KK$55,KK54)</f>
        <v>0</v>
      </c>
      <c r="KS54" s="250"/>
      <c r="KT54" s="246" t="str">
        <f aca="false">IF(OR(KI54&lt;&gt;"",KK54&lt;&gt;""),IF(KQ54&lt;&gt;1,0,COUNTIF($B$48:$B$55,KI54)+COUNTIF($D$48:$D$55,KI54))+IF(KR54&lt;&gt;1,0,COUNTIF($B$48:$B$55,KK54)+COUNTIF($D$48:$D$55,KK54)),"")</f>
        <v/>
      </c>
      <c r="KV54" s="241"/>
      <c r="KW54" s="227" t="str">
        <f aca="false">IF(KV54="","",VLOOKUP(KV54,Language!$D$5:$E$63,2,0))</f>
        <v/>
      </c>
      <c r="KX54" s="231"/>
      <c r="KY54" s="227" t="str">
        <f aca="false">IF(KX54="","",VLOOKUP(KX54,Language!$D$5:$E$63,2,0))</f>
        <v/>
      </c>
      <c r="KZ54" s="247"/>
      <c r="LA54" s="248"/>
      <c r="LB54" s="249"/>
      <c r="LC54" s="249"/>
      <c r="LD54" s="250" t="n">
        <f aca="false">COUNTIF(KV$48:KV$55,KV54)+COUNTIF(KX$48:KX$55,KV54)</f>
        <v>0</v>
      </c>
      <c r="LE54" s="250" t="n">
        <f aca="false">COUNTIF(KV$48:KV$55,KX54)+COUNTIF(KX$48:KX$55,KX54)</f>
        <v>0</v>
      </c>
      <c r="LF54" s="250"/>
      <c r="LG54" s="246" t="str">
        <f aca="false">IF(OR(KV54&lt;&gt;"",KX54&lt;&gt;""),IF(LD54&lt;&gt;1,0,COUNTIF($B$48:$B$55,KV54)+COUNTIF($D$48:$D$55,KV54))+IF(LE54&lt;&gt;1,0,COUNTIF($B$48:$B$55,KX54)+COUNTIF($D$48:$D$55,KX54)),"")</f>
        <v/>
      </c>
      <c r="LI54" s="241"/>
      <c r="LJ54" s="227" t="str">
        <f aca="false">IF(LI54="","",VLOOKUP(LI54,Language!$D$5:$E$63,2,0))</f>
        <v/>
      </c>
      <c r="LK54" s="231"/>
      <c r="LL54" s="227" t="str">
        <f aca="false">IF(LK54="","",VLOOKUP(LK54,Language!$D$5:$E$63,2,0))</f>
        <v/>
      </c>
      <c r="LM54" s="247"/>
      <c r="LN54" s="248"/>
      <c r="LO54" s="249"/>
      <c r="LP54" s="249"/>
      <c r="LQ54" s="250" t="n">
        <f aca="false">COUNTIF(LI$48:LI$55,LI54)+COUNTIF(LK$48:LK$55,LI54)</f>
        <v>0</v>
      </c>
      <c r="LR54" s="250" t="n">
        <f aca="false">COUNTIF(LI$48:LI$55,LK54)+COUNTIF(LK$48:LK$55,LK54)</f>
        <v>0</v>
      </c>
      <c r="LS54" s="250"/>
      <c r="LT54" s="246" t="str">
        <f aca="false">IF(OR(LI54&lt;&gt;"",LK54&lt;&gt;""),IF(LQ54&lt;&gt;1,0,COUNTIF($B$48:$B$55,LI54)+COUNTIF($D$48:$D$55,LI54))+IF(LR54&lt;&gt;1,0,COUNTIF($B$48:$B$55,LK54)+COUNTIF($D$48:$D$55,LK54)),"")</f>
        <v/>
      </c>
      <c r="LV54" s="241"/>
      <c r="LW54" s="227" t="str">
        <f aca="false">IF(LV54="","",VLOOKUP(LV54,Language!$D$5:$E$63,2,0))</f>
        <v/>
      </c>
      <c r="LX54" s="231"/>
      <c r="LY54" s="227" t="str">
        <f aca="false">IF(LX54="","",VLOOKUP(LX54,Language!$D$5:$E$63,2,0))</f>
        <v/>
      </c>
      <c r="LZ54" s="247"/>
      <c r="MA54" s="248"/>
      <c r="MB54" s="249"/>
      <c r="MC54" s="249"/>
      <c r="MD54" s="250" t="n">
        <f aca="false">COUNTIF(LV$48:LV$55,LV54)+COUNTIF(LX$48:LX$55,LV54)</f>
        <v>0</v>
      </c>
      <c r="ME54" s="250" t="n">
        <f aca="false">COUNTIF(LV$48:LV$55,LX54)+COUNTIF(LX$48:LX$55,LX54)</f>
        <v>0</v>
      </c>
      <c r="MF54" s="250"/>
      <c r="MG54" s="246" t="str">
        <f aca="false">IF(OR(LV54&lt;&gt;"",LX54&lt;&gt;""),IF(MD54&lt;&gt;1,0,COUNTIF($B$48:$B$55,LV54)+COUNTIF($D$48:$D$55,LV54))+IF(ME54&lt;&gt;1,0,COUNTIF($B$48:$B$55,LX54)+COUNTIF($D$48:$D$55,LX54)),"")</f>
        <v/>
      </c>
    </row>
    <row r="55" s="106" customFormat="true" ht="15.5" hidden="false" customHeight="false" outlineLevel="0" collapsed="false">
      <c r="A55" s="201"/>
      <c r="B55" s="226" t="n">
        <f aca="false">IF(C55="","",INDEX(Groups!$C$7:$C$35,MATCH(C55,Groups!$D$7:$D$35,0)))</f>
        <v>6</v>
      </c>
      <c r="C55" s="227" t="str">
        <f aca="true">INDIRECT("'"&amp;References!$A$1&amp;"'!"&amp;"$W$54")</f>
        <v>Hungary</v>
      </c>
      <c r="D55" s="228" t="str">
        <f aca="false">IF(E55="","",INDEX(Groups!$C$7:$C$35,MATCH(E55,Groups!$D$7:$D$35,0)))</f>
        <v/>
      </c>
      <c r="E55" s="227" t="str">
        <f aca="true">INDIRECT("'"&amp;References!$A$1&amp;"'!"&amp;"$X$54")</f>
        <v/>
      </c>
      <c r="F55" s="229" t="str">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230" t="str">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241"/>
      <c r="J55" s="227" t="str">
        <f aca="false">IF(I55="","",VLOOKUP(I55,Language!$D$5:$E$63,2,0))</f>
        <v/>
      </c>
      <c r="K55" s="231"/>
      <c r="L55" s="227" t="str">
        <f aca="false">IF(K55="","",VLOOKUP(K55,Language!$D$5:$E$63,2,0))</f>
        <v/>
      </c>
      <c r="M55" s="251"/>
      <c r="N55" s="252"/>
      <c r="O55" s="253"/>
      <c r="P55" s="253"/>
      <c r="Q55" s="254" t="n">
        <f aca="false">COUNTIF(I$48:I$55,I55)+COUNTIF(K$48:K$55,I55)</f>
        <v>0</v>
      </c>
      <c r="R55" s="254" t="n">
        <f aca="false">COUNTIF(I$48:I$55,K55)+COUNTIF(K$48:K$55,K55)</f>
        <v>0</v>
      </c>
      <c r="S55" s="254"/>
      <c r="T55" s="246" t="str">
        <f aca="false">IF(OR(I55&lt;&gt;"",K55&lt;&gt;""),IF(Q55&lt;&gt;1,0,COUNTIF($B$48:$B$55,I55)+COUNTIF($D$48:$D$55,I55))+IF(R55&lt;&gt;1,0,COUNTIF($B$48:$B$55,K55)+COUNTIF($D$48:$D$55,K55)),"")</f>
        <v/>
      </c>
      <c r="V55" s="241"/>
      <c r="W55" s="227" t="str">
        <f aca="false">IF(V55="","",VLOOKUP(V55,Language!$D$5:$E$63,2,0))</f>
        <v/>
      </c>
      <c r="X55" s="231"/>
      <c r="Y55" s="227" t="str">
        <f aca="false">IF(X55="","",VLOOKUP(X55,Language!$D$5:$E$63,2,0))</f>
        <v/>
      </c>
      <c r="Z55" s="251"/>
      <c r="AA55" s="252"/>
      <c r="AB55" s="253"/>
      <c r="AC55" s="253"/>
      <c r="AD55" s="254" t="n">
        <f aca="false">COUNTIF(V$48:V$55,V55)+COUNTIF(X$48:X$55,V55)</f>
        <v>0</v>
      </c>
      <c r="AE55" s="254" t="n">
        <f aca="false">COUNTIF(V$48:V$55,X55)+COUNTIF(X$48:X$55,X55)</f>
        <v>0</v>
      </c>
      <c r="AF55" s="254"/>
      <c r="AG55" s="246" t="str">
        <f aca="false">IF(OR(V55&lt;&gt;"",X55&lt;&gt;""),IF(AD55&lt;&gt;1,0,COUNTIF($B$48:$B$55,V55)+COUNTIF($D$48:$D$55,V55))+IF(AE55&lt;&gt;1,0,COUNTIF($B$48:$B$55,X55)+COUNTIF($D$48:$D$55,X55)),"")</f>
        <v/>
      </c>
      <c r="AI55" s="241"/>
      <c r="AJ55" s="227" t="str">
        <f aca="false">IF(AI55="","",VLOOKUP(AI55,Language!$D$5:$E$63,2,0))</f>
        <v/>
      </c>
      <c r="AK55" s="231"/>
      <c r="AL55" s="227" t="str">
        <f aca="false">IF(AK55="","",VLOOKUP(AK55,Language!$D$5:$E$63,2,0))</f>
        <v/>
      </c>
      <c r="AM55" s="251"/>
      <c r="AN55" s="252"/>
      <c r="AO55" s="253"/>
      <c r="AP55" s="253"/>
      <c r="AQ55" s="254" t="n">
        <f aca="false">COUNTIF(AI$48:AI$55,AI55)+COUNTIF(AK$48:AK$55,AI55)</f>
        <v>0</v>
      </c>
      <c r="AR55" s="254" t="n">
        <f aca="false">COUNTIF(AI$48:AI$55,AK55)+COUNTIF(AK$48:AK$55,AK55)</f>
        <v>0</v>
      </c>
      <c r="AS55" s="254"/>
      <c r="AT55" s="246" t="str">
        <f aca="false">IF(OR(AI55&lt;&gt;"",AK55&lt;&gt;""),IF(AQ55&lt;&gt;1,0,COUNTIF($B$48:$B$55,AI55)+COUNTIF($D$48:$D$55,AI55))+IF(AR55&lt;&gt;1,0,COUNTIF($B$48:$B$55,AK55)+COUNTIF($D$48:$D$55,AK55)),"")</f>
        <v/>
      </c>
      <c r="AV55" s="241"/>
      <c r="AW55" s="227" t="str">
        <f aca="false">IF(AV55="","",VLOOKUP(AV55,Language!$D$5:$E$63,2,0))</f>
        <v/>
      </c>
      <c r="AX55" s="231"/>
      <c r="AY55" s="227" t="str">
        <f aca="false">IF(AX55="","",VLOOKUP(AX55,Language!$D$5:$E$63,2,0))</f>
        <v/>
      </c>
      <c r="AZ55" s="251"/>
      <c r="BA55" s="252"/>
      <c r="BB55" s="253"/>
      <c r="BC55" s="253"/>
      <c r="BD55" s="254" t="n">
        <f aca="false">COUNTIF(AV$48:AV$55,AV55)+COUNTIF(AX$48:AX$55,AV55)</f>
        <v>0</v>
      </c>
      <c r="BE55" s="254" t="n">
        <f aca="false">COUNTIF(AV$48:AV$55,AX55)+COUNTIF(AX$48:AX$55,AX55)</f>
        <v>0</v>
      </c>
      <c r="BF55" s="254"/>
      <c r="BG55" s="246" t="str">
        <f aca="false">IF(OR(AV55&lt;&gt;"",AX55&lt;&gt;""),IF(BD55&lt;&gt;1,0,COUNTIF($B$48:$B$55,AV55)+COUNTIF($D$48:$D$55,AV55))+IF(BE55&lt;&gt;1,0,COUNTIF($B$48:$B$55,AX55)+COUNTIF($D$48:$D$55,AX55)),"")</f>
        <v/>
      </c>
      <c r="BI55" s="241"/>
      <c r="BJ55" s="227" t="str">
        <f aca="false">IF(BI55="","",VLOOKUP(BI55,Language!$D$5:$E$63,2,0))</f>
        <v/>
      </c>
      <c r="BK55" s="231"/>
      <c r="BL55" s="227" t="str">
        <f aca="false">IF(BK55="","",VLOOKUP(BK55,Language!$D$5:$E$63,2,0))</f>
        <v/>
      </c>
      <c r="BM55" s="251"/>
      <c r="BN55" s="252"/>
      <c r="BO55" s="253"/>
      <c r="BP55" s="253"/>
      <c r="BQ55" s="254" t="n">
        <f aca="false">COUNTIF(BI$48:BI$55,BI55)+COUNTIF(BK$48:BK$55,BI55)</f>
        <v>0</v>
      </c>
      <c r="BR55" s="254" t="n">
        <f aca="false">COUNTIF(BI$48:BI$55,BK55)+COUNTIF(BK$48:BK$55,BK55)</f>
        <v>0</v>
      </c>
      <c r="BS55" s="254"/>
      <c r="BT55" s="246" t="str">
        <f aca="false">IF(OR(BI55&lt;&gt;"",BK55&lt;&gt;""),IF(BQ55&lt;&gt;1,0,COUNTIF($B$48:$B$55,BI55)+COUNTIF($D$48:$D$55,BI55))+IF(BR55&lt;&gt;1,0,COUNTIF($B$48:$B$55,BK55)+COUNTIF($D$48:$D$55,BK55)),"")</f>
        <v/>
      </c>
      <c r="BV55" s="241"/>
      <c r="BW55" s="227" t="str">
        <f aca="false">IF(BV55="","",VLOOKUP(BV55,Language!$D$5:$E$63,2,0))</f>
        <v/>
      </c>
      <c r="BX55" s="231"/>
      <c r="BY55" s="227" t="str">
        <f aca="false">IF(BX55="","",VLOOKUP(BX55,Language!$D$5:$E$63,2,0))</f>
        <v/>
      </c>
      <c r="BZ55" s="251"/>
      <c r="CA55" s="252"/>
      <c r="CB55" s="253"/>
      <c r="CC55" s="253"/>
      <c r="CD55" s="254" t="n">
        <f aca="false">COUNTIF(BV$48:BV$55,BV55)+COUNTIF(BX$48:BX$55,BV55)</f>
        <v>0</v>
      </c>
      <c r="CE55" s="254" t="n">
        <f aca="false">COUNTIF(BV$48:BV$55,BX55)+COUNTIF(BX$48:BX$55,BX55)</f>
        <v>0</v>
      </c>
      <c r="CF55" s="254"/>
      <c r="CG55" s="246" t="str">
        <f aca="false">IF(OR(BV55&lt;&gt;"",BX55&lt;&gt;""),IF(CD55&lt;&gt;1,0,COUNTIF($B$48:$B$55,BV55)+COUNTIF($D$48:$D$55,BV55))+IF(CE55&lt;&gt;1,0,COUNTIF($B$48:$B$55,BX55)+COUNTIF($D$48:$D$55,BX55)),"")</f>
        <v/>
      </c>
      <c r="CI55" s="241"/>
      <c r="CJ55" s="227" t="str">
        <f aca="false">IF(CI55="","",VLOOKUP(CI55,Language!$D$5:$E$63,2,0))</f>
        <v/>
      </c>
      <c r="CK55" s="231"/>
      <c r="CL55" s="227" t="str">
        <f aca="false">IF(CK55="","",VLOOKUP(CK55,Language!$D$5:$E$63,2,0))</f>
        <v/>
      </c>
      <c r="CM55" s="251"/>
      <c r="CN55" s="252"/>
      <c r="CO55" s="253"/>
      <c r="CP55" s="253"/>
      <c r="CQ55" s="254" t="n">
        <f aca="false">COUNTIF(CI$48:CI$55,CI55)+COUNTIF(CK$48:CK$55,CI55)</f>
        <v>0</v>
      </c>
      <c r="CR55" s="254" t="n">
        <f aca="false">COUNTIF(CI$48:CI$55,CK55)+COUNTIF(CK$48:CK$55,CK55)</f>
        <v>0</v>
      </c>
      <c r="CS55" s="254"/>
      <c r="CT55" s="246" t="str">
        <f aca="false">IF(OR(CI55&lt;&gt;"",CK55&lt;&gt;""),IF(CQ55&lt;&gt;1,0,COUNTIF($B$48:$B$55,CI55)+COUNTIF($D$48:$D$55,CI55))+IF(CR55&lt;&gt;1,0,COUNTIF($B$48:$B$55,CK55)+COUNTIF($D$48:$D$55,CK55)),"")</f>
        <v/>
      </c>
      <c r="CV55" s="241"/>
      <c r="CW55" s="227" t="str">
        <f aca="false">IF(CV55="","",VLOOKUP(CV55,Language!$D$5:$E$63,2,0))</f>
        <v/>
      </c>
      <c r="CX55" s="231"/>
      <c r="CY55" s="227" t="str">
        <f aca="false">IF(CX55="","",VLOOKUP(CX55,Language!$D$5:$E$63,2,0))</f>
        <v/>
      </c>
      <c r="CZ55" s="251"/>
      <c r="DA55" s="252"/>
      <c r="DB55" s="253"/>
      <c r="DC55" s="253"/>
      <c r="DD55" s="254" t="n">
        <f aca="false">COUNTIF(CV$48:CV$55,CV55)+COUNTIF(CX$48:CX$55,CV55)</f>
        <v>0</v>
      </c>
      <c r="DE55" s="254" t="n">
        <f aca="false">COUNTIF(CV$48:CV$55,CX55)+COUNTIF(CX$48:CX$55,CX55)</f>
        <v>0</v>
      </c>
      <c r="DF55" s="254"/>
      <c r="DG55" s="246" t="str">
        <f aca="false">IF(OR(CV55&lt;&gt;"",CX55&lt;&gt;""),IF(DD55&lt;&gt;1,0,COUNTIF($B$48:$B$55,CV55)+COUNTIF($D$48:$D$55,CV55))+IF(DE55&lt;&gt;1,0,COUNTIF($B$48:$B$55,CX55)+COUNTIF($D$48:$D$55,CX55)),"")</f>
        <v/>
      </c>
      <c r="DI55" s="241"/>
      <c r="DJ55" s="227" t="str">
        <f aca="false">IF(DI55="","",VLOOKUP(DI55,Language!$D$5:$E$63,2,0))</f>
        <v/>
      </c>
      <c r="DK55" s="231"/>
      <c r="DL55" s="227" t="str">
        <f aca="false">IF(DK55="","",VLOOKUP(DK55,Language!$D$5:$E$63,2,0))</f>
        <v/>
      </c>
      <c r="DM55" s="251"/>
      <c r="DN55" s="252"/>
      <c r="DO55" s="253"/>
      <c r="DP55" s="253"/>
      <c r="DQ55" s="254" t="n">
        <f aca="false">COUNTIF(DI$48:DI$55,DI55)+COUNTIF(DK$48:DK$55,DI55)</f>
        <v>0</v>
      </c>
      <c r="DR55" s="254" t="n">
        <f aca="false">COUNTIF(DI$48:DI$55,DK55)+COUNTIF(DK$48:DK$55,DK55)</f>
        <v>0</v>
      </c>
      <c r="DS55" s="254"/>
      <c r="DT55" s="246" t="str">
        <f aca="false">IF(OR(DI55&lt;&gt;"",DK55&lt;&gt;""),IF(DQ55&lt;&gt;1,0,COUNTIF($B$48:$B$55,DI55)+COUNTIF($D$48:$D$55,DI55))+IF(DR55&lt;&gt;1,0,COUNTIF($B$48:$B$55,DK55)+COUNTIF($D$48:$D$55,DK55)),"")</f>
        <v/>
      </c>
      <c r="DV55" s="241"/>
      <c r="DW55" s="227" t="str">
        <f aca="false">IF(DV55="","",VLOOKUP(DV55,Language!$D$5:$E$63,2,0))</f>
        <v/>
      </c>
      <c r="DX55" s="231"/>
      <c r="DY55" s="227" t="str">
        <f aca="false">IF(DX55="","",VLOOKUP(DX55,Language!$D$5:$E$63,2,0))</f>
        <v/>
      </c>
      <c r="DZ55" s="251"/>
      <c r="EA55" s="252"/>
      <c r="EB55" s="253"/>
      <c r="EC55" s="253"/>
      <c r="ED55" s="254" t="n">
        <f aca="false">COUNTIF(DV$48:DV$55,DV55)+COUNTIF(DX$48:DX$55,DV55)</f>
        <v>0</v>
      </c>
      <c r="EE55" s="254" t="n">
        <f aca="false">COUNTIF(DV$48:DV$55,DX55)+COUNTIF(DX$48:DX$55,DX55)</f>
        <v>0</v>
      </c>
      <c r="EF55" s="254"/>
      <c r="EG55" s="246" t="str">
        <f aca="false">IF(OR(DV55&lt;&gt;"",DX55&lt;&gt;""),IF(ED55&lt;&gt;1,0,COUNTIF($B$48:$B$55,DV55)+COUNTIF($D$48:$D$55,DV55))+IF(EE55&lt;&gt;1,0,COUNTIF($B$48:$B$55,DX55)+COUNTIF($D$48:$D$55,DX55)),"")</f>
        <v/>
      </c>
      <c r="EI55" s="241"/>
      <c r="EJ55" s="227" t="str">
        <f aca="false">IF(EI55="","",VLOOKUP(EI55,Language!$D$5:$E$63,2,0))</f>
        <v/>
      </c>
      <c r="EK55" s="231"/>
      <c r="EL55" s="227" t="str">
        <f aca="false">IF(EK55="","",VLOOKUP(EK55,Language!$D$5:$E$63,2,0))</f>
        <v/>
      </c>
      <c r="EM55" s="251"/>
      <c r="EN55" s="252"/>
      <c r="EO55" s="253"/>
      <c r="EP55" s="253"/>
      <c r="EQ55" s="254" t="n">
        <f aca="false">COUNTIF(EI$48:EI$55,EI55)+COUNTIF(EK$48:EK$55,EI55)</f>
        <v>0</v>
      </c>
      <c r="ER55" s="254" t="n">
        <f aca="false">COUNTIF(EI$48:EI$55,EK55)+COUNTIF(EK$48:EK$55,EK55)</f>
        <v>0</v>
      </c>
      <c r="ES55" s="254"/>
      <c r="ET55" s="246" t="str">
        <f aca="false">IF(OR(EI55&lt;&gt;"",EK55&lt;&gt;""),IF(EQ55&lt;&gt;1,0,COUNTIF($B$48:$B$55,EI55)+COUNTIF($D$48:$D$55,EI55))+IF(ER55&lt;&gt;1,0,COUNTIF($B$48:$B$55,EK55)+COUNTIF($D$48:$D$55,EK55)),"")</f>
        <v/>
      </c>
      <c r="EV55" s="241"/>
      <c r="EW55" s="227" t="str">
        <f aca="false">IF(EV55="","",VLOOKUP(EV55,Language!$D$5:$E$63,2,0))</f>
        <v/>
      </c>
      <c r="EX55" s="231"/>
      <c r="EY55" s="227" t="str">
        <f aca="false">IF(EX55="","",VLOOKUP(EX55,Language!$D$5:$E$63,2,0))</f>
        <v/>
      </c>
      <c r="EZ55" s="251"/>
      <c r="FA55" s="252"/>
      <c r="FB55" s="253"/>
      <c r="FC55" s="253"/>
      <c r="FD55" s="254" t="n">
        <f aca="false">COUNTIF(EV$48:EV$55,EV55)+COUNTIF(EX$48:EX$55,EV55)</f>
        <v>0</v>
      </c>
      <c r="FE55" s="254" t="n">
        <f aca="false">COUNTIF(EV$48:EV$55,EX55)+COUNTIF(EX$48:EX$55,EX55)</f>
        <v>0</v>
      </c>
      <c r="FF55" s="254"/>
      <c r="FG55" s="246" t="str">
        <f aca="false">IF(OR(EV55&lt;&gt;"",EX55&lt;&gt;""),IF(FD55&lt;&gt;1,0,COUNTIF($B$48:$B$55,EV55)+COUNTIF($D$48:$D$55,EV55))+IF(FE55&lt;&gt;1,0,COUNTIF($B$48:$B$55,EX55)+COUNTIF($D$48:$D$55,EX55)),"")</f>
        <v/>
      </c>
      <c r="FI55" s="241"/>
      <c r="FJ55" s="227" t="str">
        <f aca="false">IF(FI55="","",VLOOKUP(FI55,Language!$D$5:$E$63,2,0))</f>
        <v/>
      </c>
      <c r="FK55" s="231"/>
      <c r="FL55" s="227" t="str">
        <f aca="false">IF(FK55="","",VLOOKUP(FK55,Language!$D$5:$E$63,2,0))</f>
        <v/>
      </c>
      <c r="FM55" s="251"/>
      <c r="FN55" s="252"/>
      <c r="FO55" s="253"/>
      <c r="FP55" s="253"/>
      <c r="FQ55" s="254" t="n">
        <f aca="false">COUNTIF(FI$48:FI$55,FI55)+COUNTIF(FK$48:FK$55,FI55)</f>
        <v>0</v>
      </c>
      <c r="FR55" s="254" t="n">
        <f aca="false">COUNTIF(FI$48:FI$55,FK55)+COUNTIF(FK$48:FK$55,FK55)</f>
        <v>0</v>
      </c>
      <c r="FS55" s="254"/>
      <c r="FT55" s="246" t="str">
        <f aca="false">IF(OR(FI55&lt;&gt;"",FK55&lt;&gt;""),IF(FQ55&lt;&gt;1,0,COUNTIF($B$48:$B$55,FI55)+COUNTIF($D$48:$D$55,FI55))+IF(FR55&lt;&gt;1,0,COUNTIF($B$48:$B$55,FK55)+COUNTIF($D$48:$D$55,FK55)),"")</f>
        <v/>
      </c>
      <c r="FV55" s="241"/>
      <c r="FW55" s="227" t="str">
        <f aca="false">IF(FV55="","",VLOOKUP(FV55,Language!$D$5:$E$63,2,0))</f>
        <v/>
      </c>
      <c r="FX55" s="231"/>
      <c r="FY55" s="227" t="str">
        <f aca="false">IF(FX55="","",VLOOKUP(FX55,Language!$D$5:$E$63,2,0))</f>
        <v/>
      </c>
      <c r="FZ55" s="251"/>
      <c r="GA55" s="252"/>
      <c r="GB55" s="253"/>
      <c r="GC55" s="253"/>
      <c r="GD55" s="254" t="n">
        <f aca="false">COUNTIF(FV$48:FV$55,FV55)+COUNTIF(FX$48:FX$55,FV55)</f>
        <v>0</v>
      </c>
      <c r="GE55" s="254" t="n">
        <f aca="false">COUNTIF(FV$48:FV$55,FX55)+COUNTIF(FX$48:FX$55,FX55)</f>
        <v>0</v>
      </c>
      <c r="GF55" s="254"/>
      <c r="GG55" s="246" t="str">
        <f aca="false">IF(OR(FV55&lt;&gt;"",FX55&lt;&gt;""),IF(GD55&lt;&gt;1,0,COUNTIF($B$48:$B$55,FV55)+COUNTIF($D$48:$D$55,FV55))+IF(GE55&lt;&gt;1,0,COUNTIF($B$48:$B$55,FX55)+COUNTIF($D$48:$D$55,FX55)),"")</f>
        <v/>
      </c>
      <c r="GI55" s="241"/>
      <c r="GJ55" s="227" t="str">
        <f aca="false">IF(GI55="","",VLOOKUP(GI55,Language!$D$5:$E$63,2,0))</f>
        <v/>
      </c>
      <c r="GK55" s="231"/>
      <c r="GL55" s="227" t="str">
        <f aca="false">IF(GK55="","",VLOOKUP(GK55,Language!$D$5:$E$63,2,0))</f>
        <v/>
      </c>
      <c r="GM55" s="251"/>
      <c r="GN55" s="252"/>
      <c r="GO55" s="253"/>
      <c r="GP55" s="253"/>
      <c r="GQ55" s="254" t="n">
        <f aca="false">COUNTIF(GI$48:GI$55,GI55)+COUNTIF(GK$48:GK$55,GI55)</f>
        <v>0</v>
      </c>
      <c r="GR55" s="254" t="n">
        <f aca="false">COUNTIF(GI$48:GI$55,GK55)+COUNTIF(GK$48:GK$55,GK55)</f>
        <v>0</v>
      </c>
      <c r="GS55" s="254"/>
      <c r="GT55" s="246" t="str">
        <f aca="false">IF(OR(GI55&lt;&gt;"",GK55&lt;&gt;""),IF(GQ55&lt;&gt;1,0,COUNTIF($B$48:$B$55,GI55)+COUNTIF($D$48:$D$55,GI55))+IF(GR55&lt;&gt;1,0,COUNTIF($B$48:$B$55,GK55)+COUNTIF($D$48:$D$55,GK55)),"")</f>
        <v/>
      </c>
      <c r="GV55" s="241"/>
      <c r="GW55" s="227" t="str">
        <f aca="false">IF(GV55="","",VLOOKUP(GV55,Language!$D$5:$E$63,2,0))</f>
        <v/>
      </c>
      <c r="GX55" s="231"/>
      <c r="GY55" s="227" t="str">
        <f aca="false">IF(GX55="","",VLOOKUP(GX55,Language!$D$5:$E$63,2,0))</f>
        <v/>
      </c>
      <c r="GZ55" s="251"/>
      <c r="HA55" s="252"/>
      <c r="HB55" s="253"/>
      <c r="HC55" s="253"/>
      <c r="HD55" s="254" t="n">
        <f aca="false">COUNTIF(GV$48:GV$55,GV55)+COUNTIF(GX$48:GX$55,GV55)</f>
        <v>0</v>
      </c>
      <c r="HE55" s="254" t="n">
        <f aca="false">COUNTIF(GV$48:GV$55,GX55)+COUNTIF(GX$48:GX$55,GX55)</f>
        <v>0</v>
      </c>
      <c r="HF55" s="254"/>
      <c r="HG55" s="246" t="str">
        <f aca="false">IF(OR(GV55&lt;&gt;"",GX55&lt;&gt;""),IF(HD55&lt;&gt;1,0,COUNTIF($B$48:$B$55,GV55)+COUNTIF($D$48:$D$55,GV55))+IF(HE55&lt;&gt;1,0,COUNTIF($B$48:$B$55,GX55)+COUNTIF($D$48:$D$55,GX55)),"")</f>
        <v/>
      </c>
      <c r="HI55" s="241"/>
      <c r="HJ55" s="227" t="str">
        <f aca="false">IF(HI55="","",VLOOKUP(HI55,Language!$D$5:$E$63,2,0))</f>
        <v/>
      </c>
      <c r="HK55" s="231"/>
      <c r="HL55" s="227" t="str">
        <f aca="false">IF(HK55="","",VLOOKUP(HK55,Language!$D$5:$E$63,2,0))</f>
        <v/>
      </c>
      <c r="HM55" s="251"/>
      <c r="HN55" s="252"/>
      <c r="HO55" s="253"/>
      <c r="HP55" s="253"/>
      <c r="HQ55" s="254" t="n">
        <f aca="false">COUNTIF(HI$48:HI$55,HI55)+COUNTIF(HK$48:HK$55,HI55)</f>
        <v>0</v>
      </c>
      <c r="HR55" s="254" t="n">
        <f aca="false">COUNTIF(HI$48:HI$55,HK55)+COUNTIF(HK$48:HK$55,HK55)</f>
        <v>0</v>
      </c>
      <c r="HS55" s="254"/>
      <c r="HT55" s="246" t="str">
        <f aca="false">IF(OR(HI55&lt;&gt;"",HK55&lt;&gt;""),IF(HQ55&lt;&gt;1,0,COUNTIF($B$48:$B$55,HI55)+COUNTIF($D$48:$D$55,HI55))+IF(HR55&lt;&gt;1,0,COUNTIF($B$48:$B$55,HK55)+COUNTIF($D$48:$D$55,HK55)),"")</f>
        <v/>
      </c>
      <c r="HV55" s="241"/>
      <c r="HW55" s="227" t="str">
        <f aca="false">IF(HV55="","",VLOOKUP(HV55,Language!$D$5:$E$63,2,0))</f>
        <v/>
      </c>
      <c r="HX55" s="231"/>
      <c r="HY55" s="227" t="str">
        <f aca="false">IF(HX55="","",VLOOKUP(HX55,Language!$D$5:$E$63,2,0))</f>
        <v/>
      </c>
      <c r="HZ55" s="251"/>
      <c r="IA55" s="252"/>
      <c r="IB55" s="253"/>
      <c r="IC55" s="253"/>
      <c r="ID55" s="254" t="n">
        <f aca="false">COUNTIF(HV$48:HV$55,HV55)+COUNTIF(HX$48:HX$55,HV55)</f>
        <v>0</v>
      </c>
      <c r="IE55" s="254" t="n">
        <f aca="false">COUNTIF(HV$48:HV$55,HX55)+COUNTIF(HX$48:HX$55,HX55)</f>
        <v>0</v>
      </c>
      <c r="IF55" s="254"/>
      <c r="IG55" s="246" t="str">
        <f aca="false">IF(OR(HV55&lt;&gt;"",HX55&lt;&gt;""),IF(ID55&lt;&gt;1,0,COUNTIF($B$48:$B$55,HV55)+COUNTIF($D$48:$D$55,HV55))+IF(IE55&lt;&gt;1,0,COUNTIF($B$48:$B$55,HX55)+COUNTIF($D$48:$D$55,HX55)),"")</f>
        <v/>
      </c>
      <c r="II55" s="241"/>
      <c r="IJ55" s="227" t="str">
        <f aca="false">IF(II55="","",VLOOKUP(II55,Language!$D$5:$E$63,2,0))</f>
        <v/>
      </c>
      <c r="IK55" s="231"/>
      <c r="IL55" s="227" t="str">
        <f aca="false">IF(IK55="","",VLOOKUP(IK55,Language!$D$5:$E$63,2,0))</f>
        <v/>
      </c>
      <c r="IM55" s="251"/>
      <c r="IN55" s="252"/>
      <c r="IO55" s="253"/>
      <c r="IP55" s="253"/>
      <c r="IQ55" s="254" t="n">
        <f aca="false">COUNTIF(II$48:II$55,II55)+COUNTIF(IK$48:IK$55,II55)</f>
        <v>0</v>
      </c>
      <c r="IR55" s="254" t="n">
        <f aca="false">COUNTIF(II$48:II$55,IK55)+COUNTIF(IK$48:IK$55,IK55)</f>
        <v>0</v>
      </c>
      <c r="IS55" s="254"/>
      <c r="IT55" s="246" t="str">
        <f aca="false">IF(OR(II55&lt;&gt;"",IK55&lt;&gt;""),IF(IQ55&lt;&gt;1,0,COUNTIF($B$48:$B$55,II55)+COUNTIF($D$48:$D$55,II55))+IF(IR55&lt;&gt;1,0,COUNTIF($B$48:$B$55,IK55)+COUNTIF($D$48:$D$55,IK55)),"")</f>
        <v/>
      </c>
      <c r="IV55" s="241"/>
      <c r="IW55" s="227" t="str">
        <f aca="false">IF(IV55="","",VLOOKUP(IV55,Language!$D$5:$E$63,2,0))</f>
        <v/>
      </c>
      <c r="IX55" s="231"/>
      <c r="IY55" s="227" t="str">
        <f aca="false">IF(IX55="","",VLOOKUP(IX55,Language!$D$5:$E$63,2,0))</f>
        <v/>
      </c>
      <c r="IZ55" s="251"/>
      <c r="JA55" s="252"/>
      <c r="JB55" s="253"/>
      <c r="JC55" s="253"/>
      <c r="JD55" s="254" t="n">
        <f aca="false">COUNTIF(IV$48:IV$55,IV55)+COUNTIF(IX$48:IX$55,IV55)</f>
        <v>0</v>
      </c>
      <c r="JE55" s="254" t="n">
        <f aca="false">COUNTIF(IV$48:IV$55,IX55)+COUNTIF(IX$48:IX$55,IX55)</f>
        <v>0</v>
      </c>
      <c r="JF55" s="254"/>
      <c r="JG55" s="246" t="str">
        <f aca="false">IF(OR(IV55&lt;&gt;"",IX55&lt;&gt;""),IF(JD55&lt;&gt;1,0,COUNTIF($B$48:$B$55,IV55)+COUNTIF($D$48:$D$55,IV55))+IF(JE55&lt;&gt;1,0,COUNTIF($B$48:$B$55,IX55)+COUNTIF($D$48:$D$55,IX55)),"")</f>
        <v/>
      </c>
      <c r="JI55" s="241"/>
      <c r="JJ55" s="227" t="str">
        <f aca="false">IF(JI55="","",VLOOKUP(JI55,Language!$D$5:$E$63,2,0))</f>
        <v/>
      </c>
      <c r="JK55" s="231"/>
      <c r="JL55" s="227" t="str">
        <f aca="false">IF(JK55="","",VLOOKUP(JK55,Language!$D$5:$E$63,2,0))</f>
        <v/>
      </c>
      <c r="JM55" s="251"/>
      <c r="JN55" s="252"/>
      <c r="JO55" s="253"/>
      <c r="JP55" s="253"/>
      <c r="JQ55" s="254" t="n">
        <f aca="false">COUNTIF(JI$48:JI$55,JI55)+COUNTIF(JK$48:JK$55,JI55)</f>
        <v>0</v>
      </c>
      <c r="JR55" s="254" t="n">
        <f aca="false">COUNTIF(JI$48:JI$55,JK55)+COUNTIF(JK$48:JK$55,JK55)</f>
        <v>0</v>
      </c>
      <c r="JS55" s="254"/>
      <c r="JT55" s="246" t="str">
        <f aca="false">IF(OR(JI55&lt;&gt;"",JK55&lt;&gt;""),IF(JQ55&lt;&gt;1,0,COUNTIF($B$48:$B$55,JI55)+COUNTIF($D$48:$D$55,JI55))+IF(JR55&lt;&gt;1,0,COUNTIF($B$48:$B$55,JK55)+COUNTIF($D$48:$D$55,JK55)),"")</f>
        <v/>
      </c>
      <c r="JV55" s="241"/>
      <c r="JW55" s="227" t="str">
        <f aca="false">IF(JV55="","",VLOOKUP(JV55,Language!$D$5:$E$63,2,0))</f>
        <v/>
      </c>
      <c r="JX55" s="231"/>
      <c r="JY55" s="227" t="str">
        <f aca="false">IF(JX55="","",VLOOKUP(JX55,Language!$D$5:$E$63,2,0))</f>
        <v/>
      </c>
      <c r="JZ55" s="251"/>
      <c r="KA55" s="252"/>
      <c r="KB55" s="253"/>
      <c r="KC55" s="253"/>
      <c r="KD55" s="254" t="n">
        <f aca="false">COUNTIF(JV$48:JV$55,JV55)+COUNTIF(JX$48:JX$55,JV55)</f>
        <v>0</v>
      </c>
      <c r="KE55" s="254" t="n">
        <f aca="false">COUNTIF(JV$48:JV$55,JX55)+COUNTIF(JX$48:JX$55,JX55)</f>
        <v>0</v>
      </c>
      <c r="KF55" s="254"/>
      <c r="KG55" s="246" t="str">
        <f aca="false">IF(OR(JV55&lt;&gt;"",JX55&lt;&gt;""),IF(KD55&lt;&gt;1,0,COUNTIF($B$48:$B$55,JV55)+COUNTIF($D$48:$D$55,JV55))+IF(KE55&lt;&gt;1,0,COUNTIF($B$48:$B$55,JX55)+COUNTIF($D$48:$D$55,JX55)),"")</f>
        <v/>
      </c>
      <c r="KI55" s="241"/>
      <c r="KJ55" s="227" t="str">
        <f aca="false">IF(KI55="","",VLOOKUP(KI55,Language!$D$5:$E$63,2,0))</f>
        <v/>
      </c>
      <c r="KK55" s="231"/>
      <c r="KL55" s="227" t="str">
        <f aca="false">IF(KK55="","",VLOOKUP(KK55,Language!$D$5:$E$63,2,0))</f>
        <v/>
      </c>
      <c r="KM55" s="251"/>
      <c r="KN55" s="252"/>
      <c r="KO55" s="253"/>
      <c r="KP55" s="253"/>
      <c r="KQ55" s="254" t="n">
        <f aca="false">COUNTIF(KI$48:KI$55,KI55)+COUNTIF(KK$48:KK$55,KI55)</f>
        <v>0</v>
      </c>
      <c r="KR55" s="254" t="n">
        <f aca="false">COUNTIF(KI$48:KI$55,KK55)+COUNTIF(KK$48:KK$55,KK55)</f>
        <v>0</v>
      </c>
      <c r="KS55" s="254"/>
      <c r="KT55" s="246" t="str">
        <f aca="false">IF(OR(KI55&lt;&gt;"",KK55&lt;&gt;""),IF(KQ55&lt;&gt;1,0,COUNTIF($B$48:$B$55,KI55)+COUNTIF($D$48:$D$55,KI55))+IF(KR55&lt;&gt;1,0,COUNTIF($B$48:$B$55,KK55)+COUNTIF($D$48:$D$55,KK55)),"")</f>
        <v/>
      </c>
      <c r="KV55" s="241"/>
      <c r="KW55" s="227" t="str">
        <f aca="false">IF(KV55="","",VLOOKUP(KV55,Language!$D$5:$E$63,2,0))</f>
        <v/>
      </c>
      <c r="KX55" s="231"/>
      <c r="KY55" s="227" t="str">
        <f aca="false">IF(KX55="","",VLOOKUP(KX55,Language!$D$5:$E$63,2,0))</f>
        <v/>
      </c>
      <c r="KZ55" s="251"/>
      <c r="LA55" s="252"/>
      <c r="LB55" s="253"/>
      <c r="LC55" s="253"/>
      <c r="LD55" s="254" t="n">
        <f aca="false">COUNTIF(KV$48:KV$55,KV55)+COUNTIF(KX$48:KX$55,KV55)</f>
        <v>0</v>
      </c>
      <c r="LE55" s="254" t="n">
        <f aca="false">COUNTIF(KV$48:KV$55,KX55)+COUNTIF(KX$48:KX$55,KX55)</f>
        <v>0</v>
      </c>
      <c r="LF55" s="254"/>
      <c r="LG55" s="246" t="str">
        <f aca="false">IF(OR(KV55&lt;&gt;"",KX55&lt;&gt;""),IF(LD55&lt;&gt;1,0,COUNTIF($B$48:$B$55,KV55)+COUNTIF($D$48:$D$55,KV55))+IF(LE55&lt;&gt;1,0,COUNTIF($B$48:$B$55,KX55)+COUNTIF($D$48:$D$55,KX55)),"")</f>
        <v/>
      </c>
      <c r="LI55" s="241"/>
      <c r="LJ55" s="227" t="str">
        <f aca="false">IF(LI55="","",VLOOKUP(LI55,Language!$D$5:$E$63,2,0))</f>
        <v/>
      </c>
      <c r="LK55" s="231"/>
      <c r="LL55" s="227" t="str">
        <f aca="false">IF(LK55="","",VLOOKUP(LK55,Language!$D$5:$E$63,2,0))</f>
        <v/>
      </c>
      <c r="LM55" s="251"/>
      <c r="LN55" s="252"/>
      <c r="LO55" s="253"/>
      <c r="LP55" s="253"/>
      <c r="LQ55" s="254" t="n">
        <f aca="false">COUNTIF(LI$48:LI$55,LI55)+COUNTIF(LK$48:LK$55,LI55)</f>
        <v>0</v>
      </c>
      <c r="LR55" s="254" t="n">
        <f aca="false">COUNTIF(LI$48:LI$55,LK55)+COUNTIF(LK$48:LK$55,LK55)</f>
        <v>0</v>
      </c>
      <c r="LS55" s="254"/>
      <c r="LT55" s="246" t="str">
        <f aca="false">IF(OR(LI55&lt;&gt;"",LK55&lt;&gt;""),IF(LQ55&lt;&gt;1,0,COUNTIF($B$48:$B$55,LI55)+COUNTIF($D$48:$D$55,LI55))+IF(LR55&lt;&gt;1,0,COUNTIF($B$48:$B$55,LK55)+COUNTIF($D$48:$D$55,LK55)),"")</f>
        <v/>
      </c>
      <c r="LV55" s="241"/>
      <c r="LW55" s="227" t="str">
        <f aca="false">IF(LV55="","",VLOOKUP(LV55,Language!$D$5:$E$63,2,0))</f>
        <v/>
      </c>
      <c r="LX55" s="231"/>
      <c r="LY55" s="227" t="str">
        <f aca="false">IF(LX55="","",VLOOKUP(LX55,Language!$D$5:$E$63,2,0))</f>
        <v/>
      </c>
      <c r="LZ55" s="251"/>
      <c r="MA55" s="252"/>
      <c r="MB55" s="253"/>
      <c r="MC55" s="253"/>
      <c r="MD55" s="254" t="n">
        <f aca="false">COUNTIF(LV$48:LV$55,LV55)+COUNTIF(LX$48:LX$55,LV55)</f>
        <v>0</v>
      </c>
      <c r="ME55" s="254" t="n">
        <f aca="false">COUNTIF(LV$48:LV$55,LX55)+COUNTIF(LX$48:LX$55,LX55)</f>
        <v>0</v>
      </c>
      <c r="MF55" s="254"/>
      <c r="MG55" s="246" t="str">
        <f aca="false">IF(OR(LV55&lt;&gt;"",LX55&lt;&gt;""),IF(MD55&lt;&gt;1,0,COUNTIF($B$48:$B$55,LV55)+COUNTIF($D$48:$D$55,LV55))+IF(ME55&lt;&gt;1,0,COUNTIF($B$48:$B$55,LX55)+COUNTIF($D$48:$D$55,LX55)),"")</f>
        <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4"/>
      <c r="Q56" s="224"/>
      <c r="R56" s="219"/>
      <c r="S56" s="219"/>
      <c r="T56" s="225"/>
      <c r="V56" s="216" t="str">
        <f aca="false">$B56</f>
        <v>Quarter final</v>
      </c>
      <c r="W56" s="218"/>
      <c r="X56" s="218"/>
      <c r="Y56" s="219"/>
      <c r="Z56" s="222"/>
      <c r="AA56" s="223"/>
      <c r="AB56" s="220"/>
      <c r="AC56" s="224"/>
      <c r="AD56" s="224"/>
      <c r="AE56" s="219"/>
      <c r="AF56" s="219"/>
      <c r="AG56" s="225"/>
      <c r="AI56" s="216" t="str">
        <f aca="false">$B56</f>
        <v>Quarter final</v>
      </c>
      <c r="AJ56" s="218"/>
      <c r="AK56" s="218"/>
      <c r="AL56" s="219"/>
      <c r="AM56" s="222"/>
      <c r="AN56" s="223"/>
      <c r="AO56" s="220"/>
      <c r="AP56" s="224"/>
      <c r="AQ56" s="224"/>
      <c r="AR56" s="219"/>
      <c r="AS56" s="219"/>
      <c r="AT56" s="225"/>
      <c r="AV56" s="216" t="str">
        <f aca="false">$B56</f>
        <v>Quarter final</v>
      </c>
      <c r="AW56" s="218"/>
      <c r="AX56" s="218"/>
      <c r="AY56" s="219"/>
      <c r="AZ56" s="222"/>
      <c r="BA56" s="223"/>
      <c r="BB56" s="220"/>
      <c r="BC56" s="224"/>
      <c r="BD56" s="224"/>
      <c r="BE56" s="219"/>
      <c r="BF56" s="219"/>
      <c r="BG56" s="225"/>
      <c r="BI56" s="216" t="str">
        <f aca="false">$B56</f>
        <v>Quarter final</v>
      </c>
      <c r="BJ56" s="218"/>
      <c r="BK56" s="218"/>
      <c r="BL56" s="219"/>
      <c r="BM56" s="222"/>
      <c r="BN56" s="223"/>
      <c r="BO56" s="220"/>
      <c r="BP56" s="224"/>
      <c r="BQ56" s="224"/>
      <c r="BR56" s="219"/>
      <c r="BS56" s="219"/>
      <c r="BT56" s="225"/>
      <c r="BV56" s="216" t="str">
        <f aca="false">$B56</f>
        <v>Quarter final</v>
      </c>
      <c r="BW56" s="218"/>
      <c r="BX56" s="218"/>
      <c r="BY56" s="219"/>
      <c r="BZ56" s="222"/>
      <c r="CA56" s="223"/>
      <c r="CB56" s="220"/>
      <c r="CC56" s="224"/>
      <c r="CD56" s="224"/>
      <c r="CE56" s="219"/>
      <c r="CF56" s="219"/>
      <c r="CG56" s="225"/>
      <c r="CI56" s="216" t="str">
        <f aca="false">$B56</f>
        <v>Quarter final</v>
      </c>
      <c r="CJ56" s="218"/>
      <c r="CK56" s="218"/>
      <c r="CL56" s="219"/>
      <c r="CM56" s="222"/>
      <c r="CN56" s="223"/>
      <c r="CO56" s="220"/>
      <c r="CP56" s="224"/>
      <c r="CQ56" s="224"/>
      <c r="CR56" s="219"/>
      <c r="CS56" s="219"/>
      <c r="CT56" s="225"/>
      <c r="CV56" s="216" t="str">
        <f aca="false">$B56</f>
        <v>Quarter final</v>
      </c>
      <c r="CW56" s="218"/>
      <c r="CX56" s="218"/>
      <c r="CY56" s="219"/>
      <c r="CZ56" s="222"/>
      <c r="DA56" s="223"/>
      <c r="DB56" s="220"/>
      <c r="DC56" s="224"/>
      <c r="DD56" s="224"/>
      <c r="DE56" s="219"/>
      <c r="DF56" s="219"/>
      <c r="DG56" s="225"/>
      <c r="DI56" s="216" t="str">
        <f aca="false">$B56</f>
        <v>Quarter final</v>
      </c>
      <c r="DJ56" s="218"/>
      <c r="DK56" s="218"/>
      <c r="DL56" s="219"/>
      <c r="DM56" s="222"/>
      <c r="DN56" s="223"/>
      <c r="DO56" s="220"/>
      <c r="DP56" s="224"/>
      <c r="DQ56" s="224"/>
      <c r="DR56" s="219"/>
      <c r="DS56" s="219"/>
      <c r="DT56" s="225"/>
      <c r="DV56" s="216" t="str">
        <f aca="false">$B56</f>
        <v>Quarter final</v>
      </c>
      <c r="DW56" s="218"/>
      <c r="DX56" s="218"/>
      <c r="DY56" s="219"/>
      <c r="DZ56" s="222"/>
      <c r="EA56" s="223"/>
      <c r="EB56" s="220"/>
      <c r="EC56" s="224"/>
      <c r="ED56" s="224"/>
      <c r="EE56" s="219"/>
      <c r="EF56" s="219"/>
      <c r="EG56" s="225"/>
      <c r="EI56" s="216" t="str">
        <f aca="false">$B56</f>
        <v>Quarter final</v>
      </c>
      <c r="EJ56" s="218"/>
      <c r="EK56" s="218"/>
      <c r="EL56" s="219"/>
      <c r="EM56" s="222"/>
      <c r="EN56" s="223"/>
      <c r="EO56" s="220"/>
      <c r="EP56" s="224"/>
      <c r="EQ56" s="224"/>
      <c r="ER56" s="219"/>
      <c r="ES56" s="219"/>
      <c r="ET56" s="225"/>
      <c r="EV56" s="216" t="str">
        <f aca="false">$B56</f>
        <v>Quarter final</v>
      </c>
      <c r="EW56" s="218"/>
      <c r="EX56" s="218"/>
      <c r="EY56" s="219"/>
      <c r="EZ56" s="222"/>
      <c r="FA56" s="223"/>
      <c r="FB56" s="220"/>
      <c r="FC56" s="224"/>
      <c r="FD56" s="224"/>
      <c r="FE56" s="219"/>
      <c r="FF56" s="219"/>
      <c r="FG56" s="225"/>
      <c r="FI56" s="216" t="str">
        <f aca="false">$B56</f>
        <v>Quarter final</v>
      </c>
      <c r="FJ56" s="218"/>
      <c r="FK56" s="218"/>
      <c r="FL56" s="219"/>
      <c r="FM56" s="222"/>
      <c r="FN56" s="223"/>
      <c r="FO56" s="220"/>
      <c r="FP56" s="224"/>
      <c r="FQ56" s="224"/>
      <c r="FR56" s="219"/>
      <c r="FS56" s="219"/>
      <c r="FT56" s="225"/>
      <c r="FV56" s="216" t="str">
        <f aca="false">$B56</f>
        <v>Quarter final</v>
      </c>
      <c r="FW56" s="218"/>
      <c r="FX56" s="218"/>
      <c r="FY56" s="219"/>
      <c r="FZ56" s="222"/>
      <c r="GA56" s="223"/>
      <c r="GB56" s="220"/>
      <c r="GC56" s="224"/>
      <c r="GD56" s="224"/>
      <c r="GE56" s="219"/>
      <c r="GF56" s="219"/>
      <c r="GG56" s="225"/>
      <c r="GI56" s="216" t="str">
        <f aca="false">$B56</f>
        <v>Quarter final</v>
      </c>
      <c r="GJ56" s="218"/>
      <c r="GK56" s="218"/>
      <c r="GL56" s="219"/>
      <c r="GM56" s="222"/>
      <c r="GN56" s="223"/>
      <c r="GO56" s="220"/>
      <c r="GP56" s="224"/>
      <c r="GQ56" s="224"/>
      <c r="GR56" s="219"/>
      <c r="GS56" s="219"/>
      <c r="GT56" s="225"/>
      <c r="GV56" s="216" t="str">
        <f aca="false">$B56</f>
        <v>Quarter final</v>
      </c>
      <c r="GW56" s="218"/>
      <c r="GX56" s="218"/>
      <c r="GY56" s="219"/>
      <c r="GZ56" s="222"/>
      <c r="HA56" s="223"/>
      <c r="HB56" s="220"/>
      <c r="HC56" s="224"/>
      <c r="HD56" s="224"/>
      <c r="HE56" s="219"/>
      <c r="HF56" s="219"/>
      <c r="HG56" s="225"/>
      <c r="HI56" s="216" t="str">
        <f aca="false">$B56</f>
        <v>Quarter final</v>
      </c>
      <c r="HJ56" s="218"/>
      <c r="HK56" s="218"/>
      <c r="HL56" s="219"/>
      <c r="HM56" s="222"/>
      <c r="HN56" s="223"/>
      <c r="HO56" s="220"/>
      <c r="HP56" s="224"/>
      <c r="HQ56" s="224"/>
      <c r="HR56" s="219"/>
      <c r="HS56" s="219"/>
      <c r="HT56" s="225"/>
      <c r="HV56" s="216" t="str">
        <f aca="false">$B56</f>
        <v>Quarter final</v>
      </c>
      <c r="HW56" s="218"/>
      <c r="HX56" s="218"/>
      <c r="HY56" s="219"/>
      <c r="HZ56" s="222"/>
      <c r="IA56" s="223"/>
      <c r="IB56" s="220"/>
      <c r="IC56" s="224"/>
      <c r="ID56" s="224"/>
      <c r="IE56" s="219"/>
      <c r="IF56" s="219"/>
      <c r="IG56" s="225"/>
      <c r="II56" s="216" t="str">
        <f aca="false">$B56</f>
        <v>Quarter final</v>
      </c>
      <c r="IJ56" s="218"/>
      <c r="IK56" s="218"/>
      <c r="IL56" s="219"/>
      <c r="IM56" s="222"/>
      <c r="IN56" s="223"/>
      <c r="IO56" s="220"/>
      <c r="IP56" s="224"/>
      <c r="IQ56" s="224"/>
      <c r="IR56" s="219"/>
      <c r="IS56" s="219"/>
      <c r="IT56" s="225"/>
      <c r="IV56" s="216" t="str">
        <f aca="false">$B56</f>
        <v>Quarter final</v>
      </c>
      <c r="IW56" s="218"/>
      <c r="IX56" s="218"/>
      <c r="IY56" s="219"/>
      <c r="IZ56" s="222"/>
      <c r="JA56" s="223"/>
      <c r="JB56" s="220"/>
      <c r="JC56" s="224"/>
      <c r="JD56" s="224"/>
      <c r="JE56" s="219"/>
      <c r="JF56" s="219"/>
      <c r="JG56" s="225"/>
      <c r="JI56" s="216" t="str">
        <f aca="false">$B56</f>
        <v>Quarter final</v>
      </c>
      <c r="JJ56" s="218"/>
      <c r="JK56" s="218"/>
      <c r="JL56" s="219"/>
      <c r="JM56" s="222"/>
      <c r="JN56" s="223"/>
      <c r="JO56" s="220"/>
      <c r="JP56" s="224"/>
      <c r="JQ56" s="224"/>
      <c r="JR56" s="219"/>
      <c r="JS56" s="219"/>
      <c r="JT56" s="225"/>
      <c r="JV56" s="216" t="str">
        <f aca="false">$B56</f>
        <v>Quarter final</v>
      </c>
      <c r="JW56" s="218"/>
      <c r="JX56" s="218"/>
      <c r="JY56" s="219"/>
      <c r="JZ56" s="222"/>
      <c r="KA56" s="223"/>
      <c r="KB56" s="220"/>
      <c r="KC56" s="224"/>
      <c r="KD56" s="224"/>
      <c r="KE56" s="219"/>
      <c r="KF56" s="219"/>
      <c r="KG56" s="225"/>
      <c r="KI56" s="216" t="str">
        <f aca="false">$B56</f>
        <v>Quarter final</v>
      </c>
      <c r="KJ56" s="218"/>
      <c r="KK56" s="218"/>
      <c r="KL56" s="219"/>
      <c r="KM56" s="222"/>
      <c r="KN56" s="223"/>
      <c r="KO56" s="220"/>
      <c r="KP56" s="224"/>
      <c r="KQ56" s="224"/>
      <c r="KR56" s="219"/>
      <c r="KS56" s="219"/>
      <c r="KT56" s="225"/>
      <c r="KV56" s="216" t="str">
        <f aca="false">$B56</f>
        <v>Quarter final</v>
      </c>
      <c r="KW56" s="218"/>
      <c r="KX56" s="218"/>
      <c r="KY56" s="219"/>
      <c r="KZ56" s="222"/>
      <c r="LA56" s="223"/>
      <c r="LB56" s="220"/>
      <c r="LC56" s="224"/>
      <c r="LD56" s="224"/>
      <c r="LE56" s="219"/>
      <c r="LF56" s="219"/>
      <c r="LG56" s="225"/>
      <c r="LI56" s="216" t="str">
        <f aca="false">$B56</f>
        <v>Quarter final</v>
      </c>
      <c r="LJ56" s="218"/>
      <c r="LK56" s="218"/>
      <c r="LL56" s="219"/>
      <c r="LM56" s="222"/>
      <c r="LN56" s="223"/>
      <c r="LO56" s="220"/>
      <c r="LP56" s="224"/>
      <c r="LQ56" s="224"/>
      <c r="LR56" s="219"/>
      <c r="LS56" s="219"/>
      <c r="LT56" s="225"/>
      <c r="LV56" s="216" t="str">
        <f aca="false">$B56</f>
        <v>Quarter final</v>
      </c>
      <c r="LW56" s="218"/>
      <c r="LX56" s="218"/>
      <c r="LY56" s="219"/>
      <c r="LZ56" s="222"/>
      <c r="MA56" s="223"/>
      <c r="MB56" s="220"/>
      <c r="MC56" s="224"/>
      <c r="MD56" s="224"/>
      <c r="ME56" s="219"/>
      <c r="MF56" s="219"/>
      <c r="MG56" s="225"/>
    </row>
    <row r="57" s="106" customFormat="true" ht="15.5" hidden="false" customHeight="false" outlineLevel="0" collapsed="false">
      <c r="A57" s="201"/>
      <c r="B57" s="226" t="str">
        <f aca="false">IF(C57="","",INDEX(Groups!$C$7:$C$35,MATCH(C57,Groups!$D$7:$D$35,0)))</f>
        <v/>
      </c>
      <c r="C57" s="227" t="str">
        <f aca="true">INDIRECT("'"&amp;References!$A$1&amp;"'!"&amp;"$C$64")</f>
        <v/>
      </c>
      <c r="D57" s="228" t="str">
        <f aca="false">IF(E57="","",INDEX(Groups!$C$7:$C$35,MATCH(E57,Groups!$D$7:$D$35,0)))</f>
        <v/>
      </c>
      <c r="E57" s="227" t="str">
        <f aca="true">INDIRECT("'"&amp;References!$A$1&amp;"'!"&amp;"$E$64")</f>
        <v/>
      </c>
      <c r="F57" s="229" t="str">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230" t="str">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241"/>
      <c r="J57" s="227" t="str">
        <f aca="false">IF(I57="","",VLOOKUP(I57,Language!$D$5:$E$63,2,0))</f>
        <v/>
      </c>
      <c r="K57" s="231"/>
      <c r="L57" s="227" t="str">
        <f aca="false">IF(K57="","",VLOOKUP(K57,Language!$D$5:$E$63,2,0))</f>
        <v/>
      </c>
      <c r="M57" s="242"/>
      <c r="N57" s="243"/>
      <c r="O57" s="244"/>
      <c r="P57" s="244"/>
      <c r="Q57" s="245" t="n">
        <f aca="false">COUNTIF(I$57:I$60,I57)+COUNTIF(K$57:K$60,I57)</f>
        <v>0</v>
      </c>
      <c r="R57" s="245" t="n">
        <f aca="false">COUNTIF(I$57:I$60,K57)+COUNTIF(K$57:K$60,K57)</f>
        <v>0</v>
      </c>
      <c r="S57" s="245"/>
      <c r="T57" s="246" t="str">
        <f aca="false">IF(OR(I57&lt;&gt;"",K57&lt;&gt;""),IF(Q57&lt;&gt;1,0,COUNTIF($B$57:$B$60,I57)+COUNTIF($D$57:$D$60,I57))+IF(R57&lt;&gt;1,0,COUNTIF($B$57:$B$60,K57)+COUNTIF($D$57:$D$60,K57)),"")</f>
        <v/>
      </c>
      <c r="V57" s="241"/>
      <c r="W57" s="227" t="str">
        <f aca="false">IF(V57="","",VLOOKUP(V57,Language!$D$5:$E$63,2,0))</f>
        <v/>
      </c>
      <c r="X57" s="231"/>
      <c r="Y57" s="227" t="str">
        <f aca="false">IF(X57="","",VLOOKUP(X57,Language!$D$5:$E$63,2,0))</f>
        <v/>
      </c>
      <c r="Z57" s="242"/>
      <c r="AA57" s="243"/>
      <c r="AB57" s="244"/>
      <c r="AC57" s="244"/>
      <c r="AD57" s="245" t="n">
        <f aca="false">COUNTIF(V$57:V$60,V57)+COUNTIF(X$57:X$60,V57)</f>
        <v>0</v>
      </c>
      <c r="AE57" s="245" t="n">
        <f aca="false">COUNTIF(V$57:V$60,X57)+COUNTIF(X$57:X$60,X57)</f>
        <v>0</v>
      </c>
      <c r="AF57" s="245"/>
      <c r="AG57" s="246" t="str">
        <f aca="false">IF(OR(V57&lt;&gt;"",X57&lt;&gt;""),IF(AD57&lt;&gt;1,0,COUNTIF($B$57:$B$60,V57)+COUNTIF($D$57:$D$60,V57))+IF(AE57&lt;&gt;1,0,COUNTIF($B$57:$B$60,X57)+COUNTIF($D$57:$D$60,X57)),"")</f>
        <v/>
      </c>
      <c r="AI57" s="241"/>
      <c r="AJ57" s="227" t="str">
        <f aca="false">IF(AI57="","",VLOOKUP(AI57,Language!$D$5:$E$63,2,0))</f>
        <v/>
      </c>
      <c r="AK57" s="231"/>
      <c r="AL57" s="227" t="str">
        <f aca="false">IF(AK57="","",VLOOKUP(AK57,Language!$D$5:$E$63,2,0))</f>
        <v/>
      </c>
      <c r="AM57" s="242"/>
      <c r="AN57" s="243"/>
      <c r="AO57" s="244"/>
      <c r="AP57" s="244"/>
      <c r="AQ57" s="245" t="n">
        <f aca="false">COUNTIF(AI$57:AI$60,AI57)+COUNTIF(AK$57:AK$60,AI57)</f>
        <v>0</v>
      </c>
      <c r="AR57" s="245" t="n">
        <f aca="false">COUNTIF(AI$57:AI$60,AK57)+COUNTIF(AK$57:AK$60,AK57)</f>
        <v>0</v>
      </c>
      <c r="AS57" s="245"/>
      <c r="AT57" s="246" t="str">
        <f aca="false">IF(OR(AI57&lt;&gt;"",AK57&lt;&gt;""),IF(AQ57&lt;&gt;1,0,COUNTIF($B$57:$B$60,AI57)+COUNTIF($D$57:$D$60,AI57))+IF(AR57&lt;&gt;1,0,COUNTIF($B$57:$B$60,AK57)+COUNTIF($D$57:$D$60,AK57)),"")</f>
        <v/>
      </c>
      <c r="AV57" s="241"/>
      <c r="AW57" s="227" t="str">
        <f aca="false">IF(AV57="","",VLOOKUP(AV57,Language!$D$5:$E$63,2,0))</f>
        <v/>
      </c>
      <c r="AX57" s="231"/>
      <c r="AY57" s="227" t="str">
        <f aca="false">IF(AX57="","",VLOOKUP(AX57,Language!$D$5:$E$63,2,0))</f>
        <v/>
      </c>
      <c r="AZ57" s="242"/>
      <c r="BA57" s="243"/>
      <c r="BB57" s="244"/>
      <c r="BC57" s="244"/>
      <c r="BD57" s="245" t="n">
        <f aca="false">COUNTIF(AV$57:AV$60,AV57)+COUNTIF(AX$57:AX$60,AV57)</f>
        <v>0</v>
      </c>
      <c r="BE57" s="245" t="n">
        <f aca="false">COUNTIF(AV$57:AV$60,AX57)+COUNTIF(AX$57:AX$60,AX57)</f>
        <v>0</v>
      </c>
      <c r="BF57" s="245"/>
      <c r="BG57" s="246" t="str">
        <f aca="false">IF(OR(AV57&lt;&gt;"",AX57&lt;&gt;""),IF(BD57&lt;&gt;1,0,COUNTIF($B$57:$B$60,AV57)+COUNTIF($D$57:$D$60,AV57))+IF(BE57&lt;&gt;1,0,COUNTIF($B$57:$B$60,AX57)+COUNTIF($D$57:$D$60,AX57)),"")</f>
        <v/>
      </c>
      <c r="BI57" s="241"/>
      <c r="BJ57" s="227" t="str">
        <f aca="false">IF(BI57="","",VLOOKUP(BI57,Language!$D$5:$E$63,2,0))</f>
        <v/>
      </c>
      <c r="BK57" s="231"/>
      <c r="BL57" s="227" t="str">
        <f aca="false">IF(BK57="","",VLOOKUP(BK57,Language!$D$5:$E$63,2,0))</f>
        <v/>
      </c>
      <c r="BM57" s="242"/>
      <c r="BN57" s="243"/>
      <c r="BO57" s="244"/>
      <c r="BP57" s="244"/>
      <c r="BQ57" s="245" t="n">
        <f aca="false">COUNTIF(BI$57:BI$60,BI57)+COUNTIF(BK$57:BK$60,BI57)</f>
        <v>0</v>
      </c>
      <c r="BR57" s="245" t="n">
        <f aca="false">COUNTIF(BI$57:BI$60,BK57)+COUNTIF(BK$57:BK$60,BK57)</f>
        <v>0</v>
      </c>
      <c r="BS57" s="245"/>
      <c r="BT57" s="246" t="str">
        <f aca="false">IF(OR(BI57&lt;&gt;"",BK57&lt;&gt;""),IF(BQ57&lt;&gt;1,0,COUNTIF($B$57:$B$60,BI57)+COUNTIF($D$57:$D$60,BI57))+IF(BR57&lt;&gt;1,0,COUNTIF($B$57:$B$60,BK57)+COUNTIF($D$57:$D$60,BK57)),"")</f>
        <v/>
      </c>
      <c r="BV57" s="241"/>
      <c r="BW57" s="227" t="str">
        <f aca="false">IF(BV57="","",VLOOKUP(BV57,Language!$D$5:$E$63,2,0))</f>
        <v/>
      </c>
      <c r="BX57" s="231"/>
      <c r="BY57" s="227" t="str">
        <f aca="false">IF(BX57="","",VLOOKUP(BX57,Language!$D$5:$E$63,2,0))</f>
        <v/>
      </c>
      <c r="BZ57" s="242"/>
      <c r="CA57" s="243"/>
      <c r="CB57" s="244"/>
      <c r="CC57" s="244"/>
      <c r="CD57" s="245" t="n">
        <f aca="false">COUNTIF(BV$57:BV$60,BV57)+COUNTIF(BX$57:BX$60,BV57)</f>
        <v>0</v>
      </c>
      <c r="CE57" s="245" t="n">
        <f aca="false">COUNTIF(BV$57:BV$60,BX57)+COUNTIF(BX$57:BX$60,BX57)</f>
        <v>0</v>
      </c>
      <c r="CF57" s="245"/>
      <c r="CG57" s="246" t="str">
        <f aca="false">IF(OR(BV57&lt;&gt;"",BX57&lt;&gt;""),IF(CD57&lt;&gt;1,0,COUNTIF($B$57:$B$60,BV57)+COUNTIF($D$57:$D$60,BV57))+IF(CE57&lt;&gt;1,0,COUNTIF($B$57:$B$60,BX57)+COUNTIF($D$57:$D$60,BX57)),"")</f>
        <v/>
      </c>
      <c r="CI57" s="241"/>
      <c r="CJ57" s="227" t="str">
        <f aca="false">IF(CI57="","",VLOOKUP(CI57,Language!$D$5:$E$63,2,0))</f>
        <v/>
      </c>
      <c r="CK57" s="231"/>
      <c r="CL57" s="227" t="str">
        <f aca="false">IF(CK57="","",VLOOKUP(CK57,Language!$D$5:$E$63,2,0))</f>
        <v/>
      </c>
      <c r="CM57" s="242"/>
      <c r="CN57" s="243"/>
      <c r="CO57" s="244"/>
      <c r="CP57" s="244"/>
      <c r="CQ57" s="245" t="n">
        <f aca="false">COUNTIF(CI$57:CI$60,CI57)+COUNTIF(CK$57:CK$60,CI57)</f>
        <v>0</v>
      </c>
      <c r="CR57" s="245" t="n">
        <f aca="false">COUNTIF(CI$57:CI$60,CK57)+COUNTIF(CK$57:CK$60,CK57)</f>
        <v>0</v>
      </c>
      <c r="CS57" s="245"/>
      <c r="CT57" s="246" t="str">
        <f aca="false">IF(OR(CI57&lt;&gt;"",CK57&lt;&gt;""),IF(CQ57&lt;&gt;1,0,COUNTIF($B$57:$B$60,CI57)+COUNTIF($D$57:$D$60,CI57))+IF(CR57&lt;&gt;1,0,COUNTIF($B$57:$B$60,CK57)+COUNTIF($D$57:$D$60,CK57)),"")</f>
        <v/>
      </c>
      <c r="CV57" s="241"/>
      <c r="CW57" s="227" t="str">
        <f aca="false">IF(CV57="","",VLOOKUP(CV57,Language!$D$5:$E$63,2,0))</f>
        <v/>
      </c>
      <c r="CX57" s="231"/>
      <c r="CY57" s="227" t="str">
        <f aca="false">IF(CX57="","",VLOOKUP(CX57,Language!$D$5:$E$63,2,0))</f>
        <v/>
      </c>
      <c r="CZ57" s="242"/>
      <c r="DA57" s="243"/>
      <c r="DB57" s="244"/>
      <c r="DC57" s="244"/>
      <c r="DD57" s="245" t="n">
        <f aca="false">COUNTIF(CV$57:CV$60,CV57)+COUNTIF(CX$57:CX$60,CV57)</f>
        <v>0</v>
      </c>
      <c r="DE57" s="245" t="n">
        <f aca="false">COUNTIF(CV$57:CV$60,CX57)+COUNTIF(CX$57:CX$60,CX57)</f>
        <v>0</v>
      </c>
      <c r="DF57" s="245"/>
      <c r="DG57" s="246" t="str">
        <f aca="false">IF(OR(CV57&lt;&gt;"",CX57&lt;&gt;""),IF(DD57&lt;&gt;1,0,COUNTIF($B$57:$B$60,CV57)+COUNTIF($D$57:$D$60,CV57))+IF(DE57&lt;&gt;1,0,COUNTIF($B$57:$B$60,CX57)+COUNTIF($D$57:$D$60,CX57)),"")</f>
        <v/>
      </c>
      <c r="DI57" s="241"/>
      <c r="DJ57" s="227" t="str">
        <f aca="false">IF(DI57="","",VLOOKUP(DI57,Language!$D$5:$E$63,2,0))</f>
        <v/>
      </c>
      <c r="DK57" s="231"/>
      <c r="DL57" s="227" t="str">
        <f aca="false">IF(DK57="","",VLOOKUP(DK57,Language!$D$5:$E$63,2,0))</f>
        <v/>
      </c>
      <c r="DM57" s="242"/>
      <c r="DN57" s="243"/>
      <c r="DO57" s="244"/>
      <c r="DP57" s="244"/>
      <c r="DQ57" s="245" t="n">
        <f aca="false">COUNTIF(DI$57:DI$60,DI57)+COUNTIF(DK$57:DK$60,DI57)</f>
        <v>0</v>
      </c>
      <c r="DR57" s="245" t="n">
        <f aca="false">COUNTIF(DI$57:DI$60,DK57)+COUNTIF(DK$57:DK$60,DK57)</f>
        <v>0</v>
      </c>
      <c r="DS57" s="245"/>
      <c r="DT57" s="246" t="str">
        <f aca="false">IF(OR(DI57&lt;&gt;"",DK57&lt;&gt;""),IF(DQ57&lt;&gt;1,0,COUNTIF($B$57:$B$60,DI57)+COUNTIF($D$57:$D$60,DI57))+IF(DR57&lt;&gt;1,0,COUNTIF($B$57:$B$60,DK57)+COUNTIF($D$57:$D$60,DK57)),"")</f>
        <v/>
      </c>
      <c r="DV57" s="241"/>
      <c r="DW57" s="227" t="str">
        <f aca="false">IF(DV57="","",VLOOKUP(DV57,Language!$D$5:$E$63,2,0))</f>
        <v/>
      </c>
      <c r="DX57" s="231"/>
      <c r="DY57" s="227" t="str">
        <f aca="false">IF(DX57="","",VLOOKUP(DX57,Language!$D$5:$E$63,2,0))</f>
        <v/>
      </c>
      <c r="DZ57" s="242"/>
      <c r="EA57" s="243"/>
      <c r="EB57" s="244"/>
      <c r="EC57" s="244"/>
      <c r="ED57" s="245" t="n">
        <f aca="false">COUNTIF(DV$57:DV$60,DV57)+COUNTIF(DX$57:DX$60,DV57)</f>
        <v>0</v>
      </c>
      <c r="EE57" s="245" t="n">
        <f aca="false">COUNTIF(DV$57:DV$60,DX57)+COUNTIF(DX$57:DX$60,DX57)</f>
        <v>0</v>
      </c>
      <c r="EF57" s="245"/>
      <c r="EG57" s="246" t="str">
        <f aca="false">IF(OR(DV57&lt;&gt;"",DX57&lt;&gt;""),IF(ED57&lt;&gt;1,0,COUNTIF($B$57:$B$60,DV57)+COUNTIF($D$57:$D$60,DV57))+IF(EE57&lt;&gt;1,0,COUNTIF($B$57:$B$60,DX57)+COUNTIF($D$57:$D$60,DX57)),"")</f>
        <v/>
      </c>
      <c r="EI57" s="241"/>
      <c r="EJ57" s="227" t="str">
        <f aca="false">IF(EI57="","",VLOOKUP(EI57,Language!$D$5:$E$63,2,0))</f>
        <v/>
      </c>
      <c r="EK57" s="231"/>
      <c r="EL57" s="227" t="str">
        <f aca="false">IF(EK57="","",VLOOKUP(EK57,Language!$D$5:$E$63,2,0))</f>
        <v/>
      </c>
      <c r="EM57" s="242"/>
      <c r="EN57" s="243"/>
      <c r="EO57" s="244"/>
      <c r="EP57" s="244"/>
      <c r="EQ57" s="245" t="n">
        <f aca="false">COUNTIF(EI$57:EI$60,EI57)+COUNTIF(EK$57:EK$60,EI57)</f>
        <v>0</v>
      </c>
      <c r="ER57" s="245" t="n">
        <f aca="false">COUNTIF(EI$57:EI$60,EK57)+COUNTIF(EK$57:EK$60,EK57)</f>
        <v>0</v>
      </c>
      <c r="ES57" s="245"/>
      <c r="ET57" s="246" t="str">
        <f aca="false">IF(OR(EI57&lt;&gt;"",EK57&lt;&gt;""),IF(EQ57&lt;&gt;1,0,COUNTIF($B$57:$B$60,EI57)+COUNTIF($D$57:$D$60,EI57))+IF(ER57&lt;&gt;1,0,COUNTIF($B$57:$B$60,EK57)+COUNTIF($D$57:$D$60,EK57)),"")</f>
        <v/>
      </c>
      <c r="EV57" s="241"/>
      <c r="EW57" s="227" t="str">
        <f aca="false">IF(EV57="","",VLOOKUP(EV57,Language!$D$5:$E$63,2,0))</f>
        <v/>
      </c>
      <c r="EX57" s="231"/>
      <c r="EY57" s="227" t="str">
        <f aca="false">IF(EX57="","",VLOOKUP(EX57,Language!$D$5:$E$63,2,0))</f>
        <v/>
      </c>
      <c r="EZ57" s="242"/>
      <c r="FA57" s="243"/>
      <c r="FB57" s="244"/>
      <c r="FC57" s="244"/>
      <c r="FD57" s="245" t="n">
        <f aca="false">COUNTIF(EV$57:EV$60,EV57)+COUNTIF(EX$57:EX$60,EV57)</f>
        <v>0</v>
      </c>
      <c r="FE57" s="245" t="n">
        <f aca="false">COUNTIF(EV$57:EV$60,EX57)+COUNTIF(EX$57:EX$60,EX57)</f>
        <v>0</v>
      </c>
      <c r="FF57" s="245"/>
      <c r="FG57" s="246" t="str">
        <f aca="false">IF(OR(EV57&lt;&gt;"",EX57&lt;&gt;""),IF(FD57&lt;&gt;1,0,COUNTIF($B$57:$B$60,EV57)+COUNTIF($D$57:$D$60,EV57))+IF(FE57&lt;&gt;1,0,COUNTIF($B$57:$B$60,EX57)+COUNTIF($D$57:$D$60,EX57)),"")</f>
        <v/>
      </c>
      <c r="FI57" s="241"/>
      <c r="FJ57" s="227" t="str">
        <f aca="false">IF(FI57="","",VLOOKUP(FI57,Language!$D$5:$E$63,2,0))</f>
        <v/>
      </c>
      <c r="FK57" s="231"/>
      <c r="FL57" s="227" t="str">
        <f aca="false">IF(FK57="","",VLOOKUP(FK57,Language!$D$5:$E$63,2,0))</f>
        <v/>
      </c>
      <c r="FM57" s="242"/>
      <c r="FN57" s="243"/>
      <c r="FO57" s="244"/>
      <c r="FP57" s="244"/>
      <c r="FQ57" s="245" t="n">
        <f aca="false">COUNTIF(FI$57:FI$60,FI57)+COUNTIF(FK$57:FK$60,FI57)</f>
        <v>0</v>
      </c>
      <c r="FR57" s="245" t="n">
        <f aca="false">COUNTIF(FI$57:FI$60,FK57)+COUNTIF(FK$57:FK$60,FK57)</f>
        <v>0</v>
      </c>
      <c r="FS57" s="245"/>
      <c r="FT57" s="246" t="str">
        <f aca="false">IF(OR(FI57&lt;&gt;"",FK57&lt;&gt;""),IF(FQ57&lt;&gt;1,0,COUNTIF($B$57:$B$60,FI57)+COUNTIF($D$57:$D$60,FI57))+IF(FR57&lt;&gt;1,0,COUNTIF($B$57:$B$60,FK57)+COUNTIF($D$57:$D$60,FK57)),"")</f>
        <v/>
      </c>
      <c r="FV57" s="241"/>
      <c r="FW57" s="227" t="str">
        <f aca="false">IF(FV57="","",VLOOKUP(FV57,Language!$D$5:$E$63,2,0))</f>
        <v/>
      </c>
      <c r="FX57" s="231"/>
      <c r="FY57" s="227" t="str">
        <f aca="false">IF(FX57="","",VLOOKUP(FX57,Language!$D$5:$E$63,2,0))</f>
        <v/>
      </c>
      <c r="FZ57" s="242"/>
      <c r="GA57" s="243"/>
      <c r="GB57" s="244"/>
      <c r="GC57" s="244"/>
      <c r="GD57" s="245" t="n">
        <f aca="false">COUNTIF(FV$57:FV$60,FV57)+COUNTIF(FX$57:FX$60,FV57)</f>
        <v>0</v>
      </c>
      <c r="GE57" s="245" t="n">
        <f aca="false">COUNTIF(FV$57:FV$60,FX57)+COUNTIF(FX$57:FX$60,FX57)</f>
        <v>0</v>
      </c>
      <c r="GF57" s="245"/>
      <c r="GG57" s="246" t="str">
        <f aca="false">IF(OR(FV57&lt;&gt;"",FX57&lt;&gt;""),IF(GD57&lt;&gt;1,0,COUNTIF($B$57:$B$60,FV57)+COUNTIF($D$57:$D$60,FV57))+IF(GE57&lt;&gt;1,0,COUNTIF($B$57:$B$60,FX57)+COUNTIF($D$57:$D$60,FX57)),"")</f>
        <v/>
      </c>
      <c r="GI57" s="241"/>
      <c r="GJ57" s="227" t="str">
        <f aca="false">IF(GI57="","",VLOOKUP(GI57,Language!$D$5:$E$63,2,0))</f>
        <v/>
      </c>
      <c r="GK57" s="231"/>
      <c r="GL57" s="227" t="str">
        <f aca="false">IF(GK57="","",VLOOKUP(GK57,Language!$D$5:$E$63,2,0))</f>
        <v/>
      </c>
      <c r="GM57" s="242"/>
      <c r="GN57" s="243"/>
      <c r="GO57" s="244"/>
      <c r="GP57" s="244"/>
      <c r="GQ57" s="245" t="n">
        <f aca="false">COUNTIF(GI$57:GI$60,GI57)+COUNTIF(GK$57:GK$60,GI57)</f>
        <v>0</v>
      </c>
      <c r="GR57" s="245" t="n">
        <f aca="false">COUNTIF(GI$57:GI$60,GK57)+COUNTIF(GK$57:GK$60,GK57)</f>
        <v>0</v>
      </c>
      <c r="GS57" s="245"/>
      <c r="GT57" s="246" t="str">
        <f aca="false">IF(OR(GI57&lt;&gt;"",GK57&lt;&gt;""),IF(GQ57&lt;&gt;1,0,COUNTIF($B$57:$B$60,GI57)+COUNTIF($D$57:$D$60,GI57))+IF(GR57&lt;&gt;1,0,COUNTIF($B$57:$B$60,GK57)+COUNTIF($D$57:$D$60,GK57)),"")</f>
        <v/>
      </c>
      <c r="GV57" s="241"/>
      <c r="GW57" s="227" t="str">
        <f aca="false">IF(GV57="","",VLOOKUP(GV57,Language!$D$5:$E$63,2,0))</f>
        <v/>
      </c>
      <c r="GX57" s="231"/>
      <c r="GY57" s="227" t="str">
        <f aca="false">IF(GX57="","",VLOOKUP(GX57,Language!$D$5:$E$63,2,0))</f>
        <v/>
      </c>
      <c r="GZ57" s="242"/>
      <c r="HA57" s="243"/>
      <c r="HB57" s="244"/>
      <c r="HC57" s="244"/>
      <c r="HD57" s="245" t="n">
        <f aca="false">COUNTIF(GV$57:GV$60,GV57)+COUNTIF(GX$57:GX$60,GV57)</f>
        <v>0</v>
      </c>
      <c r="HE57" s="245" t="n">
        <f aca="false">COUNTIF(GV$57:GV$60,GX57)+COUNTIF(GX$57:GX$60,GX57)</f>
        <v>0</v>
      </c>
      <c r="HF57" s="245"/>
      <c r="HG57" s="246" t="str">
        <f aca="false">IF(OR(GV57&lt;&gt;"",GX57&lt;&gt;""),IF(HD57&lt;&gt;1,0,COUNTIF($B$57:$B$60,GV57)+COUNTIF($D$57:$D$60,GV57))+IF(HE57&lt;&gt;1,0,COUNTIF($B$57:$B$60,GX57)+COUNTIF($D$57:$D$60,GX57)),"")</f>
        <v/>
      </c>
      <c r="HI57" s="241"/>
      <c r="HJ57" s="227" t="str">
        <f aca="false">IF(HI57="","",VLOOKUP(HI57,Language!$D$5:$E$63,2,0))</f>
        <v/>
      </c>
      <c r="HK57" s="231"/>
      <c r="HL57" s="227" t="str">
        <f aca="false">IF(HK57="","",VLOOKUP(HK57,Language!$D$5:$E$63,2,0))</f>
        <v/>
      </c>
      <c r="HM57" s="242"/>
      <c r="HN57" s="243"/>
      <c r="HO57" s="244"/>
      <c r="HP57" s="244"/>
      <c r="HQ57" s="245" t="n">
        <f aca="false">COUNTIF(HI$57:HI$60,HI57)+COUNTIF(HK$57:HK$60,HI57)</f>
        <v>0</v>
      </c>
      <c r="HR57" s="245" t="n">
        <f aca="false">COUNTIF(HI$57:HI$60,HK57)+COUNTIF(HK$57:HK$60,HK57)</f>
        <v>0</v>
      </c>
      <c r="HS57" s="245"/>
      <c r="HT57" s="246" t="str">
        <f aca="false">IF(OR(HI57&lt;&gt;"",HK57&lt;&gt;""),IF(HQ57&lt;&gt;1,0,COUNTIF($B$57:$B$60,HI57)+COUNTIF($D$57:$D$60,HI57))+IF(HR57&lt;&gt;1,0,COUNTIF($B$57:$B$60,HK57)+COUNTIF($D$57:$D$60,HK57)),"")</f>
        <v/>
      </c>
      <c r="HV57" s="241"/>
      <c r="HW57" s="227" t="str">
        <f aca="false">IF(HV57="","",VLOOKUP(HV57,Language!$D$5:$E$63,2,0))</f>
        <v/>
      </c>
      <c r="HX57" s="231"/>
      <c r="HY57" s="227" t="str">
        <f aca="false">IF(HX57="","",VLOOKUP(HX57,Language!$D$5:$E$63,2,0))</f>
        <v/>
      </c>
      <c r="HZ57" s="242"/>
      <c r="IA57" s="243"/>
      <c r="IB57" s="244"/>
      <c r="IC57" s="244"/>
      <c r="ID57" s="245" t="n">
        <f aca="false">COUNTIF(HV$57:HV$60,HV57)+COUNTIF(HX$57:HX$60,HV57)</f>
        <v>0</v>
      </c>
      <c r="IE57" s="245" t="n">
        <f aca="false">COUNTIF(HV$57:HV$60,HX57)+COUNTIF(HX$57:HX$60,HX57)</f>
        <v>0</v>
      </c>
      <c r="IF57" s="245"/>
      <c r="IG57" s="246" t="str">
        <f aca="false">IF(OR(HV57&lt;&gt;"",HX57&lt;&gt;""),IF(ID57&lt;&gt;1,0,COUNTIF($B$57:$B$60,HV57)+COUNTIF($D$57:$D$60,HV57))+IF(IE57&lt;&gt;1,0,COUNTIF($B$57:$B$60,HX57)+COUNTIF($D$57:$D$60,HX57)),"")</f>
        <v/>
      </c>
      <c r="II57" s="241"/>
      <c r="IJ57" s="227" t="str">
        <f aca="false">IF(II57="","",VLOOKUP(II57,Language!$D$5:$E$63,2,0))</f>
        <v/>
      </c>
      <c r="IK57" s="231"/>
      <c r="IL57" s="227" t="str">
        <f aca="false">IF(IK57="","",VLOOKUP(IK57,Language!$D$5:$E$63,2,0))</f>
        <v/>
      </c>
      <c r="IM57" s="242"/>
      <c r="IN57" s="243"/>
      <c r="IO57" s="244"/>
      <c r="IP57" s="244"/>
      <c r="IQ57" s="245" t="n">
        <f aca="false">COUNTIF(II$57:II$60,II57)+COUNTIF(IK$57:IK$60,II57)</f>
        <v>0</v>
      </c>
      <c r="IR57" s="245" t="n">
        <f aca="false">COUNTIF(II$57:II$60,IK57)+COUNTIF(IK$57:IK$60,IK57)</f>
        <v>0</v>
      </c>
      <c r="IS57" s="245"/>
      <c r="IT57" s="246" t="str">
        <f aca="false">IF(OR(II57&lt;&gt;"",IK57&lt;&gt;""),IF(IQ57&lt;&gt;1,0,COUNTIF($B$57:$B$60,II57)+COUNTIF($D$57:$D$60,II57))+IF(IR57&lt;&gt;1,0,COUNTIF($B$57:$B$60,IK57)+COUNTIF($D$57:$D$60,IK57)),"")</f>
        <v/>
      </c>
      <c r="IV57" s="241"/>
      <c r="IW57" s="227" t="str">
        <f aca="false">IF(IV57="","",VLOOKUP(IV57,Language!$D$5:$E$63,2,0))</f>
        <v/>
      </c>
      <c r="IX57" s="231"/>
      <c r="IY57" s="227" t="str">
        <f aca="false">IF(IX57="","",VLOOKUP(IX57,Language!$D$5:$E$63,2,0))</f>
        <v/>
      </c>
      <c r="IZ57" s="242"/>
      <c r="JA57" s="243"/>
      <c r="JB57" s="244"/>
      <c r="JC57" s="244"/>
      <c r="JD57" s="245" t="n">
        <f aca="false">COUNTIF(IV$57:IV$60,IV57)+COUNTIF(IX$57:IX$60,IV57)</f>
        <v>0</v>
      </c>
      <c r="JE57" s="245" t="n">
        <f aca="false">COUNTIF(IV$57:IV$60,IX57)+COUNTIF(IX$57:IX$60,IX57)</f>
        <v>0</v>
      </c>
      <c r="JF57" s="245"/>
      <c r="JG57" s="246" t="str">
        <f aca="false">IF(OR(IV57&lt;&gt;"",IX57&lt;&gt;""),IF(JD57&lt;&gt;1,0,COUNTIF($B$57:$B$60,IV57)+COUNTIF($D$57:$D$60,IV57))+IF(JE57&lt;&gt;1,0,COUNTIF($B$57:$B$60,IX57)+COUNTIF($D$57:$D$60,IX57)),"")</f>
        <v/>
      </c>
      <c r="JI57" s="241"/>
      <c r="JJ57" s="227" t="str">
        <f aca="false">IF(JI57="","",VLOOKUP(JI57,Language!$D$5:$E$63,2,0))</f>
        <v/>
      </c>
      <c r="JK57" s="231"/>
      <c r="JL57" s="227" t="str">
        <f aca="false">IF(JK57="","",VLOOKUP(JK57,Language!$D$5:$E$63,2,0))</f>
        <v/>
      </c>
      <c r="JM57" s="242"/>
      <c r="JN57" s="243"/>
      <c r="JO57" s="244"/>
      <c r="JP57" s="244"/>
      <c r="JQ57" s="245" t="n">
        <f aca="false">COUNTIF(JI$57:JI$60,JI57)+COUNTIF(JK$57:JK$60,JI57)</f>
        <v>0</v>
      </c>
      <c r="JR57" s="245" t="n">
        <f aca="false">COUNTIF(JI$57:JI$60,JK57)+COUNTIF(JK$57:JK$60,JK57)</f>
        <v>0</v>
      </c>
      <c r="JS57" s="245"/>
      <c r="JT57" s="246" t="str">
        <f aca="false">IF(OR(JI57&lt;&gt;"",JK57&lt;&gt;""),IF(JQ57&lt;&gt;1,0,COUNTIF($B$57:$B$60,JI57)+COUNTIF($D$57:$D$60,JI57))+IF(JR57&lt;&gt;1,0,COUNTIF($B$57:$B$60,JK57)+COUNTIF($D$57:$D$60,JK57)),"")</f>
        <v/>
      </c>
      <c r="JV57" s="241"/>
      <c r="JW57" s="227" t="str">
        <f aca="false">IF(JV57="","",VLOOKUP(JV57,Language!$D$5:$E$63,2,0))</f>
        <v/>
      </c>
      <c r="JX57" s="231"/>
      <c r="JY57" s="227" t="str">
        <f aca="false">IF(JX57="","",VLOOKUP(JX57,Language!$D$5:$E$63,2,0))</f>
        <v/>
      </c>
      <c r="JZ57" s="242"/>
      <c r="KA57" s="243"/>
      <c r="KB57" s="244"/>
      <c r="KC57" s="244"/>
      <c r="KD57" s="245" t="n">
        <f aca="false">COUNTIF(JV$57:JV$60,JV57)+COUNTIF(JX$57:JX$60,JV57)</f>
        <v>0</v>
      </c>
      <c r="KE57" s="245" t="n">
        <f aca="false">COUNTIF(JV$57:JV$60,JX57)+COUNTIF(JX$57:JX$60,JX57)</f>
        <v>0</v>
      </c>
      <c r="KF57" s="245"/>
      <c r="KG57" s="246" t="str">
        <f aca="false">IF(OR(JV57&lt;&gt;"",JX57&lt;&gt;""),IF(KD57&lt;&gt;1,0,COUNTIF($B$57:$B$60,JV57)+COUNTIF($D$57:$D$60,JV57))+IF(KE57&lt;&gt;1,0,COUNTIF($B$57:$B$60,JX57)+COUNTIF($D$57:$D$60,JX57)),"")</f>
        <v/>
      </c>
      <c r="KI57" s="241"/>
      <c r="KJ57" s="227" t="str">
        <f aca="false">IF(KI57="","",VLOOKUP(KI57,Language!$D$5:$E$63,2,0))</f>
        <v/>
      </c>
      <c r="KK57" s="231"/>
      <c r="KL57" s="227" t="str">
        <f aca="false">IF(KK57="","",VLOOKUP(KK57,Language!$D$5:$E$63,2,0))</f>
        <v/>
      </c>
      <c r="KM57" s="242"/>
      <c r="KN57" s="243"/>
      <c r="KO57" s="244"/>
      <c r="KP57" s="244"/>
      <c r="KQ57" s="245" t="n">
        <f aca="false">COUNTIF(KI$57:KI$60,KI57)+COUNTIF(KK$57:KK$60,KI57)</f>
        <v>0</v>
      </c>
      <c r="KR57" s="245" t="n">
        <f aca="false">COUNTIF(KI$57:KI$60,KK57)+COUNTIF(KK$57:KK$60,KK57)</f>
        <v>0</v>
      </c>
      <c r="KS57" s="245"/>
      <c r="KT57" s="246" t="str">
        <f aca="false">IF(OR(KI57&lt;&gt;"",KK57&lt;&gt;""),IF(KQ57&lt;&gt;1,0,COUNTIF($B$57:$B$60,KI57)+COUNTIF($D$57:$D$60,KI57))+IF(KR57&lt;&gt;1,0,COUNTIF($B$57:$B$60,KK57)+COUNTIF($D$57:$D$60,KK57)),"")</f>
        <v/>
      </c>
      <c r="KV57" s="241"/>
      <c r="KW57" s="227" t="str">
        <f aca="false">IF(KV57="","",VLOOKUP(KV57,Language!$D$5:$E$63,2,0))</f>
        <v/>
      </c>
      <c r="KX57" s="231"/>
      <c r="KY57" s="227" t="str">
        <f aca="false">IF(KX57="","",VLOOKUP(KX57,Language!$D$5:$E$63,2,0))</f>
        <v/>
      </c>
      <c r="KZ57" s="242"/>
      <c r="LA57" s="243"/>
      <c r="LB57" s="244"/>
      <c r="LC57" s="244"/>
      <c r="LD57" s="245" t="n">
        <f aca="false">COUNTIF(KV$57:KV$60,KV57)+COUNTIF(KX$57:KX$60,KV57)</f>
        <v>0</v>
      </c>
      <c r="LE57" s="245" t="n">
        <f aca="false">COUNTIF(KV$57:KV$60,KX57)+COUNTIF(KX$57:KX$60,KX57)</f>
        <v>0</v>
      </c>
      <c r="LF57" s="245"/>
      <c r="LG57" s="246" t="str">
        <f aca="false">IF(OR(KV57&lt;&gt;"",KX57&lt;&gt;""),IF(LD57&lt;&gt;1,0,COUNTIF($B$57:$B$60,KV57)+COUNTIF($D$57:$D$60,KV57))+IF(LE57&lt;&gt;1,0,COUNTIF($B$57:$B$60,KX57)+COUNTIF($D$57:$D$60,KX57)),"")</f>
        <v/>
      </c>
      <c r="LI57" s="241"/>
      <c r="LJ57" s="227" t="str">
        <f aca="false">IF(LI57="","",VLOOKUP(LI57,Language!$D$5:$E$63,2,0))</f>
        <v/>
      </c>
      <c r="LK57" s="231"/>
      <c r="LL57" s="227" t="str">
        <f aca="false">IF(LK57="","",VLOOKUP(LK57,Language!$D$5:$E$63,2,0))</f>
        <v/>
      </c>
      <c r="LM57" s="242"/>
      <c r="LN57" s="243"/>
      <c r="LO57" s="244"/>
      <c r="LP57" s="244"/>
      <c r="LQ57" s="245" t="n">
        <f aca="false">COUNTIF(LI$57:LI$60,LI57)+COUNTIF(LK$57:LK$60,LI57)</f>
        <v>0</v>
      </c>
      <c r="LR57" s="245" t="n">
        <f aca="false">COUNTIF(LI$57:LI$60,LK57)+COUNTIF(LK$57:LK$60,LK57)</f>
        <v>0</v>
      </c>
      <c r="LS57" s="245"/>
      <c r="LT57" s="246" t="str">
        <f aca="false">IF(OR(LI57&lt;&gt;"",LK57&lt;&gt;""),IF(LQ57&lt;&gt;1,0,COUNTIF($B$57:$B$60,LI57)+COUNTIF($D$57:$D$60,LI57))+IF(LR57&lt;&gt;1,0,COUNTIF($B$57:$B$60,LK57)+COUNTIF($D$57:$D$60,LK57)),"")</f>
        <v/>
      </c>
      <c r="LV57" s="241"/>
      <c r="LW57" s="227" t="str">
        <f aca="false">IF(LV57="","",VLOOKUP(LV57,Language!$D$5:$E$63,2,0))</f>
        <v/>
      </c>
      <c r="LX57" s="231"/>
      <c r="LY57" s="227" t="str">
        <f aca="false">IF(LX57="","",VLOOKUP(LX57,Language!$D$5:$E$63,2,0))</f>
        <v/>
      </c>
      <c r="LZ57" s="242"/>
      <c r="MA57" s="243"/>
      <c r="MB57" s="244"/>
      <c r="MC57" s="244"/>
      <c r="MD57" s="245" t="n">
        <f aca="false">COUNTIF(LV$57:LV$60,LV57)+COUNTIF(LX$57:LX$60,LV57)</f>
        <v>0</v>
      </c>
      <c r="ME57" s="245" t="n">
        <f aca="false">COUNTIF(LV$57:LV$60,LX57)+COUNTIF(LX$57:LX$60,LX57)</f>
        <v>0</v>
      </c>
      <c r="MF57" s="245"/>
      <c r="MG57" s="246" t="str">
        <f aca="false">IF(OR(LV57&lt;&gt;"",LX57&lt;&gt;""),IF(MD57&lt;&gt;1,0,COUNTIF($B$57:$B$60,LV57)+COUNTIF($D$57:$D$60,LV57))+IF(ME57&lt;&gt;1,0,COUNTIF($B$57:$B$60,LX57)+COUNTIF($D$57:$D$60,LX57)),"")</f>
        <v/>
      </c>
    </row>
    <row r="58" s="106" customFormat="true" ht="15.5" hidden="false" customHeight="false" outlineLevel="0" collapsed="false">
      <c r="A58" s="201"/>
      <c r="B58" s="226" t="str">
        <f aca="false">IF(C58="","",INDEX(Groups!$C$7:$C$35,MATCH(C58,Groups!$D$7:$D$35,0)))</f>
        <v/>
      </c>
      <c r="C58" s="227" t="str">
        <f aca="true">INDIRECT("'"&amp;References!$A$1&amp;"'!"&amp;"$I$64")</f>
        <v/>
      </c>
      <c r="D58" s="228" t="str">
        <f aca="false">IF(E58="","",INDEX(Groups!$C$7:$C$35,MATCH(E58,Groups!$D$7:$D$35,0)))</f>
        <v/>
      </c>
      <c r="E58" s="227" t="str">
        <f aca="true">INDIRECT("'"&amp;References!$A$1&amp;"'!"&amp;"$K$64")</f>
        <v/>
      </c>
      <c r="F58" s="229" t="str">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230" t="str">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241"/>
      <c r="J58" s="227" t="str">
        <f aca="false">IF(I58="","",VLOOKUP(I58,Language!$D$5:$E$63,2,0))</f>
        <v/>
      </c>
      <c r="K58" s="231"/>
      <c r="L58" s="227" t="str">
        <f aca="false">IF(K58="","",VLOOKUP(K58,Language!$D$5:$E$63,2,0))</f>
        <v/>
      </c>
      <c r="M58" s="247"/>
      <c r="N58" s="248"/>
      <c r="O58" s="249"/>
      <c r="P58" s="249"/>
      <c r="Q58" s="250" t="n">
        <f aca="false">COUNTIF(I$57:I$60,I58)+COUNTIF(K$57:K$60,I58)</f>
        <v>0</v>
      </c>
      <c r="R58" s="250" t="n">
        <f aca="false">COUNTIF(I$57:I$60,K58)+COUNTIF(K$57:K$60,K58)</f>
        <v>0</v>
      </c>
      <c r="S58" s="250"/>
      <c r="T58" s="246" t="str">
        <f aca="false">IF(OR(I58&lt;&gt;"",K58&lt;&gt;""),IF(Q58&lt;&gt;1,0,COUNTIF($B$57:$B$60,I58)+COUNTIF($D$57:$D$60,I58))+IF(R58&lt;&gt;1,0,COUNTIF($B$57:$B$60,K58)+COUNTIF($D$57:$D$60,K58)),"")</f>
        <v/>
      </c>
      <c r="V58" s="241"/>
      <c r="W58" s="227" t="str">
        <f aca="false">IF(V58="","",VLOOKUP(V58,Language!$D$5:$E$63,2,0))</f>
        <v/>
      </c>
      <c r="X58" s="231"/>
      <c r="Y58" s="227" t="str">
        <f aca="false">IF(X58="","",VLOOKUP(X58,Language!$D$5:$E$63,2,0))</f>
        <v/>
      </c>
      <c r="Z58" s="247"/>
      <c r="AA58" s="248"/>
      <c r="AB58" s="249"/>
      <c r="AC58" s="249"/>
      <c r="AD58" s="250" t="n">
        <f aca="false">COUNTIF(V$57:V$60,V58)+COUNTIF(X$57:X$60,V58)</f>
        <v>0</v>
      </c>
      <c r="AE58" s="250" t="n">
        <f aca="false">COUNTIF(V$57:V$60,X58)+COUNTIF(X$57:X$60,X58)</f>
        <v>0</v>
      </c>
      <c r="AF58" s="250"/>
      <c r="AG58" s="246" t="str">
        <f aca="false">IF(OR(V58&lt;&gt;"",X58&lt;&gt;""),IF(AD58&lt;&gt;1,0,COUNTIF($B$57:$B$60,V58)+COUNTIF($D$57:$D$60,V58))+IF(AE58&lt;&gt;1,0,COUNTIF($B$57:$B$60,X58)+COUNTIF($D$57:$D$60,X58)),"")</f>
        <v/>
      </c>
      <c r="AI58" s="241"/>
      <c r="AJ58" s="227" t="str">
        <f aca="false">IF(AI58="","",VLOOKUP(AI58,Language!$D$5:$E$63,2,0))</f>
        <v/>
      </c>
      <c r="AK58" s="231"/>
      <c r="AL58" s="227" t="str">
        <f aca="false">IF(AK58="","",VLOOKUP(AK58,Language!$D$5:$E$63,2,0))</f>
        <v/>
      </c>
      <c r="AM58" s="247"/>
      <c r="AN58" s="248"/>
      <c r="AO58" s="249"/>
      <c r="AP58" s="249"/>
      <c r="AQ58" s="250" t="n">
        <f aca="false">COUNTIF(AI$57:AI$60,AI58)+COUNTIF(AK$57:AK$60,AI58)</f>
        <v>0</v>
      </c>
      <c r="AR58" s="250" t="n">
        <f aca="false">COUNTIF(AI$57:AI$60,AK58)+COUNTIF(AK$57:AK$60,AK58)</f>
        <v>0</v>
      </c>
      <c r="AS58" s="250"/>
      <c r="AT58" s="246" t="str">
        <f aca="false">IF(OR(AI58&lt;&gt;"",AK58&lt;&gt;""),IF(AQ58&lt;&gt;1,0,COUNTIF($B$57:$B$60,AI58)+COUNTIF($D$57:$D$60,AI58))+IF(AR58&lt;&gt;1,0,COUNTIF($B$57:$B$60,AK58)+COUNTIF($D$57:$D$60,AK58)),"")</f>
        <v/>
      </c>
      <c r="AV58" s="241"/>
      <c r="AW58" s="227" t="str">
        <f aca="false">IF(AV58="","",VLOOKUP(AV58,Language!$D$5:$E$63,2,0))</f>
        <v/>
      </c>
      <c r="AX58" s="231"/>
      <c r="AY58" s="227" t="str">
        <f aca="false">IF(AX58="","",VLOOKUP(AX58,Language!$D$5:$E$63,2,0))</f>
        <v/>
      </c>
      <c r="AZ58" s="247"/>
      <c r="BA58" s="248"/>
      <c r="BB58" s="249"/>
      <c r="BC58" s="249"/>
      <c r="BD58" s="250" t="n">
        <f aca="false">COUNTIF(AV$57:AV$60,AV58)+COUNTIF(AX$57:AX$60,AV58)</f>
        <v>0</v>
      </c>
      <c r="BE58" s="250" t="n">
        <f aca="false">COUNTIF(AV$57:AV$60,AX58)+COUNTIF(AX$57:AX$60,AX58)</f>
        <v>0</v>
      </c>
      <c r="BF58" s="250"/>
      <c r="BG58" s="246" t="str">
        <f aca="false">IF(OR(AV58&lt;&gt;"",AX58&lt;&gt;""),IF(BD58&lt;&gt;1,0,COUNTIF($B$57:$B$60,AV58)+COUNTIF($D$57:$D$60,AV58))+IF(BE58&lt;&gt;1,0,COUNTIF($B$57:$B$60,AX58)+COUNTIF($D$57:$D$60,AX58)),"")</f>
        <v/>
      </c>
      <c r="BI58" s="241"/>
      <c r="BJ58" s="227" t="str">
        <f aca="false">IF(BI58="","",VLOOKUP(BI58,Language!$D$5:$E$63,2,0))</f>
        <v/>
      </c>
      <c r="BK58" s="231"/>
      <c r="BL58" s="227" t="str">
        <f aca="false">IF(BK58="","",VLOOKUP(BK58,Language!$D$5:$E$63,2,0))</f>
        <v/>
      </c>
      <c r="BM58" s="247"/>
      <c r="BN58" s="248"/>
      <c r="BO58" s="249"/>
      <c r="BP58" s="249"/>
      <c r="BQ58" s="250" t="n">
        <f aca="false">COUNTIF(BI$57:BI$60,BI58)+COUNTIF(BK$57:BK$60,BI58)</f>
        <v>0</v>
      </c>
      <c r="BR58" s="250" t="n">
        <f aca="false">COUNTIF(BI$57:BI$60,BK58)+COUNTIF(BK$57:BK$60,BK58)</f>
        <v>0</v>
      </c>
      <c r="BS58" s="250"/>
      <c r="BT58" s="246" t="str">
        <f aca="false">IF(OR(BI58&lt;&gt;"",BK58&lt;&gt;""),IF(BQ58&lt;&gt;1,0,COUNTIF($B$57:$B$60,BI58)+COUNTIF($D$57:$D$60,BI58))+IF(BR58&lt;&gt;1,0,COUNTIF($B$57:$B$60,BK58)+COUNTIF($D$57:$D$60,BK58)),"")</f>
        <v/>
      </c>
      <c r="BV58" s="241"/>
      <c r="BW58" s="227" t="str">
        <f aca="false">IF(BV58="","",VLOOKUP(BV58,Language!$D$5:$E$63,2,0))</f>
        <v/>
      </c>
      <c r="BX58" s="231"/>
      <c r="BY58" s="227" t="str">
        <f aca="false">IF(BX58="","",VLOOKUP(BX58,Language!$D$5:$E$63,2,0))</f>
        <v/>
      </c>
      <c r="BZ58" s="247"/>
      <c r="CA58" s="248"/>
      <c r="CB58" s="249"/>
      <c r="CC58" s="249"/>
      <c r="CD58" s="250" t="n">
        <f aca="false">COUNTIF(BV$57:BV$60,BV58)+COUNTIF(BX$57:BX$60,BV58)</f>
        <v>0</v>
      </c>
      <c r="CE58" s="250" t="n">
        <f aca="false">COUNTIF(BV$57:BV$60,BX58)+COUNTIF(BX$57:BX$60,BX58)</f>
        <v>0</v>
      </c>
      <c r="CF58" s="250"/>
      <c r="CG58" s="246" t="str">
        <f aca="false">IF(OR(BV58&lt;&gt;"",BX58&lt;&gt;""),IF(CD58&lt;&gt;1,0,COUNTIF($B$57:$B$60,BV58)+COUNTIF($D$57:$D$60,BV58))+IF(CE58&lt;&gt;1,0,COUNTIF($B$57:$B$60,BX58)+COUNTIF($D$57:$D$60,BX58)),"")</f>
        <v/>
      </c>
      <c r="CI58" s="241"/>
      <c r="CJ58" s="227" t="str">
        <f aca="false">IF(CI58="","",VLOOKUP(CI58,Language!$D$5:$E$63,2,0))</f>
        <v/>
      </c>
      <c r="CK58" s="231"/>
      <c r="CL58" s="227" t="str">
        <f aca="false">IF(CK58="","",VLOOKUP(CK58,Language!$D$5:$E$63,2,0))</f>
        <v/>
      </c>
      <c r="CM58" s="247"/>
      <c r="CN58" s="248"/>
      <c r="CO58" s="249"/>
      <c r="CP58" s="249"/>
      <c r="CQ58" s="250" t="n">
        <f aca="false">COUNTIF(CI$57:CI$60,CI58)+COUNTIF(CK$57:CK$60,CI58)</f>
        <v>0</v>
      </c>
      <c r="CR58" s="250" t="n">
        <f aca="false">COUNTIF(CI$57:CI$60,CK58)+COUNTIF(CK$57:CK$60,CK58)</f>
        <v>0</v>
      </c>
      <c r="CS58" s="250"/>
      <c r="CT58" s="246" t="str">
        <f aca="false">IF(OR(CI58&lt;&gt;"",CK58&lt;&gt;""),IF(CQ58&lt;&gt;1,0,COUNTIF($B$57:$B$60,CI58)+COUNTIF($D$57:$D$60,CI58))+IF(CR58&lt;&gt;1,0,COUNTIF($B$57:$B$60,CK58)+COUNTIF($D$57:$D$60,CK58)),"")</f>
        <v/>
      </c>
      <c r="CV58" s="241"/>
      <c r="CW58" s="227" t="str">
        <f aca="false">IF(CV58="","",VLOOKUP(CV58,Language!$D$5:$E$63,2,0))</f>
        <v/>
      </c>
      <c r="CX58" s="231"/>
      <c r="CY58" s="227" t="str">
        <f aca="false">IF(CX58="","",VLOOKUP(CX58,Language!$D$5:$E$63,2,0))</f>
        <v/>
      </c>
      <c r="CZ58" s="247"/>
      <c r="DA58" s="248"/>
      <c r="DB58" s="249"/>
      <c r="DC58" s="249"/>
      <c r="DD58" s="250" t="n">
        <f aca="false">COUNTIF(CV$57:CV$60,CV58)+COUNTIF(CX$57:CX$60,CV58)</f>
        <v>0</v>
      </c>
      <c r="DE58" s="250" t="n">
        <f aca="false">COUNTIF(CV$57:CV$60,CX58)+COUNTIF(CX$57:CX$60,CX58)</f>
        <v>0</v>
      </c>
      <c r="DF58" s="250"/>
      <c r="DG58" s="246" t="str">
        <f aca="false">IF(OR(CV58&lt;&gt;"",CX58&lt;&gt;""),IF(DD58&lt;&gt;1,0,COUNTIF($B$57:$B$60,CV58)+COUNTIF($D$57:$D$60,CV58))+IF(DE58&lt;&gt;1,0,COUNTIF($B$57:$B$60,CX58)+COUNTIF($D$57:$D$60,CX58)),"")</f>
        <v/>
      </c>
      <c r="DI58" s="241"/>
      <c r="DJ58" s="227" t="str">
        <f aca="false">IF(DI58="","",VLOOKUP(DI58,Language!$D$5:$E$63,2,0))</f>
        <v/>
      </c>
      <c r="DK58" s="231"/>
      <c r="DL58" s="227" t="str">
        <f aca="false">IF(DK58="","",VLOOKUP(DK58,Language!$D$5:$E$63,2,0))</f>
        <v/>
      </c>
      <c r="DM58" s="247"/>
      <c r="DN58" s="248"/>
      <c r="DO58" s="249"/>
      <c r="DP58" s="249"/>
      <c r="DQ58" s="250" t="n">
        <f aca="false">COUNTIF(DI$57:DI$60,DI58)+COUNTIF(DK$57:DK$60,DI58)</f>
        <v>0</v>
      </c>
      <c r="DR58" s="250" t="n">
        <f aca="false">COUNTIF(DI$57:DI$60,DK58)+COUNTIF(DK$57:DK$60,DK58)</f>
        <v>0</v>
      </c>
      <c r="DS58" s="250"/>
      <c r="DT58" s="246" t="str">
        <f aca="false">IF(OR(DI58&lt;&gt;"",DK58&lt;&gt;""),IF(DQ58&lt;&gt;1,0,COUNTIF($B$57:$B$60,DI58)+COUNTIF($D$57:$D$60,DI58))+IF(DR58&lt;&gt;1,0,COUNTIF($B$57:$B$60,DK58)+COUNTIF($D$57:$D$60,DK58)),"")</f>
        <v/>
      </c>
      <c r="DV58" s="241"/>
      <c r="DW58" s="227" t="str">
        <f aca="false">IF(DV58="","",VLOOKUP(DV58,Language!$D$5:$E$63,2,0))</f>
        <v/>
      </c>
      <c r="DX58" s="231"/>
      <c r="DY58" s="227" t="str">
        <f aca="false">IF(DX58="","",VLOOKUP(DX58,Language!$D$5:$E$63,2,0))</f>
        <v/>
      </c>
      <c r="DZ58" s="247"/>
      <c r="EA58" s="248"/>
      <c r="EB58" s="249"/>
      <c r="EC58" s="249"/>
      <c r="ED58" s="250" t="n">
        <f aca="false">COUNTIF(DV$57:DV$60,DV58)+COUNTIF(DX$57:DX$60,DV58)</f>
        <v>0</v>
      </c>
      <c r="EE58" s="250" t="n">
        <f aca="false">COUNTIF(DV$57:DV$60,DX58)+COUNTIF(DX$57:DX$60,DX58)</f>
        <v>0</v>
      </c>
      <c r="EF58" s="250"/>
      <c r="EG58" s="246" t="str">
        <f aca="false">IF(OR(DV58&lt;&gt;"",DX58&lt;&gt;""),IF(ED58&lt;&gt;1,0,COUNTIF($B$57:$B$60,DV58)+COUNTIF($D$57:$D$60,DV58))+IF(EE58&lt;&gt;1,0,COUNTIF($B$57:$B$60,DX58)+COUNTIF($D$57:$D$60,DX58)),"")</f>
        <v/>
      </c>
      <c r="EI58" s="241"/>
      <c r="EJ58" s="227" t="str">
        <f aca="false">IF(EI58="","",VLOOKUP(EI58,Language!$D$5:$E$63,2,0))</f>
        <v/>
      </c>
      <c r="EK58" s="231"/>
      <c r="EL58" s="227" t="str">
        <f aca="false">IF(EK58="","",VLOOKUP(EK58,Language!$D$5:$E$63,2,0))</f>
        <v/>
      </c>
      <c r="EM58" s="247"/>
      <c r="EN58" s="248"/>
      <c r="EO58" s="249"/>
      <c r="EP58" s="249"/>
      <c r="EQ58" s="250" t="n">
        <f aca="false">COUNTIF(EI$57:EI$60,EI58)+COUNTIF(EK$57:EK$60,EI58)</f>
        <v>0</v>
      </c>
      <c r="ER58" s="250" t="n">
        <f aca="false">COUNTIF(EI$57:EI$60,EK58)+COUNTIF(EK$57:EK$60,EK58)</f>
        <v>0</v>
      </c>
      <c r="ES58" s="250"/>
      <c r="ET58" s="246" t="str">
        <f aca="false">IF(OR(EI58&lt;&gt;"",EK58&lt;&gt;""),IF(EQ58&lt;&gt;1,0,COUNTIF($B$57:$B$60,EI58)+COUNTIF($D$57:$D$60,EI58))+IF(ER58&lt;&gt;1,0,COUNTIF($B$57:$B$60,EK58)+COUNTIF($D$57:$D$60,EK58)),"")</f>
        <v/>
      </c>
      <c r="EV58" s="241"/>
      <c r="EW58" s="227" t="str">
        <f aca="false">IF(EV58="","",VLOOKUP(EV58,Language!$D$5:$E$63,2,0))</f>
        <v/>
      </c>
      <c r="EX58" s="231"/>
      <c r="EY58" s="227" t="str">
        <f aca="false">IF(EX58="","",VLOOKUP(EX58,Language!$D$5:$E$63,2,0))</f>
        <v/>
      </c>
      <c r="EZ58" s="247"/>
      <c r="FA58" s="248"/>
      <c r="FB58" s="249"/>
      <c r="FC58" s="249"/>
      <c r="FD58" s="250" t="n">
        <f aca="false">COUNTIF(EV$57:EV$60,EV58)+COUNTIF(EX$57:EX$60,EV58)</f>
        <v>0</v>
      </c>
      <c r="FE58" s="250" t="n">
        <f aca="false">COUNTIF(EV$57:EV$60,EX58)+COUNTIF(EX$57:EX$60,EX58)</f>
        <v>0</v>
      </c>
      <c r="FF58" s="250"/>
      <c r="FG58" s="246" t="str">
        <f aca="false">IF(OR(EV58&lt;&gt;"",EX58&lt;&gt;""),IF(FD58&lt;&gt;1,0,COUNTIF($B$57:$B$60,EV58)+COUNTIF($D$57:$D$60,EV58))+IF(FE58&lt;&gt;1,0,COUNTIF($B$57:$B$60,EX58)+COUNTIF($D$57:$D$60,EX58)),"")</f>
        <v/>
      </c>
      <c r="FI58" s="241"/>
      <c r="FJ58" s="227" t="str">
        <f aca="false">IF(FI58="","",VLOOKUP(FI58,Language!$D$5:$E$63,2,0))</f>
        <v/>
      </c>
      <c r="FK58" s="231"/>
      <c r="FL58" s="227" t="str">
        <f aca="false">IF(FK58="","",VLOOKUP(FK58,Language!$D$5:$E$63,2,0))</f>
        <v/>
      </c>
      <c r="FM58" s="247"/>
      <c r="FN58" s="248"/>
      <c r="FO58" s="249"/>
      <c r="FP58" s="249"/>
      <c r="FQ58" s="250" t="n">
        <f aca="false">COUNTIF(FI$57:FI$60,FI58)+COUNTIF(FK$57:FK$60,FI58)</f>
        <v>0</v>
      </c>
      <c r="FR58" s="250" t="n">
        <f aca="false">COUNTIF(FI$57:FI$60,FK58)+COUNTIF(FK$57:FK$60,FK58)</f>
        <v>0</v>
      </c>
      <c r="FS58" s="250"/>
      <c r="FT58" s="246" t="str">
        <f aca="false">IF(OR(FI58&lt;&gt;"",FK58&lt;&gt;""),IF(FQ58&lt;&gt;1,0,COUNTIF($B$57:$B$60,FI58)+COUNTIF($D$57:$D$60,FI58))+IF(FR58&lt;&gt;1,0,COUNTIF($B$57:$B$60,FK58)+COUNTIF($D$57:$D$60,FK58)),"")</f>
        <v/>
      </c>
      <c r="FV58" s="241"/>
      <c r="FW58" s="227" t="str">
        <f aca="false">IF(FV58="","",VLOOKUP(FV58,Language!$D$5:$E$63,2,0))</f>
        <v/>
      </c>
      <c r="FX58" s="231"/>
      <c r="FY58" s="227" t="str">
        <f aca="false">IF(FX58="","",VLOOKUP(FX58,Language!$D$5:$E$63,2,0))</f>
        <v/>
      </c>
      <c r="FZ58" s="247"/>
      <c r="GA58" s="248"/>
      <c r="GB58" s="249"/>
      <c r="GC58" s="249"/>
      <c r="GD58" s="250" t="n">
        <f aca="false">COUNTIF(FV$57:FV$60,FV58)+COUNTIF(FX$57:FX$60,FV58)</f>
        <v>0</v>
      </c>
      <c r="GE58" s="250" t="n">
        <f aca="false">COUNTIF(FV$57:FV$60,FX58)+COUNTIF(FX$57:FX$60,FX58)</f>
        <v>0</v>
      </c>
      <c r="GF58" s="250"/>
      <c r="GG58" s="246" t="str">
        <f aca="false">IF(OR(FV58&lt;&gt;"",FX58&lt;&gt;""),IF(GD58&lt;&gt;1,0,COUNTIF($B$57:$B$60,FV58)+COUNTIF($D$57:$D$60,FV58))+IF(GE58&lt;&gt;1,0,COUNTIF($B$57:$B$60,FX58)+COUNTIF($D$57:$D$60,FX58)),"")</f>
        <v/>
      </c>
      <c r="GI58" s="241"/>
      <c r="GJ58" s="227" t="str">
        <f aca="false">IF(GI58="","",VLOOKUP(GI58,Language!$D$5:$E$63,2,0))</f>
        <v/>
      </c>
      <c r="GK58" s="231"/>
      <c r="GL58" s="227" t="str">
        <f aca="false">IF(GK58="","",VLOOKUP(GK58,Language!$D$5:$E$63,2,0))</f>
        <v/>
      </c>
      <c r="GM58" s="247"/>
      <c r="GN58" s="248"/>
      <c r="GO58" s="249"/>
      <c r="GP58" s="249"/>
      <c r="GQ58" s="250" t="n">
        <f aca="false">COUNTIF(GI$57:GI$60,GI58)+COUNTIF(GK$57:GK$60,GI58)</f>
        <v>0</v>
      </c>
      <c r="GR58" s="250" t="n">
        <f aca="false">COUNTIF(GI$57:GI$60,GK58)+COUNTIF(GK$57:GK$60,GK58)</f>
        <v>0</v>
      </c>
      <c r="GS58" s="250"/>
      <c r="GT58" s="246" t="str">
        <f aca="false">IF(OR(GI58&lt;&gt;"",GK58&lt;&gt;""),IF(GQ58&lt;&gt;1,0,COUNTIF($B$57:$B$60,GI58)+COUNTIF($D$57:$D$60,GI58))+IF(GR58&lt;&gt;1,0,COUNTIF($B$57:$B$60,GK58)+COUNTIF($D$57:$D$60,GK58)),"")</f>
        <v/>
      </c>
      <c r="GV58" s="241"/>
      <c r="GW58" s="227" t="str">
        <f aca="false">IF(GV58="","",VLOOKUP(GV58,Language!$D$5:$E$63,2,0))</f>
        <v/>
      </c>
      <c r="GX58" s="231"/>
      <c r="GY58" s="227" t="str">
        <f aca="false">IF(GX58="","",VLOOKUP(GX58,Language!$D$5:$E$63,2,0))</f>
        <v/>
      </c>
      <c r="GZ58" s="247"/>
      <c r="HA58" s="248"/>
      <c r="HB58" s="249"/>
      <c r="HC58" s="249"/>
      <c r="HD58" s="250" t="n">
        <f aca="false">COUNTIF(GV$57:GV$60,GV58)+COUNTIF(GX$57:GX$60,GV58)</f>
        <v>0</v>
      </c>
      <c r="HE58" s="250" t="n">
        <f aca="false">COUNTIF(GV$57:GV$60,GX58)+COUNTIF(GX$57:GX$60,GX58)</f>
        <v>0</v>
      </c>
      <c r="HF58" s="250"/>
      <c r="HG58" s="246" t="str">
        <f aca="false">IF(OR(GV58&lt;&gt;"",GX58&lt;&gt;""),IF(HD58&lt;&gt;1,0,COUNTIF($B$57:$B$60,GV58)+COUNTIF($D$57:$D$60,GV58))+IF(HE58&lt;&gt;1,0,COUNTIF($B$57:$B$60,GX58)+COUNTIF($D$57:$D$60,GX58)),"")</f>
        <v/>
      </c>
      <c r="HI58" s="241"/>
      <c r="HJ58" s="227" t="str">
        <f aca="false">IF(HI58="","",VLOOKUP(HI58,Language!$D$5:$E$63,2,0))</f>
        <v/>
      </c>
      <c r="HK58" s="231"/>
      <c r="HL58" s="227" t="str">
        <f aca="false">IF(HK58="","",VLOOKUP(HK58,Language!$D$5:$E$63,2,0))</f>
        <v/>
      </c>
      <c r="HM58" s="247"/>
      <c r="HN58" s="248"/>
      <c r="HO58" s="249"/>
      <c r="HP58" s="249"/>
      <c r="HQ58" s="250" t="n">
        <f aca="false">COUNTIF(HI$57:HI$60,HI58)+COUNTIF(HK$57:HK$60,HI58)</f>
        <v>0</v>
      </c>
      <c r="HR58" s="250" t="n">
        <f aca="false">COUNTIF(HI$57:HI$60,HK58)+COUNTIF(HK$57:HK$60,HK58)</f>
        <v>0</v>
      </c>
      <c r="HS58" s="250"/>
      <c r="HT58" s="246" t="str">
        <f aca="false">IF(OR(HI58&lt;&gt;"",HK58&lt;&gt;""),IF(HQ58&lt;&gt;1,0,COUNTIF($B$57:$B$60,HI58)+COUNTIF($D$57:$D$60,HI58))+IF(HR58&lt;&gt;1,0,COUNTIF($B$57:$B$60,HK58)+COUNTIF($D$57:$D$60,HK58)),"")</f>
        <v/>
      </c>
      <c r="HV58" s="241"/>
      <c r="HW58" s="227" t="str">
        <f aca="false">IF(HV58="","",VLOOKUP(HV58,Language!$D$5:$E$63,2,0))</f>
        <v/>
      </c>
      <c r="HX58" s="231"/>
      <c r="HY58" s="227" t="str">
        <f aca="false">IF(HX58="","",VLOOKUP(HX58,Language!$D$5:$E$63,2,0))</f>
        <v/>
      </c>
      <c r="HZ58" s="247"/>
      <c r="IA58" s="248"/>
      <c r="IB58" s="249"/>
      <c r="IC58" s="249"/>
      <c r="ID58" s="250" t="n">
        <f aca="false">COUNTIF(HV$57:HV$60,HV58)+COUNTIF(HX$57:HX$60,HV58)</f>
        <v>0</v>
      </c>
      <c r="IE58" s="250" t="n">
        <f aca="false">COUNTIF(HV$57:HV$60,HX58)+COUNTIF(HX$57:HX$60,HX58)</f>
        <v>0</v>
      </c>
      <c r="IF58" s="250"/>
      <c r="IG58" s="246" t="str">
        <f aca="false">IF(OR(HV58&lt;&gt;"",HX58&lt;&gt;""),IF(ID58&lt;&gt;1,0,COUNTIF($B$57:$B$60,HV58)+COUNTIF($D$57:$D$60,HV58))+IF(IE58&lt;&gt;1,0,COUNTIF($B$57:$B$60,HX58)+COUNTIF($D$57:$D$60,HX58)),"")</f>
        <v/>
      </c>
      <c r="II58" s="241"/>
      <c r="IJ58" s="227" t="str">
        <f aca="false">IF(II58="","",VLOOKUP(II58,Language!$D$5:$E$63,2,0))</f>
        <v/>
      </c>
      <c r="IK58" s="231"/>
      <c r="IL58" s="227" t="str">
        <f aca="false">IF(IK58="","",VLOOKUP(IK58,Language!$D$5:$E$63,2,0))</f>
        <v/>
      </c>
      <c r="IM58" s="247"/>
      <c r="IN58" s="248"/>
      <c r="IO58" s="249"/>
      <c r="IP58" s="249"/>
      <c r="IQ58" s="250" t="n">
        <f aca="false">COUNTIF(II$57:II$60,II58)+COUNTIF(IK$57:IK$60,II58)</f>
        <v>0</v>
      </c>
      <c r="IR58" s="250" t="n">
        <f aca="false">COUNTIF(II$57:II$60,IK58)+COUNTIF(IK$57:IK$60,IK58)</f>
        <v>0</v>
      </c>
      <c r="IS58" s="250"/>
      <c r="IT58" s="246" t="str">
        <f aca="false">IF(OR(II58&lt;&gt;"",IK58&lt;&gt;""),IF(IQ58&lt;&gt;1,0,COUNTIF($B$57:$B$60,II58)+COUNTIF($D$57:$D$60,II58))+IF(IR58&lt;&gt;1,0,COUNTIF($B$57:$B$60,IK58)+COUNTIF($D$57:$D$60,IK58)),"")</f>
        <v/>
      </c>
      <c r="IV58" s="241"/>
      <c r="IW58" s="227" t="str">
        <f aca="false">IF(IV58="","",VLOOKUP(IV58,Language!$D$5:$E$63,2,0))</f>
        <v/>
      </c>
      <c r="IX58" s="231"/>
      <c r="IY58" s="227" t="str">
        <f aca="false">IF(IX58="","",VLOOKUP(IX58,Language!$D$5:$E$63,2,0))</f>
        <v/>
      </c>
      <c r="IZ58" s="247"/>
      <c r="JA58" s="248"/>
      <c r="JB58" s="249"/>
      <c r="JC58" s="249"/>
      <c r="JD58" s="250" t="n">
        <f aca="false">COUNTIF(IV$57:IV$60,IV58)+COUNTIF(IX$57:IX$60,IV58)</f>
        <v>0</v>
      </c>
      <c r="JE58" s="250" t="n">
        <f aca="false">COUNTIF(IV$57:IV$60,IX58)+COUNTIF(IX$57:IX$60,IX58)</f>
        <v>0</v>
      </c>
      <c r="JF58" s="250"/>
      <c r="JG58" s="246" t="str">
        <f aca="false">IF(OR(IV58&lt;&gt;"",IX58&lt;&gt;""),IF(JD58&lt;&gt;1,0,COUNTIF($B$57:$B$60,IV58)+COUNTIF($D$57:$D$60,IV58))+IF(JE58&lt;&gt;1,0,COUNTIF($B$57:$B$60,IX58)+COUNTIF($D$57:$D$60,IX58)),"")</f>
        <v/>
      </c>
      <c r="JI58" s="241"/>
      <c r="JJ58" s="227" t="str">
        <f aca="false">IF(JI58="","",VLOOKUP(JI58,Language!$D$5:$E$63,2,0))</f>
        <v/>
      </c>
      <c r="JK58" s="231"/>
      <c r="JL58" s="227" t="str">
        <f aca="false">IF(JK58="","",VLOOKUP(JK58,Language!$D$5:$E$63,2,0))</f>
        <v/>
      </c>
      <c r="JM58" s="247"/>
      <c r="JN58" s="248"/>
      <c r="JO58" s="249"/>
      <c r="JP58" s="249"/>
      <c r="JQ58" s="250" t="n">
        <f aca="false">COUNTIF(JI$57:JI$60,JI58)+COUNTIF(JK$57:JK$60,JI58)</f>
        <v>0</v>
      </c>
      <c r="JR58" s="250" t="n">
        <f aca="false">COUNTIF(JI$57:JI$60,JK58)+COUNTIF(JK$57:JK$60,JK58)</f>
        <v>0</v>
      </c>
      <c r="JS58" s="250"/>
      <c r="JT58" s="246" t="str">
        <f aca="false">IF(OR(JI58&lt;&gt;"",JK58&lt;&gt;""),IF(JQ58&lt;&gt;1,0,COUNTIF($B$57:$B$60,JI58)+COUNTIF($D$57:$D$60,JI58))+IF(JR58&lt;&gt;1,0,COUNTIF($B$57:$B$60,JK58)+COUNTIF($D$57:$D$60,JK58)),"")</f>
        <v/>
      </c>
      <c r="JV58" s="241"/>
      <c r="JW58" s="227" t="str">
        <f aca="false">IF(JV58="","",VLOOKUP(JV58,Language!$D$5:$E$63,2,0))</f>
        <v/>
      </c>
      <c r="JX58" s="231"/>
      <c r="JY58" s="227" t="str">
        <f aca="false">IF(JX58="","",VLOOKUP(JX58,Language!$D$5:$E$63,2,0))</f>
        <v/>
      </c>
      <c r="JZ58" s="247"/>
      <c r="KA58" s="248"/>
      <c r="KB58" s="249"/>
      <c r="KC58" s="249"/>
      <c r="KD58" s="250" t="n">
        <f aca="false">COUNTIF(JV$57:JV$60,JV58)+COUNTIF(JX$57:JX$60,JV58)</f>
        <v>0</v>
      </c>
      <c r="KE58" s="250" t="n">
        <f aca="false">COUNTIF(JV$57:JV$60,JX58)+COUNTIF(JX$57:JX$60,JX58)</f>
        <v>0</v>
      </c>
      <c r="KF58" s="250"/>
      <c r="KG58" s="246" t="str">
        <f aca="false">IF(OR(JV58&lt;&gt;"",JX58&lt;&gt;""),IF(KD58&lt;&gt;1,0,COUNTIF($B$57:$B$60,JV58)+COUNTIF($D$57:$D$60,JV58))+IF(KE58&lt;&gt;1,0,COUNTIF($B$57:$B$60,JX58)+COUNTIF($D$57:$D$60,JX58)),"")</f>
        <v/>
      </c>
      <c r="KI58" s="241"/>
      <c r="KJ58" s="227" t="str">
        <f aca="false">IF(KI58="","",VLOOKUP(KI58,Language!$D$5:$E$63,2,0))</f>
        <v/>
      </c>
      <c r="KK58" s="231"/>
      <c r="KL58" s="227" t="str">
        <f aca="false">IF(KK58="","",VLOOKUP(KK58,Language!$D$5:$E$63,2,0))</f>
        <v/>
      </c>
      <c r="KM58" s="247"/>
      <c r="KN58" s="248"/>
      <c r="KO58" s="249"/>
      <c r="KP58" s="249"/>
      <c r="KQ58" s="250" t="n">
        <f aca="false">COUNTIF(KI$57:KI$60,KI58)+COUNTIF(KK$57:KK$60,KI58)</f>
        <v>0</v>
      </c>
      <c r="KR58" s="250" t="n">
        <f aca="false">COUNTIF(KI$57:KI$60,KK58)+COUNTIF(KK$57:KK$60,KK58)</f>
        <v>0</v>
      </c>
      <c r="KS58" s="250"/>
      <c r="KT58" s="246" t="str">
        <f aca="false">IF(OR(KI58&lt;&gt;"",KK58&lt;&gt;""),IF(KQ58&lt;&gt;1,0,COUNTIF($B$57:$B$60,KI58)+COUNTIF($D$57:$D$60,KI58))+IF(KR58&lt;&gt;1,0,COUNTIF($B$57:$B$60,KK58)+COUNTIF($D$57:$D$60,KK58)),"")</f>
        <v/>
      </c>
      <c r="KV58" s="241"/>
      <c r="KW58" s="227" t="str">
        <f aca="false">IF(KV58="","",VLOOKUP(KV58,Language!$D$5:$E$63,2,0))</f>
        <v/>
      </c>
      <c r="KX58" s="231"/>
      <c r="KY58" s="227" t="str">
        <f aca="false">IF(KX58="","",VLOOKUP(KX58,Language!$D$5:$E$63,2,0))</f>
        <v/>
      </c>
      <c r="KZ58" s="247"/>
      <c r="LA58" s="248"/>
      <c r="LB58" s="249"/>
      <c r="LC58" s="249"/>
      <c r="LD58" s="250" t="n">
        <f aca="false">COUNTIF(KV$57:KV$60,KV58)+COUNTIF(KX$57:KX$60,KV58)</f>
        <v>0</v>
      </c>
      <c r="LE58" s="250" t="n">
        <f aca="false">COUNTIF(KV$57:KV$60,KX58)+COUNTIF(KX$57:KX$60,KX58)</f>
        <v>0</v>
      </c>
      <c r="LF58" s="250"/>
      <c r="LG58" s="246" t="str">
        <f aca="false">IF(OR(KV58&lt;&gt;"",KX58&lt;&gt;""),IF(LD58&lt;&gt;1,0,COUNTIF($B$57:$B$60,KV58)+COUNTIF($D$57:$D$60,KV58))+IF(LE58&lt;&gt;1,0,COUNTIF($B$57:$B$60,KX58)+COUNTIF($D$57:$D$60,KX58)),"")</f>
        <v/>
      </c>
      <c r="LI58" s="241"/>
      <c r="LJ58" s="227" t="str">
        <f aca="false">IF(LI58="","",VLOOKUP(LI58,Language!$D$5:$E$63,2,0))</f>
        <v/>
      </c>
      <c r="LK58" s="231"/>
      <c r="LL58" s="227" t="str">
        <f aca="false">IF(LK58="","",VLOOKUP(LK58,Language!$D$5:$E$63,2,0))</f>
        <v/>
      </c>
      <c r="LM58" s="247"/>
      <c r="LN58" s="248"/>
      <c r="LO58" s="249"/>
      <c r="LP58" s="249"/>
      <c r="LQ58" s="250" t="n">
        <f aca="false">COUNTIF(LI$57:LI$60,LI58)+COUNTIF(LK$57:LK$60,LI58)</f>
        <v>0</v>
      </c>
      <c r="LR58" s="250" t="n">
        <f aca="false">COUNTIF(LI$57:LI$60,LK58)+COUNTIF(LK$57:LK$60,LK58)</f>
        <v>0</v>
      </c>
      <c r="LS58" s="250"/>
      <c r="LT58" s="246" t="str">
        <f aca="false">IF(OR(LI58&lt;&gt;"",LK58&lt;&gt;""),IF(LQ58&lt;&gt;1,0,COUNTIF($B$57:$B$60,LI58)+COUNTIF($D$57:$D$60,LI58))+IF(LR58&lt;&gt;1,0,COUNTIF($B$57:$B$60,LK58)+COUNTIF($D$57:$D$60,LK58)),"")</f>
        <v/>
      </c>
      <c r="LV58" s="241"/>
      <c r="LW58" s="227" t="str">
        <f aca="false">IF(LV58="","",VLOOKUP(LV58,Language!$D$5:$E$63,2,0))</f>
        <v/>
      </c>
      <c r="LX58" s="231"/>
      <c r="LY58" s="227" t="str">
        <f aca="false">IF(LX58="","",VLOOKUP(LX58,Language!$D$5:$E$63,2,0))</f>
        <v/>
      </c>
      <c r="LZ58" s="247"/>
      <c r="MA58" s="248"/>
      <c r="MB58" s="249"/>
      <c r="MC58" s="249"/>
      <c r="MD58" s="250" t="n">
        <f aca="false">COUNTIF(LV$57:LV$60,LV58)+COUNTIF(LX$57:LX$60,LV58)</f>
        <v>0</v>
      </c>
      <c r="ME58" s="250" t="n">
        <f aca="false">COUNTIF(LV$57:LV$60,LX58)+COUNTIF(LX$57:LX$60,LX58)</f>
        <v>0</v>
      </c>
      <c r="MF58" s="250"/>
      <c r="MG58" s="246" t="str">
        <f aca="false">IF(OR(LV58&lt;&gt;"",LX58&lt;&gt;""),IF(MD58&lt;&gt;1,0,COUNTIF($B$57:$B$60,LV58)+COUNTIF($D$57:$D$60,LV58))+IF(ME58&lt;&gt;1,0,COUNTIF($B$57:$B$60,LX58)+COUNTIF($D$57:$D$60,LX58)),"")</f>
        <v/>
      </c>
    </row>
    <row r="59" s="106" customFormat="true" ht="15.5" hidden="false" customHeight="false" outlineLevel="0" collapsed="false">
      <c r="A59" s="201"/>
      <c r="B59" s="226" t="str">
        <f aca="false">IF(C59="","",INDEX(Groups!$C$7:$C$35,MATCH(C59,Groups!$D$7:$D$35,0)))</f>
        <v/>
      </c>
      <c r="C59" s="227" t="str">
        <f aca="true">INDIRECT("'"&amp;References!$A$1&amp;"'!"&amp;"$O$64")</f>
        <v/>
      </c>
      <c r="D59" s="228" t="str">
        <f aca="false">IF(E59="","",INDEX(Groups!$C$7:$C$35,MATCH(E59,Groups!$D$7:$D$35,0)))</f>
        <v/>
      </c>
      <c r="E59" s="227" t="str">
        <f aca="true">INDIRECT("'"&amp;References!$A$1&amp;"'!"&amp;"$Q$64")</f>
        <v/>
      </c>
      <c r="F59" s="229" t="str">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230" t="str">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241"/>
      <c r="J59" s="227" t="str">
        <f aca="false">IF(I59="","",VLOOKUP(I59,Language!$D$5:$E$63,2,0))</f>
        <v/>
      </c>
      <c r="K59" s="231"/>
      <c r="L59" s="227" t="str">
        <f aca="false">IF(K59="","",VLOOKUP(K59,Language!$D$5:$E$63,2,0))</f>
        <v/>
      </c>
      <c r="M59" s="247"/>
      <c r="N59" s="248"/>
      <c r="O59" s="249"/>
      <c r="P59" s="249"/>
      <c r="Q59" s="250" t="n">
        <f aca="false">COUNTIF(I$57:I$60,I59)+COUNTIF(K$57:K$60,I59)</f>
        <v>0</v>
      </c>
      <c r="R59" s="250" t="n">
        <f aca="false">COUNTIF(I$57:I$60,K59)+COUNTIF(K$57:K$60,K59)</f>
        <v>0</v>
      </c>
      <c r="S59" s="250"/>
      <c r="T59" s="246" t="str">
        <f aca="false">IF(OR(I59&lt;&gt;"",K59&lt;&gt;""),IF(Q59&lt;&gt;1,0,COUNTIF($B$57:$B$60,I59)+COUNTIF($D$57:$D$60,I59))+IF(R59&lt;&gt;1,0,COUNTIF($B$57:$B$60,K59)+COUNTIF($D$57:$D$60,K59)),"")</f>
        <v/>
      </c>
      <c r="V59" s="241"/>
      <c r="W59" s="227" t="str">
        <f aca="false">IF(V59="","",VLOOKUP(V59,Language!$D$5:$E$63,2,0))</f>
        <v/>
      </c>
      <c r="X59" s="231"/>
      <c r="Y59" s="227" t="str">
        <f aca="false">IF(X59="","",VLOOKUP(X59,Language!$D$5:$E$63,2,0))</f>
        <v/>
      </c>
      <c r="Z59" s="247"/>
      <c r="AA59" s="248"/>
      <c r="AB59" s="249"/>
      <c r="AC59" s="249"/>
      <c r="AD59" s="250" t="n">
        <f aca="false">COUNTIF(V$57:V$60,V59)+COUNTIF(X$57:X$60,V59)</f>
        <v>0</v>
      </c>
      <c r="AE59" s="250" t="n">
        <f aca="false">COUNTIF(V$57:V$60,X59)+COUNTIF(X$57:X$60,X59)</f>
        <v>0</v>
      </c>
      <c r="AF59" s="250"/>
      <c r="AG59" s="246" t="str">
        <f aca="false">IF(OR(V59&lt;&gt;"",X59&lt;&gt;""),IF(AD59&lt;&gt;1,0,COUNTIF($B$57:$B$60,V59)+COUNTIF($D$57:$D$60,V59))+IF(AE59&lt;&gt;1,0,COUNTIF($B$57:$B$60,X59)+COUNTIF($D$57:$D$60,X59)),"")</f>
        <v/>
      </c>
      <c r="AI59" s="241"/>
      <c r="AJ59" s="227" t="str">
        <f aca="false">IF(AI59="","",VLOOKUP(AI59,Language!$D$5:$E$63,2,0))</f>
        <v/>
      </c>
      <c r="AK59" s="231"/>
      <c r="AL59" s="227" t="str">
        <f aca="false">IF(AK59="","",VLOOKUP(AK59,Language!$D$5:$E$63,2,0))</f>
        <v/>
      </c>
      <c r="AM59" s="247"/>
      <c r="AN59" s="248"/>
      <c r="AO59" s="249"/>
      <c r="AP59" s="249"/>
      <c r="AQ59" s="250" t="n">
        <f aca="false">COUNTIF(AI$57:AI$60,AI59)+COUNTIF(AK$57:AK$60,AI59)</f>
        <v>0</v>
      </c>
      <c r="AR59" s="250" t="n">
        <f aca="false">COUNTIF(AI$57:AI$60,AK59)+COUNTIF(AK$57:AK$60,AK59)</f>
        <v>0</v>
      </c>
      <c r="AS59" s="250"/>
      <c r="AT59" s="246" t="str">
        <f aca="false">IF(OR(AI59&lt;&gt;"",AK59&lt;&gt;""),IF(AQ59&lt;&gt;1,0,COUNTIF($B$57:$B$60,AI59)+COUNTIF($D$57:$D$60,AI59))+IF(AR59&lt;&gt;1,0,COUNTIF($B$57:$B$60,AK59)+COUNTIF($D$57:$D$60,AK59)),"")</f>
        <v/>
      </c>
      <c r="AV59" s="241"/>
      <c r="AW59" s="227" t="str">
        <f aca="false">IF(AV59="","",VLOOKUP(AV59,Language!$D$5:$E$63,2,0))</f>
        <v/>
      </c>
      <c r="AX59" s="231"/>
      <c r="AY59" s="227" t="str">
        <f aca="false">IF(AX59="","",VLOOKUP(AX59,Language!$D$5:$E$63,2,0))</f>
        <v/>
      </c>
      <c r="AZ59" s="247"/>
      <c r="BA59" s="248"/>
      <c r="BB59" s="249"/>
      <c r="BC59" s="249"/>
      <c r="BD59" s="250" t="n">
        <f aca="false">COUNTIF(AV$57:AV$60,AV59)+COUNTIF(AX$57:AX$60,AV59)</f>
        <v>0</v>
      </c>
      <c r="BE59" s="250" t="n">
        <f aca="false">COUNTIF(AV$57:AV$60,AX59)+COUNTIF(AX$57:AX$60,AX59)</f>
        <v>0</v>
      </c>
      <c r="BF59" s="250"/>
      <c r="BG59" s="246" t="str">
        <f aca="false">IF(OR(AV59&lt;&gt;"",AX59&lt;&gt;""),IF(BD59&lt;&gt;1,0,COUNTIF($B$57:$B$60,AV59)+COUNTIF($D$57:$D$60,AV59))+IF(BE59&lt;&gt;1,0,COUNTIF($B$57:$B$60,AX59)+COUNTIF($D$57:$D$60,AX59)),"")</f>
        <v/>
      </c>
      <c r="BI59" s="241"/>
      <c r="BJ59" s="227" t="str">
        <f aca="false">IF(BI59="","",VLOOKUP(BI59,Language!$D$5:$E$63,2,0))</f>
        <v/>
      </c>
      <c r="BK59" s="231"/>
      <c r="BL59" s="227" t="str">
        <f aca="false">IF(BK59="","",VLOOKUP(BK59,Language!$D$5:$E$63,2,0))</f>
        <v/>
      </c>
      <c r="BM59" s="247"/>
      <c r="BN59" s="248"/>
      <c r="BO59" s="249"/>
      <c r="BP59" s="249"/>
      <c r="BQ59" s="250" t="n">
        <f aca="false">COUNTIF(BI$57:BI$60,BI59)+COUNTIF(BK$57:BK$60,BI59)</f>
        <v>0</v>
      </c>
      <c r="BR59" s="250" t="n">
        <f aca="false">COUNTIF(BI$57:BI$60,BK59)+COUNTIF(BK$57:BK$60,BK59)</f>
        <v>0</v>
      </c>
      <c r="BS59" s="250"/>
      <c r="BT59" s="246" t="str">
        <f aca="false">IF(OR(BI59&lt;&gt;"",BK59&lt;&gt;""),IF(BQ59&lt;&gt;1,0,COUNTIF($B$57:$B$60,BI59)+COUNTIF($D$57:$D$60,BI59))+IF(BR59&lt;&gt;1,0,COUNTIF($B$57:$B$60,BK59)+COUNTIF($D$57:$D$60,BK59)),"")</f>
        <v/>
      </c>
      <c r="BV59" s="241"/>
      <c r="BW59" s="227" t="str">
        <f aca="false">IF(BV59="","",VLOOKUP(BV59,Language!$D$5:$E$63,2,0))</f>
        <v/>
      </c>
      <c r="BX59" s="231"/>
      <c r="BY59" s="227" t="str">
        <f aca="false">IF(BX59="","",VLOOKUP(BX59,Language!$D$5:$E$63,2,0))</f>
        <v/>
      </c>
      <c r="BZ59" s="247"/>
      <c r="CA59" s="248"/>
      <c r="CB59" s="249"/>
      <c r="CC59" s="249"/>
      <c r="CD59" s="250" t="n">
        <f aca="false">COUNTIF(BV$57:BV$60,BV59)+COUNTIF(BX$57:BX$60,BV59)</f>
        <v>0</v>
      </c>
      <c r="CE59" s="250" t="n">
        <f aca="false">COUNTIF(BV$57:BV$60,BX59)+COUNTIF(BX$57:BX$60,BX59)</f>
        <v>0</v>
      </c>
      <c r="CF59" s="250"/>
      <c r="CG59" s="246" t="str">
        <f aca="false">IF(OR(BV59&lt;&gt;"",BX59&lt;&gt;""),IF(CD59&lt;&gt;1,0,COUNTIF($B$57:$B$60,BV59)+COUNTIF($D$57:$D$60,BV59))+IF(CE59&lt;&gt;1,0,COUNTIF($B$57:$B$60,BX59)+COUNTIF($D$57:$D$60,BX59)),"")</f>
        <v/>
      </c>
      <c r="CI59" s="241"/>
      <c r="CJ59" s="227" t="str">
        <f aca="false">IF(CI59="","",VLOOKUP(CI59,Language!$D$5:$E$63,2,0))</f>
        <v/>
      </c>
      <c r="CK59" s="231"/>
      <c r="CL59" s="227" t="str">
        <f aca="false">IF(CK59="","",VLOOKUP(CK59,Language!$D$5:$E$63,2,0))</f>
        <v/>
      </c>
      <c r="CM59" s="247"/>
      <c r="CN59" s="248"/>
      <c r="CO59" s="249"/>
      <c r="CP59" s="249"/>
      <c r="CQ59" s="250" t="n">
        <f aca="false">COUNTIF(CI$57:CI$60,CI59)+COUNTIF(CK$57:CK$60,CI59)</f>
        <v>0</v>
      </c>
      <c r="CR59" s="250" t="n">
        <f aca="false">COUNTIF(CI$57:CI$60,CK59)+COUNTIF(CK$57:CK$60,CK59)</f>
        <v>0</v>
      </c>
      <c r="CS59" s="250"/>
      <c r="CT59" s="246" t="str">
        <f aca="false">IF(OR(CI59&lt;&gt;"",CK59&lt;&gt;""),IF(CQ59&lt;&gt;1,0,COUNTIF($B$57:$B$60,CI59)+COUNTIF($D$57:$D$60,CI59))+IF(CR59&lt;&gt;1,0,COUNTIF($B$57:$B$60,CK59)+COUNTIF($D$57:$D$60,CK59)),"")</f>
        <v/>
      </c>
      <c r="CV59" s="241"/>
      <c r="CW59" s="227" t="str">
        <f aca="false">IF(CV59="","",VLOOKUP(CV59,Language!$D$5:$E$63,2,0))</f>
        <v/>
      </c>
      <c r="CX59" s="231"/>
      <c r="CY59" s="227" t="str">
        <f aca="false">IF(CX59="","",VLOOKUP(CX59,Language!$D$5:$E$63,2,0))</f>
        <v/>
      </c>
      <c r="CZ59" s="247"/>
      <c r="DA59" s="248"/>
      <c r="DB59" s="249"/>
      <c r="DC59" s="249"/>
      <c r="DD59" s="250" t="n">
        <f aca="false">COUNTIF(CV$57:CV$60,CV59)+COUNTIF(CX$57:CX$60,CV59)</f>
        <v>0</v>
      </c>
      <c r="DE59" s="250" t="n">
        <f aca="false">COUNTIF(CV$57:CV$60,CX59)+COUNTIF(CX$57:CX$60,CX59)</f>
        <v>0</v>
      </c>
      <c r="DF59" s="250"/>
      <c r="DG59" s="246" t="str">
        <f aca="false">IF(OR(CV59&lt;&gt;"",CX59&lt;&gt;""),IF(DD59&lt;&gt;1,0,COUNTIF($B$57:$B$60,CV59)+COUNTIF($D$57:$D$60,CV59))+IF(DE59&lt;&gt;1,0,COUNTIF($B$57:$B$60,CX59)+COUNTIF($D$57:$D$60,CX59)),"")</f>
        <v/>
      </c>
      <c r="DI59" s="241"/>
      <c r="DJ59" s="227" t="str">
        <f aca="false">IF(DI59="","",VLOOKUP(DI59,Language!$D$5:$E$63,2,0))</f>
        <v/>
      </c>
      <c r="DK59" s="231"/>
      <c r="DL59" s="227" t="str">
        <f aca="false">IF(DK59="","",VLOOKUP(DK59,Language!$D$5:$E$63,2,0))</f>
        <v/>
      </c>
      <c r="DM59" s="247"/>
      <c r="DN59" s="248"/>
      <c r="DO59" s="249"/>
      <c r="DP59" s="249"/>
      <c r="DQ59" s="250" t="n">
        <f aca="false">COUNTIF(DI$57:DI$60,DI59)+COUNTIF(DK$57:DK$60,DI59)</f>
        <v>0</v>
      </c>
      <c r="DR59" s="250" t="n">
        <f aca="false">COUNTIF(DI$57:DI$60,DK59)+COUNTIF(DK$57:DK$60,DK59)</f>
        <v>0</v>
      </c>
      <c r="DS59" s="250"/>
      <c r="DT59" s="246" t="str">
        <f aca="false">IF(OR(DI59&lt;&gt;"",DK59&lt;&gt;""),IF(DQ59&lt;&gt;1,0,COUNTIF($B$57:$B$60,DI59)+COUNTIF($D$57:$D$60,DI59))+IF(DR59&lt;&gt;1,0,COUNTIF($B$57:$B$60,DK59)+COUNTIF($D$57:$D$60,DK59)),"")</f>
        <v/>
      </c>
      <c r="DV59" s="241"/>
      <c r="DW59" s="227" t="str">
        <f aca="false">IF(DV59="","",VLOOKUP(DV59,Language!$D$5:$E$63,2,0))</f>
        <v/>
      </c>
      <c r="DX59" s="231"/>
      <c r="DY59" s="227" t="str">
        <f aca="false">IF(DX59="","",VLOOKUP(DX59,Language!$D$5:$E$63,2,0))</f>
        <v/>
      </c>
      <c r="DZ59" s="247"/>
      <c r="EA59" s="248"/>
      <c r="EB59" s="249"/>
      <c r="EC59" s="249"/>
      <c r="ED59" s="250" t="n">
        <f aca="false">COUNTIF(DV$57:DV$60,DV59)+COUNTIF(DX$57:DX$60,DV59)</f>
        <v>0</v>
      </c>
      <c r="EE59" s="250" t="n">
        <f aca="false">COUNTIF(DV$57:DV$60,DX59)+COUNTIF(DX$57:DX$60,DX59)</f>
        <v>0</v>
      </c>
      <c r="EF59" s="250"/>
      <c r="EG59" s="246" t="str">
        <f aca="false">IF(OR(DV59&lt;&gt;"",DX59&lt;&gt;""),IF(ED59&lt;&gt;1,0,COUNTIF($B$57:$B$60,DV59)+COUNTIF($D$57:$D$60,DV59))+IF(EE59&lt;&gt;1,0,COUNTIF($B$57:$B$60,DX59)+COUNTIF($D$57:$D$60,DX59)),"")</f>
        <v/>
      </c>
      <c r="EI59" s="241"/>
      <c r="EJ59" s="227" t="str">
        <f aca="false">IF(EI59="","",VLOOKUP(EI59,Language!$D$5:$E$63,2,0))</f>
        <v/>
      </c>
      <c r="EK59" s="231"/>
      <c r="EL59" s="227" t="str">
        <f aca="false">IF(EK59="","",VLOOKUP(EK59,Language!$D$5:$E$63,2,0))</f>
        <v/>
      </c>
      <c r="EM59" s="247"/>
      <c r="EN59" s="248"/>
      <c r="EO59" s="249"/>
      <c r="EP59" s="249"/>
      <c r="EQ59" s="250" t="n">
        <f aca="false">COUNTIF(EI$57:EI$60,EI59)+COUNTIF(EK$57:EK$60,EI59)</f>
        <v>0</v>
      </c>
      <c r="ER59" s="250" t="n">
        <f aca="false">COUNTIF(EI$57:EI$60,EK59)+COUNTIF(EK$57:EK$60,EK59)</f>
        <v>0</v>
      </c>
      <c r="ES59" s="250"/>
      <c r="ET59" s="246" t="str">
        <f aca="false">IF(OR(EI59&lt;&gt;"",EK59&lt;&gt;""),IF(EQ59&lt;&gt;1,0,COUNTIF($B$57:$B$60,EI59)+COUNTIF($D$57:$D$60,EI59))+IF(ER59&lt;&gt;1,0,COUNTIF($B$57:$B$60,EK59)+COUNTIF($D$57:$D$60,EK59)),"")</f>
        <v/>
      </c>
      <c r="EV59" s="241"/>
      <c r="EW59" s="227" t="str">
        <f aca="false">IF(EV59="","",VLOOKUP(EV59,Language!$D$5:$E$63,2,0))</f>
        <v/>
      </c>
      <c r="EX59" s="231"/>
      <c r="EY59" s="227" t="str">
        <f aca="false">IF(EX59="","",VLOOKUP(EX59,Language!$D$5:$E$63,2,0))</f>
        <v/>
      </c>
      <c r="EZ59" s="247"/>
      <c r="FA59" s="248"/>
      <c r="FB59" s="249"/>
      <c r="FC59" s="249"/>
      <c r="FD59" s="250" t="n">
        <f aca="false">COUNTIF(EV$57:EV$60,EV59)+COUNTIF(EX$57:EX$60,EV59)</f>
        <v>0</v>
      </c>
      <c r="FE59" s="250" t="n">
        <f aca="false">COUNTIF(EV$57:EV$60,EX59)+COUNTIF(EX$57:EX$60,EX59)</f>
        <v>0</v>
      </c>
      <c r="FF59" s="250"/>
      <c r="FG59" s="246" t="str">
        <f aca="false">IF(OR(EV59&lt;&gt;"",EX59&lt;&gt;""),IF(FD59&lt;&gt;1,0,COUNTIF($B$57:$B$60,EV59)+COUNTIF($D$57:$D$60,EV59))+IF(FE59&lt;&gt;1,0,COUNTIF($B$57:$B$60,EX59)+COUNTIF($D$57:$D$60,EX59)),"")</f>
        <v/>
      </c>
      <c r="FI59" s="241"/>
      <c r="FJ59" s="227" t="str">
        <f aca="false">IF(FI59="","",VLOOKUP(FI59,Language!$D$5:$E$63,2,0))</f>
        <v/>
      </c>
      <c r="FK59" s="231"/>
      <c r="FL59" s="227" t="str">
        <f aca="false">IF(FK59="","",VLOOKUP(FK59,Language!$D$5:$E$63,2,0))</f>
        <v/>
      </c>
      <c r="FM59" s="247"/>
      <c r="FN59" s="248"/>
      <c r="FO59" s="249"/>
      <c r="FP59" s="249"/>
      <c r="FQ59" s="250" t="n">
        <f aca="false">COUNTIF(FI$57:FI$60,FI59)+COUNTIF(FK$57:FK$60,FI59)</f>
        <v>0</v>
      </c>
      <c r="FR59" s="250" t="n">
        <f aca="false">COUNTIF(FI$57:FI$60,FK59)+COUNTIF(FK$57:FK$60,FK59)</f>
        <v>0</v>
      </c>
      <c r="FS59" s="250"/>
      <c r="FT59" s="246" t="str">
        <f aca="false">IF(OR(FI59&lt;&gt;"",FK59&lt;&gt;""),IF(FQ59&lt;&gt;1,0,COUNTIF($B$57:$B$60,FI59)+COUNTIF($D$57:$D$60,FI59))+IF(FR59&lt;&gt;1,0,COUNTIF($B$57:$B$60,FK59)+COUNTIF($D$57:$D$60,FK59)),"")</f>
        <v/>
      </c>
      <c r="FV59" s="241"/>
      <c r="FW59" s="227" t="str">
        <f aca="false">IF(FV59="","",VLOOKUP(FV59,Language!$D$5:$E$63,2,0))</f>
        <v/>
      </c>
      <c r="FX59" s="231"/>
      <c r="FY59" s="227" t="str">
        <f aca="false">IF(FX59="","",VLOOKUP(FX59,Language!$D$5:$E$63,2,0))</f>
        <v/>
      </c>
      <c r="FZ59" s="247"/>
      <c r="GA59" s="248"/>
      <c r="GB59" s="249"/>
      <c r="GC59" s="249"/>
      <c r="GD59" s="250" t="n">
        <f aca="false">COUNTIF(FV$57:FV$60,FV59)+COUNTIF(FX$57:FX$60,FV59)</f>
        <v>0</v>
      </c>
      <c r="GE59" s="250" t="n">
        <f aca="false">COUNTIF(FV$57:FV$60,FX59)+COUNTIF(FX$57:FX$60,FX59)</f>
        <v>0</v>
      </c>
      <c r="GF59" s="250"/>
      <c r="GG59" s="246" t="str">
        <f aca="false">IF(OR(FV59&lt;&gt;"",FX59&lt;&gt;""),IF(GD59&lt;&gt;1,0,COUNTIF($B$57:$B$60,FV59)+COUNTIF($D$57:$D$60,FV59))+IF(GE59&lt;&gt;1,0,COUNTIF($B$57:$B$60,FX59)+COUNTIF($D$57:$D$60,FX59)),"")</f>
        <v/>
      </c>
      <c r="GI59" s="241"/>
      <c r="GJ59" s="227" t="str">
        <f aca="false">IF(GI59="","",VLOOKUP(GI59,Language!$D$5:$E$63,2,0))</f>
        <v/>
      </c>
      <c r="GK59" s="231"/>
      <c r="GL59" s="227" t="str">
        <f aca="false">IF(GK59="","",VLOOKUP(GK59,Language!$D$5:$E$63,2,0))</f>
        <v/>
      </c>
      <c r="GM59" s="247"/>
      <c r="GN59" s="248"/>
      <c r="GO59" s="249"/>
      <c r="GP59" s="249"/>
      <c r="GQ59" s="250" t="n">
        <f aca="false">COUNTIF(GI$57:GI$60,GI59)+COUNTIF(GK$57:GK$60,GI59)</f>
        <v>0</v>
      </c>
      <c r="GR59" s="250" t="n">
        <f aca="false">COUNTIF(GI$57:GI$60,GK59)+COUNTIF(GK$57:GK$60,GK59)</f>
        <v>0</v>
      </c>
      <c r="GS59" s="250"/>
      <c r="GT59" s="246" t="str">
        <f aca="false">IF(OR(GI59&lt;&gt;"",GK59&lt;&gt;""),IF(GQ59&lt;&gt;1,0,COUNTIF($B$57:$B$60,GI59)+COUNTIF($D$57:$D$60,GI59))+IF(GR59&lt;&gt;1,0,COUNTIF($B$57:$B$60,GK59)+COUNTIF($D$57:$D$60,GK59)),"")</f>
        <v/>
      </c>
      <c r="GV59" s="241"/>
      <c r="GW59" s="227" t="str">
        <f aca="false">IF(GV59="","",VLOOKUP(GV59,Language!$D$5:$E$63,2,0))</f>
        <v/>
      </c>
      <c r="GX59" s="231"/>
      <c r="GY59" s="227" t="str">
        <f aca="false">IF(GX59="","",VLOOKUP(GX59,Language!$D$5:$E$63,2,0))</f>
        <v/>
      </c>
      <c r="GZ59" s="247"/>
      <c r="HA59" s="248"/>
      <c r="HB59" s="249"/>
      <c r="HC59" s="249"/>
      <c r="HD59" s="250" t="n">
        <f aca="false">COUNTIF(GV$57:GV$60,GV59)+COUNTIF(GX$57:GX$60,GV59)</f>
        <v>0</v>
      </c>
      <c r="HE59" s="250" t="n">
        <f aca="false">COUNTIF(GV$57:GV$60,GX59)+COUNTIF(GX$57:GX$60,GX59)</f>
        <v>0</v>
      </c>
      <c r="HF59" s="250"/>
      <c r="HG59" s="246" t="str">
        <f aca="false">IF(OR(GV59&lt;&gt;"",GX59&lt;&gt;""),IF(HD59&lt;&gt;1,0,COUNTIF($B$57:$B$60,GV59)+COUNTIF($D$57:$D$60,GV59))+IF(HE59&lt;&gt;1,0,COUNTIF($B$57:$B$60,GX59)+COUNTIF($D$57:$D$60,GX59)),"")</f>
        <v/>
      </c>
      <c r="HI59" s="241"/>
      <c r="HJ59" s="227" t="str">
        <f aca="false">IF(HI59="","",VLOOKUP(HI59,Language!$D$5:$E$63,2,0))</f>
        <v/>
      </c>
      <c r="HK59" s="231"/>
      <c r="HL59" s="227" t="str">
        <f aca="false">IF(HK59="","",VLOOKUP(HK59,Language!$D$5:$E$63,2,0))</f>
        <v/>
      </c>
      <c r="HM59" s="247"/>
      <c r="HN59" s="248"/>
      <c r="HO59" s="249"/>
      <c r="HP59" s="249"/>
      <c r="HQ59" s="250" t="n">
        <f aca="false">COUNTIF(HI$57:HI$60,HI59)+COUNTIF(HK$57:HK$60,HI59)</f>
        <v>0</v>
      </c>
      <c r="HR59" s="250" t="n">
        <f aca="false">COUNTIF(HI$57:HI$60,HK59)+COUNTIF(HK$57:HK$60,HK59)</f>
        <v>0</v>
      </c>
      <c r="HS59" s="250"/>
      <c r="HT59" s="246" t="str">
        <f aca="false">IF(OR(HI59&lt;&gt;"",HK59&lt;&gt;""),IF(HQ59&lt;&gt;1,0,COUNTIF($B$57:$B$60,HI59)+COUNTIF($D$57:$D$60,HI59))+IF(HR59&lt;&gt;1,0,COUNTIF($B$57:$B$60,HK59)+COUNTIF($D$57:$D$60,HK59)),"")</f>
        <v/>
      </c>
      <c r="HV59" s="241"/>
      <c r="HW59" s="227" t="str">
        <f aca="false">IF(HV59="","",VLOOKUP(HV59,Language!$D$5:$E$63,2,0))</f>
        <v/>
      </c>
      <c r="HX59" s="231"/>
      <c r="HY59" s="227" t="str">
        <f aca="false">IF(HX59="","",VLOOKUP(HX59,Language!$D$5:$E$63,2,0))</f>
        <v/>
      </c>
      <c r="HZ59" s="247"/>
      <c r="IA59" s="248"/>
      <c r="IB59" s="249"/>
      <c r="IC59" s="249"/>
      <c r="ID59" s="250" t="n">
        <f aca="false">COUNTIF(HV$57:HV$60,HV59)+COUNTIF(HX$57:HX$60,HV59)</f>
        <v>0</v>
      </c>
      <c r="IE59" s="250" t="n">
        <f aca="false">COUNTIF(HV$57:HV$60,HX59)+COUNTIF(HX$57:HX$60,HX59)</f>
        <v>0</v>
      </c>
      <c r="IF59" s="250"/>
      <c r="IG59" s="246" t="str">
        <f aca="false">IF(OR(HV59&lt;&gt;"",HX59&lt;&gt;""),IF(ID59&lt;&gt;1,0,COUNTIF($B$57:$B$60,HV59)+COUNTIF($D$57:$D$60,HV59))+IF(IE59&lt;&gt;1,0,COUNTIF($B$57:$B$60,HX59)+COUNTIF($D$57:$D$60,HX59)),"")</f>
        <v/>
      </c>
      <c r="II59" s="241"/>
      <c r="IJ59" s="227" t="str">
        <f aca="false">IF(II59="","",VLOOKUP(II59,Language!$D$5:$E$63,2,0))</f>
        <v/>
      </c>
      <c r="IK59" s="231"/>
      <c r="IL59" s="227" t="str">
        <f aca="false">IF(IK59="","",VLOOKUP(IK59,Language!$D$5:$E$63,2,0))</f>
        <v/>
      </c>
      <c r="IM59" s="247"/>
      <c r="IN59" s="248"/>
      <c r="IO59" s="249"/>
      <c r="IP59" s="249"/>
      <c r="IQ59" s="250" t="n">
        <f aca="false">COUNTIF(II$57:II$60,II59)+COUNTIF(IK$57:IK$60,II59)</f>
        <v>0</v>
      </c>
      <c r="IR59" s="250" t="n">
        <f aca="false">COUNTIF(II$57:II$60,IK59)+COUNTIF(IK$57:IK$60,IK59)</f>
        <v>0</v>
      </c>
      <c r="IS59" s="250"/>
      <c r="IT59" s="246" t="str">
        <f aca="false">IF(OR(II59&lt;&gt;"",IK59&lt;&gt;""),IF(IQ59&lt;&gt;1,0,COUNTIF($B$57:$B$60,II59)+COUNTIF($D$57:$D$60,II59))+IF(IR59&lt;&gt;1,0,COUNTIF($B$57:$B$60,IK59)+COUNTIF($D$57:$D$60,IK59)),"")</f>
        <v/>
      </c>
      <c r="IV59" s="241"/>
      <c r="IW59" s="227" t="str">
        <f aca="false">IF(IV59="","",VLOOKUP(IV59,Language!$D$5:$E$63,2,0))</f>
        <v/>
      </c>
      <c r="IX59" s="231"/>
      <c r="IY59" s="227" t="str">
        <f aca="false">IF(IX59="","",VLOOKUP(IX59,Language!$D$5:$E$63,2,0))</f>
        <v/>
      </c>
      <c r="IZ59" s="247"/>
      <c r="JA59" s="248"/>
      <c r="JB59" s="249"/>
      <c r="JC59" s="249"/>
      <c r="JD59" s="250" t="n">
        <f aca="false">COUNTIF(IV$57:IV$60,IV59)+COUNTIF(IX$57:IX$60,IV59)</f>
        <v>0</v>
      </c>
      <c r="JE59" s="250" t="n">
        <f aca="false">COUNTIF(IV$57:IV$60,IX59)+COUNTIF(IX$57:IX$60,IX59)</f>
        <v>0</v>
      </c>
      <c r="JF59" s="250"/>
      <c r="JG59" s="246" t="str">
        <f aca="false">IF(OR(IV59&lt;&gt;"",IX59&lt;&gt;""),IF(JD59&lt;&gt;1,0,COUNTIF($B$57:$B$60,IV59)+COUNTIF($D$57:$D$60,IV59))+IF(JE59&lt;&gt;1,0,COUNTIF($B$57:$B$60,IX59)+COUNTIF($D$57:$D$60,IX59)),"")</f>
        <v/>
      </c>
      <c r="JI59" s="241"/>
      <c r="JJ59" s="227" t="str">
        <f aca="false">IF(JI59="","",VLOOKUP(JI59,Language!$D$5:$E$63,2,0))</f>
        <v/>
      </c>
      <c r="JK59" s="231"/>
      <c r="JL59" s="227" t="str">
        <f aca="false">IF(JK59="","",VLOOKUP(JK59,Language!$D$5:$E$63,2,0))</f>
        <v/>
      </c>
      <c r="JM59" s="247"/>
      <c r="JN59" s="248"/>
      <c r="JO59" s="249"/>
      <c r="JP59" s="249"/>
      <c r="JQ59" s="250" t="n">
        <f aca="false">COUNTIF(JI$57:JI$60,JI59)+COUNTIF(JK$57:JK$60,JI59)</f>
        <v>0</v>
      </c>
      <c r="JR59" s="250" t="n">
        <f aca="false">COUNTIF(JI$57:JI$60,JK59)+COUNTIF(JK$57:JK$60,JK59)</f>
        <v>0</v>
      </c>
      <c r="JS59" s="250"/>
      <c r="JT59" s="246" t="str">
        <f aca="false">IF(OR(JI59&lt;&gt;"",JK59&lt;&gt;""),IF(JQ59&lt;&gt;1,0,COUNTIF($B$57:$B$60,JI59)+COUNTIF($D$57:$D$60,JI59))+IF(JR59&lt;&gt;1,0,COUNTIF($B$57:$B$60,JK59)+COUNTIF($D$57:$D$60,JK59)),"")</f>
        <v/>
      </c>
      <c r="JV59" s="241"/>
      <c r="JW59" s="227" t="str">
        <f aca="false">IF(JV59="","",VLOOKUP(JV59,Language!$D$5:$E$63,2,0))</f>
        <v/>
      </c>
      <c r="JX59" s="231"/>
      <c r="JY59" s="227" t="str">
        <f aca="false">IF(JX59="","",VLOOKUP(JX59,Language!$D$5:$E$63,2,0))</f>
        <v/>
      </c>
      <c r="JZ59" s="247"/>
      <c r="KA59" s="248"/>
      <c r="KB59" s="249"/>
      <c r="KC59" s="249"/>
      <c r="KD59" s="250" t="n">
        <f aca="false">COUNTIF(JV$57:JV$60,JV59)+COUNTIF(JX$57:JX$60,JV59)</f>
        <v>0</v>
      </c>
      <c r="KE59" s="250" t="n">
        <f aca="false">COUNTIF(JV$57:JV$60,JX59)+COUNTIF(JX$57:JX$60,JX59)</f>
        <v>0</v>
      </c>
      <c r="KF59" s="250"/>
      <c r="KG59" s="246" t="str">
        <f aca="false">IF(OR(JV59&lt;&gt;"",JX59&lt;&gt;""),IF(KD59&lt;&gt;1,0,COUNTIF($B$57:$B$60,JV59)+COUNTIF($D$57:$D$60,JV59))+IF(KE59&lt;&gt;1,0,COUNTIF($B$57:$B$60,JX59)+COUNTIF($D$57:$D$60,JX59)),"")</f>
        <v/>
      </c>
      <c r="KI59" s="241"/>
      <c r="KJ59" s="227" t="str">
        <f aca="false">IF(KI59="","",VLOOKUP(KI59,Language!$D$5:$E$63,2,0))</f>
        <v/>
      </c>
      <c r="KK59" s="231"/>
      <c r="KL59" s="227" t="str">
        <f aca="false">IF(KK59="","",VLOOKUP(KK59,Language!$D$5:$E$63,2,0))</f>
        <v/>
      </c>
      <c r="KM59" s="247"/>
      <c r="KN59" s="248"/>
      <c r="KO59" s="249"/>
      <c r="KP59" s="249"/>
      <c r="KQ59" s="250" t="n">
        <f aca="false">COUNTIF(KI$57:KI$60,KI59)+COUNTIF(KK$57:KK$60,KI59)</f>
        <v>0</v>
      </c>
      <c r="KR59" s="250" t="n">
        <f aca="false">COUNTIF(KI$57:KI$60,KK59)+COUNTIF(KK$57:KK$60,KK59)</f>
        <v>0</v>
      </c>
      <c r="KS59" s="250"/>
      <c r="KT59" s="246" t="str">
        <f aca="false">IF(OR(KI59&lt;&gt;"",KK59&lt;&gt;""),IF(KQ59&lt;&gt;1,0,COUNTIF($B$57:$B$60,KI59)+COUNTIF($D$57:$D$60,KI59))+IF(KR59&lt;&gt;1,0,COUNTIF($B$57:$B$60,KK59)+COUNTIF($D$57:$D$60,KK59)),"")</f>
        <v/>
      </c>
      <c r="KV59" s="241"/>
      <c r="KW59" s="227" t="str">
        <f aca="false">IF(KV59="","",VLOOKUP(KV59,Language!$D$5:$E$63,2,0))</f>
        <v/>
      </c>
      <c r="KX59" s="231"/>
      <c r="KY59" s="227" t="str">
        <f aca="false">IF(KX59="","",VLOOKUP(KX59,Language!$D$5:$E$63,2,0))</f>
        <v/>
      </c>
      <c r="KZ59" s="247"/>
      <c r="LA59" s="248"/>
      <c r="LB59" s="249"/>
      <c r="LC59" s="249"/>
      <c r="LD59" s="250" t="n">
        <f aca="false">COUNTIF(KV$57:KV$60,KV59)+COUNTIF(KX$57:KX$60,KV59)</f>
        <v>0</v>
      </c>
      <c r="LE59" s="250" t="n">
        <f aca="false">COUNTIF(KV$57:KV$60,KX59)+COUNTIF(KX$57:KX$60,KX59)</f>
        <v>0</v>
      </c>
      <c r="LF59" s="250"/>
      <c r="LG59" s="246" t="str">
        <f aca="false">IF(OR(KV59&lt;&gt;"",KX59&lt;&gt;""),IF(LD59&lt;&gt;1,0,COUNTIF($B$57:$B$60,KV59)+COUNTIF($D$57:$D$60,KV59))+IF(LE59&lt;&gt;1,0,COUNTIF($B$57:$B$60,KX59)+COUNTIF($D$57:$D$60,KX59)),"")</f>
        <v/>
      </c>
      <c r="LI59" s="241"/>
      <c r="LJ59" s="227" t="str">
        <f aca="false">IF(LI59="","",VLOOKUP(LI59,Language!$D$5:$E$63,2,0))</f>
        <v/>
      </c>
      <c r="LK59" s="231"/>
      <c r="LL59" s="227" t="str">
        <f aca="false">IF(LK59="","",VLOOKUP(LK59,Language!$D$5:$E$63,2,0))</f>
        <v/>
      </c>
      <c r="LM59" s="247"/>
      <c r="LN59" s="248"/>
      <c r="LO59" s="249"/>
      <c r="LP59" s="249"/>
      <c r="LQ59" s="250" t="n">
        <f aca="false">COUNTIF(LI$57:LI$60,LI59)+COUNTIF(LK$57:LK$60,LI59)</f>
        <v>0</v>
      </c>
      <c r="LR59" s="250" t="n">
        <f aca="false">COUNTIF(LI$57:LI$60,LK59)+COUNTIF(LK$57:LK$60,LK59)</f>
        <v>0</v>
      </c>
      <c r="LS59" s="250"/>
      <c r="LT59" s="246" t="str">
        <f aca="false">IF(OR(LI59&lt;&gt;"",LK59&lt;&gt;""),IF(LQ59&lt;&gt;1,0,COUNTIF($B$57:$B$60,LI59)+COUNTIF($D$57:$D$60,LI59))+IF(LR59&lt;&gt;1,0,COUNTIF($B$57:$B$60,LK59)+COUNTIF($D$57:$D$60,LK59)),"")</f>
        <v/>
      </c>
      <c r="LV59" s="241"/>
      <c r="LW59" s="227" t="str">
        <f aca="false">IF(LV59="","",VLOOKUP(LV59,Language!$D$5:$E$63,2,0))</f>
        <v/>
      </c>
      <c r="LX59" s="231"/>
      <c r="LY59" s="227" t="str">
        <f aca="false">IF(LX59="","",VLOOKUP(LX59,Language!$D$5:$E$63,2,0))</f>
        <v/>
      </c>
      <c r="LZ59" s="247"/>
      <c r="MA59" s="248"/>
      <c r="MB59" s="249"/>
      <c r="MC59" s="249"/>
      <c r="MD59" s="250" t="n">
        <f aca="false">COUNTIF(LV$57:LV$60,LV59)+COUNTIF(LX$57:LX$60,LV59)</f>
        <v>0</v>
      </c>
      <c r="ME59" s="250" t="n">
        <f aca="false">COUNTIF(LV$57:LV$60,LX59)+COUNTIF(LX$57:LX$60,LX59)</f>
        <v>0</v>
      </c>
      <c r="MF59" s="250"/>
      <c r="MG59" s="246" t="str">
        <f aca="false">IF(OR(LV59&lt;&gt;"",LX59&lt;&gt;""),IF(MD59&lt;&gt;1,0,COUNTIF($B$57:$B$60,LV59)+COUNTIF($D$57:$D$60,LV59))+IF(ME59&lt;&gt;1,0,COUNTIF($B$57:$B$60,LX59)+COUNTIF($D$57:$D$60,LX59)),"")</f>
        <v/>
      </c>
    </row>
    <row r="60" customFormat="false" ht="15.5" hidden="false" customHeight="false" outlineLevel="0" collapsed="false">
      <c r="B60" s="226" t="str">
        <f aca="false">IF(C60="","",INDEX(Groups!$C$7:$C$35,MATCH(C60,Groups!$D$7:$D$35,0)))</f>
        <v/>
      </c>
      <c r="C60" s="227" t="str">
        <f aca="true">INDIRECT("'"&amp;References!$A$1&amp;"'!"&amp;"$U$64")</f>
        <v/>
      </c>
      <c r="D60" s="228" t="str">
        <f aca="false">IF(E60="","",INDEX(Groups!$C$7:$C$35,MATCH(E60,Groups!$D$7:$D$35,0)))</f>
        <v/>
      </c>
      <c r="E60" s="227" t="str">
        <f aca="true">INDIRECT("'"&amp;References!$A$1&amp;"'!"&amp;"$W$64")</f>
        <v/>
      </c>
      <c r="F60" s="229" t="str">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230" t="str">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241"/>
      <c r="J60" s="227" t="str">
        <f aca="false">IF(I60="","",VLOOKUP(I60,Language!$D$5:$E$63,2,0))</f>
        <v/>
      </c>
      <c r="K60" s="231"/>
      <c r="L60" s="227" t="str">
        <f aca="false">IF(K60="","",VLOOKUP(K60,Language!$D$5:$E$63,2,0))</f>
        <v/>
      </c>
      <c r="M60" s="251"/>
      <c r="N60" s="252"/>
      <c r="O60" s="253"/>
      <c r="P60" s="253"/>
      <c r="Q60" s="254" t="n">
        <f aca="false">COUNTIF(I$57:I$60,I60)+COUNTIF(K$57:K$60,I60)</f>
        <v>0</v>
      </c>
      <c r="R60" s="254" t="n">
        <f aca="false">COUNTIF(I$57:I$60,K60)+COUNTIF(K$57:K$60,K60)</f>
        <v>0</v>
      </c>
      <c r="S60" s="254"/>
      <c r="T60" s="246" t="str">
        <f aca="false">IF(OR(I60&lt;&gt;"",K60&lt;&gt;""),IF(Q60&lt;&gt;1,0,COUNTIF($B$57:$B$60,I60)+COUNTIF($D$57:$D$60,I60))+IF(R60&lt;&gt;1,0,COUNTIF($B$57:$B$60,K60)+COUNTIF($D$57:$D$60,K60)),"")</f>
        <v/>
      </c>
      <c r="V60" s="241"/>
      <c r="W60" s="227" t="str">
        <f aca="false">IF(V60="","",VLOOKUP(V60,Language!$D$5:$E$63,2,0))</f>
        <v/>
      </c>
      <c r="X60" s="231"/>
      <c r="Y60" s="227" t="str">
        <f aca="false">IF(X60="","",VLOOKUP(X60,Language!$D$5:$E$63,2,0))</f>
        <v/>
      </c>
      <c r="Z60" s="251"/>
      <c r="AA60" s="252"/>
      <c r="AB60" s="253"/>
      <c r="AC60" s="253"/>
      <c r="AD60" s="254" t="n">
        <f aca="false">COUNTIF(V$57:V$60,V60)+COUNTIF(X$57:X$60,V60)</f>
        <v>0</v>
      </c>
      <c r="AE60" s="254" t="n">
        <f aca="false">COUNTIF(V$57:V$60,X60)+COUNTIF(X$57:X$60,X60)</f>
        <v>0</v>
      </c>
      <c r="AF60" s="254"/>
      <c r="AG60" s="246" t="str">
        <f aca="false">IF(OR(V60&lt;&gt;"",X60&lt;&gt;""),IF(AD60&lt;&gt;1,0,COUNTIF($B$57:$B$60,V60)+COUNTIF($D$57:$D$60,V60))+IF(AE60&lt;&gt;1,0,COUNTIF($B$57:$B$60,X60)+COUNTIF($D$57:$D$60,X60)),"")</f>
        <v/>
      </c>
      <c r="AI60" s="241"/>
      <c r="AJ60" s="227" t="str">
        <f aca="false">IF(AI60="","",VLOOKUP(AI60,Language!$D$5:$E$63,2,0))</f>
        <v/>
      </c>
      <c r="AK60" s="231"/>
      <c r="AL60" s="227" t="str">
        <f aca="false">IF(AK60="","",VLOOKUP(AK60,Language!$D$5:$E$63,2,0))</f>
        <v/>
      </c>
      <c r="AM60" s="251"/>
      <c r="AN60" s="252"/>
      <c r="AO60" s="253"/>
      <c r="AP60" s="253"/>
      <c r="AQ60" s="254" t="n">
        <f aca="false">COUNTIF(AI$57:AI$60,AI60)+COUNTIF(AK$57:AK$60,AI60)</f>
        <v>0</v>
      </c>
      <c r="AR60" s="254" t="n">
        <f aca="false">COUNTIF(AI$57:AI$60,AK60)+COUNTIF(AK$57:AK$60,AK60)</f>
        <v>0</v>
      </c>
      <c r="AS60" s="254"/>
      <c r="AT60" s="246" t="str">
        <f aca="false">IF(OR(AI60&lt;&gt;"",AK60&lt;&gt;""),IF(AQ60&lt;&gt;1,0,COUNTIF($B$57:$B$60,AI60)+COUNTIF($D$57:$D$60,AI60))+IF(AR60&lt;&gt;1,0,COUNTIF($B$57:$B$60,AK60)+COUNTIF($D$57:$D$60,AK60)),"")</f>
        <v/>
      </c>
      <c r="AV60" s="241"/>
      <c r="AW60" s="227" t="str">
        <f aca="false">IF(AV60="","",VLOOKUP(AV60,Language!$D$5:$E$63,2,0))</f>
        <v/>
      </c>
      <c r="AX60" s="231"/>
      <c r="AY60" s="227" t="str">
        <f aca="false">IF(AX60="","",VLOOKUP(AX60,Language!$D$5:$E$63,2,0))</f>
        <v/>
      </c>
      <c r="AZ60" s="251"/>
      <c r="BA60" s="252"/>
      <c r="BB60" s="253"/>
      <c r="BC60" s="253"/>
      <c r="BD60" s="254" t="n">
        <f aca="false">COUNTIF(AV$57:AV$60,AV60)+COUNTIF(AX$57:AX$60,AV60)</f>
        <v>0</v>
      </c>
      <c r="BE60" s="254" t="n">
        <f aca="false">COUNTIF(AV$57:AV$60,AX60)+COUNTIF(AX$57:AX$60,AX60)</f>
        <v>0</v>
      </c>
      <c r="BF60" s="254"/>
      <c r="BG60" s="246" t="str">
        <f aca="false">IF(OR(AV60&lt;&gt;"",AX60&lt;&gt;""),IF(BD60&lt;&gt;1,0,COUNTIF($B$57:$B$60,AV60)+COUNTIF($D$57:$D$60,AV60))+IF(BE60&lt;&gt;1,0,COUNTIF($B$57:$B$60,AX60)+COUNTIF($D$57:$D$60,AX60)),"")</f>
        <v/>
      </c>
      <c r="BI60" s="241"/>
      <c r="BJ60" s="227" t="str">
        <f aca="false">IF(BI60="","",VLOOKUP(BI60,Language!$D$5:$E$63,2,0))</f>
        <v/>
      </c>
      <c r="BK60" s="231"/>
      <c r="BL60" s="227" t="str">
        <f aca="false">IF(BK60="","",VLOOKUP(BK60,Language!$D$5:$E$63,2,0))</f>
        <v/>
      </c>
      <c r="BM60" s="251"/>
      <c r="BN60" s="252"/>
      <c r="BO60" s="253"/>
      <c r="BP60" s="253"/>
      <c r="BQ60" s="254" t="n">
        <f aca="false">COUNTIF(BI$57:BI$60,BI60)+COUNTIF(BK$57:BK$60,BI60)</f>
        <v>0</v>
      </c>
      <c r="BR60" s="254" t="n">
        <f aca="false">COUNTIF(BI$57:BI$60,BK60)+COUNTIF(BK$57:BK$60,BK60)</f>
        <v>0</v>
      </c>
      <c r="BS60" s="254"/>
      <c r="BT60" s="246" t="str">
        <f aca="false">IF(OR(BI60&lt;&gt;"",BK60&lt;&gt;""),IF(BQ60&lt;&gt;1,0,COUNTIF($B$57:$B$60,BI60)+COUNTIF($D$57:$D$60,BI60))+IF(BR60&lt;&gt;1,0,COUNTIF($B$57:$B$60,BK60)+COUNTIF($D$57:$D$60,BK60)),"")</f>
        <v/>
      </c>
      <c r="BV60" s="241"/>
      <c r="BW60" s="227" t="str">
        <f aca="false">IF(BV60="","",VLOOKUP(BV60,Language!$D$5:$E$63,2,0))</f>
        <v/>
      </c>
      <c r="BX60" s="231"/>
      <c r="BY60" s="227" t="str">
        <f aca="false">IF(BX60="","",VLOOKUP(BX60,Language!$D$5:$E$63,2,0))</f>
        <v/>
      </c>
      <c r="BZ60" s="251"/>
      <c r="CA60" s="252"/>
      <c r="CB60" s="253"/>
      <c r="CC60" s="253"/>
      <c r="CD60" s="254" t="n">
        <f aca="false">COUNTIF(BV$57:BV$60,BV60)+COUNTIF(BX$57:BX$60,BV60)</f>
        <v>0</v>
      </c>
      <c r="CE60" s="254" t="n">
        <f aca="false">COUNTIF(BV$57:BV$60,BX60)+COUNTIF(BX$57:BX$60,BX60)</f>
        <v>0</v>
      </c>
      <c r="CF60" s="254"/>
      <c r="CG60" s="246" t="str">
        <f aca="false">IF(OR(BV60&lt;&gt;"",BX60&lt;&gt;""),IF(CD60&lt;&gt;1,0,COUNTIF($B$57:$B$60,BV60)+COUNTIF($D$57:$D$60,BV60))+IF(CE60&lt;&gt;1,0,COUNTIF($B$57:$B$60,BX60)+COUNTIF($D$57:$D$60,BX60)),"")</f>
        <v/>
      </c>
      <c r="CI60" s="241"/>
      <c r="CJ60" s="227" t="str">
        <f aca="false">IF(CI60="","",VLOOKUP(CI60,Language!$D$5:$E$63,2,0))</f>
        <v/>
      </c>
      <c r="CK60" s="231"/>
      <c r="CL60" s="227" t="str">
        <f aca="false">IF(CK60="","",VLOOKUP(CK60,Language!$D$5:$E$63,2,0))</f>
        <v/>
      </c>
      <c r="CM60" s="251"/>
      <c r="CN60" s="252"/>
      <c r="CO60" s="253"/>
      <c r="CP60" s="253"/>
      <c r="CQ60" s="254" t="n">
        <f aca="false">COUNTIF(CI$57:CI$60,CI60)+COUNTIF(CK$57:CK$60,CI60)</f>
        <v>0</v>
      </c>
      <c r="CR60" s="254" t="n">
        <f aca="false">COUNTIF(CI$57:CI$60,CK60)+COUNTIF(CK$57:CK$60,CK60)</f>
        <v>0</v>
      </c>
      <c r="CS60" s="254"/>
      <c r="CT60" s="246" t="str">
        <f aca="false">IF(OR(CI60&lt;&gt;"",CK60&lt;&gt;""),IF(CQ60&lt;&gt;1,0,COUNTIF($B$57:$B$60,CI60)+COUNTIF($D$57:$D$60,CI60))+IF(CR60&lt;&gt;1,0,COUNTIF($B$57:$B$60,CK60)+COUNTIF($D$57:$D$60,CK60)),"")</f>
        <v/>
      </c>
      <c r="CV60" s="241"/>
      <c r="CW60" s="227" t="str">
        <f aca="false">IF(CV60="","",VLOOKUP(CV60,Language!$D$5:$E$63,2,0))</f>
        <v/>
      </c>
      <c r="CX60" s="231"/>
      <c r="CY60" s="227" t="str">
        <f aca="false">IF(CX60="","",VLOOKUP(CX60,Language!$D$5:$E$63,2,0))</f>
        <v/>
      </c>
      <c r="CZ60" s="251"/>
      <c r="DA60" s="252"/>
      <c r="DB60" s="253"/>
      <c r="DC60" s="253"/>
      <c r="DD60" s="254" t="n">
        <f aca="false">COUNTIF(CV$57:CV$60,CV60)+COUNTIF(CX$57:CX$60,CV60)</f>
        <v>0</v>
      </c>
      <c r="DE60" s="254" t="n">
        <f aca="false">COUNTIF(CV$57:CV$60,CX60)+COUNTIF(CX$57:CX$60,CX60)</f>
        <v>0</v>
      </c>
      <c r="DF60" s="254"/>
      <c r="DG60" s="246" t="str">
        <f aca="false">IF(OR(CV60&lt;&gt;"",CX60&lt;&gt;""),IF(DD60&lt;&gt;1,0,COUNTIF($B$57:$B$60,CV60)+COUNTIF($D$57:$D$60,CV60))+IF(DE60&lt;&gt;1,0,COUNTIF($B$57:$B$60,CX60)+COUNTIF($D$57:$D$60,CX60)),"")</f>
        <v/>
      </c>
      <c r="DI60" s="241"/>
      <c r="DJ60" s="227" t="str">
        <f aca="false">IF(DI60="","",VLOOKUP(DI60,Language!$D$5:$E$63,2,0))</f>
        <v/>
      </c>
      <c r="DK60" s="231"/>
      <c r="DL60" s="227" t="str">
        <f aca="false">IF(DK60="","",VLOOKUP(DK60,Language!$D$5:$E$63,2,0))</f>
        <v/>
      </c>
      <c r="DM60" s="251"/>
      <c r="DN60" s="252"/>
      <c r="DO60" s="253"/>
      <c r="DP60" s="253"/>
      <c r="DQ60" s="254" t="n">
        <f aca="false">COUNTIF(DI$57:DI$60,DI60)+COUNTIF(DK$57:DK$60,DI60)</f>
        <v>0</v>
      </c>
      <c r="DR60" s="254" t="n">
        <f aca="false">COUNTIF(DI$57:DI$60,DK60)+COUNTIF(DK$57:DK$60,DK60)</f>
        <v>0</v>
      </c>
      <c r="DS60" s="254"/>
      <c r="DT60" s="246" t="str">
        <f aca="false">IF(OR(DI60&lt;&gt;"",DK60&lt;&gt;""),IF(DQ60&lt;&gt;1,0,COUNTIF($B$57:$B$60,DI60)+COUNTIF($D$57:$D$60,DI60))+IF(DR60&lt;&gt;1,0,COUNTIF($B$57:$B$60,DK60)+COUNTIF($D$57:$D$60,DK60)),"")</f>
        <v/>
      </c>
      <c r="DV60" s="241"/>
      <c r="DW60" s="227" t="str">
        <f aca="false">IF(DV60="","",VLOOKUP(DV60,Language!$D$5:$E$63,2,0))</f>
        <v/>
      </c>
      <c r="DX60" s="231"/>
      <c r="DY60" s="227" t="str">
        <f aca="false">IF(DX60="","",VLOOKUP(DX60,Language!$D$5:$E$63,2,0))</f>
        <v/>
      </c>
      <c r="DZ60" s="251"/>
      <c r="EA60" s="252"/>
      <c r="EB60" s="253"/>
      <c r="EC60" s="253"/>
      <c r="ED60" s="254" t="n">
        <f aca="false">COUNTIF(DV$57:DV$60,DV60)+COUNTIF(DX$57:DX$60,DV60)</f>
        <v>0</v>
      </c>
      <c r="EE60" s="254" t="n">
        <f aca="false">COUNTIF(DV$57:DV$60,DX60)+COUNTIF(DX$57:DX$60,DX60)</f>
        <v>0</v>
      </c>
      <c r="EF60" s="254"/>
      <c r="EG60" s="246" t="str">
        <f aca="false">IF(OR(DV60&lt;&gt;"",DX60&lt;&gt;""),IF(ED60&lt;&gt;1,0,COUNTIF($B$57:$B$60,DV60)+COUNTIF($D$57:$D$60,DV60))+IF(EE60&lt;&gt;1,0,COUNTIF($B$57:$B$60,DX60)+COUNTIF($D$57:$D$60,DX60)),"")</f>
        <v/>
      </c>
      <c r="EI60" s="241"/>
      <c r="EJ60" s="227" t="str">
        <f aca="false">IF(EI60="","",VLOOKUP(EI60,Language!$D$5:$E$63,2,0))</f>
        <v/>
      </c>
      <c r="EK60" s="231"/>
      <c r="EL60" s="227" t="str">
        <f aca="false">IF(EK60="","",VLOOKUP(EK60,Language!$D$5:$E$63,2,0))</f>
        <v/>
      </c>
      <c r="EM60" s="251"/>
      <c r="EN60" s="252"/>
      <c r="EO60" s="253"/>
      <c r="EP60" s="253"/>
      <c r="EQ60" s="254" t="n">
        <f aca="false">COUNTIF(EI$57:EI$60,EI60)+COUNTIF(EK$57:EK$60,EI60)</f>
        <v>0</v>
      </c>
      <c r="ER60" s="254" t="n">
        <f aca="false">COUNTIF(EI$57:EI$60,EK60)+COUNTIF(EK$57:EK$60,EK60)</f>
        <v>0</v>
      </c>
      <c r="ES60" s="254"/>
      <c r="ET60" s="246" t="str">
        <f aca="false">IF(OR(EI60&lt;&gt;"",EK60&lt;&gt;""),IF(EQ60&lt;&gt;1,0,COUNTIF($B$57:$B$60,EI60)+COUNTIF($D$57:$D$60,EI60))+IF(ER60&lt;&gt;1,0,COUNTIF($B$57:$B$60,EK60)+COUNTIF($D$57:$D$60,EK60)),"")</f>
        <v/>
      </c>
      <c r="EV60" s="241"/>
      <c r="EW60" s="227" t="str">
        <f aca="false">IF(EV60="","",VLOOKUP(EV60,Language!$D$5:$E$63,2,0))</f>
        <v/>
      </c>
      <c r="EX60" s="231"/>
      <c r="EY60" s="227" t="str">
        <f aca="false">IF(EX60="","",VLOOKUP(EX60,Language!$D$5:$E$63,2,0))</f>
        <v/>
      </c>
      <c r="EZ60" s="251"/>
      <c r="FA60" s="252"/>
      <c r="FB60" s="253"/>
      <c r="FC60" s="253"/>
      <c r="FD60" s="254" t="n">
        <f aca="false">COUNTIF(EV$57:EV$60,EV60)+COUNTIF(EX$57:EX$60,EV60)</f>
        <v>0</v>
      </c>
      <c r="FE60" s="254" t="n">
        <f aca="false">COUNTIF(EV$57:EV$60,EX60)+COUNTIF(EX$57:EX$60,EX60)</f>
        <v>0</v>
      </c>
      <c r="FF60" s="254"/>
      <c r="FG60" s="246" t="str">
        <f aca="false">IF(OR(EV60&lt;&gt;"",EX60&lt;&gt;""),IF(FD60&lt;&gt;1,0,COUNTIF($B$57:$B$60,EV60)+COUNTIF($D$57:$D$60,EV60))+IF(FE60&lt;&gt;1,0,COUNTIF($B$57:$B$60,EX60)+COUNTIF($D$57:$D$60,EX60)),"")</f>
        <v/>
      </c>
      <c r="FI60" s="241"/>
      <c r="FJ60" s="227" t="str">
        <f aca="false">IF(FI60="","",VLOOKUP(FI60,Language!$D$5:$E$63,2,0))</f>
        <v/>
      </c>
      <c r="FK60" s="231"/>
      <c r="FL60" s="227" t="str">
        <f aca="false">IF(FK60="","",VLOOKUP(FK60,Language!$D$5:$E$63,2,0))</f>
        <v/>
      </c>
      <c r="FM60" s="251"/>
      <c r="FN60" s="252"/>
      <c r="FO60" s="253"/>
      <c r="FP60" s="253"/>
      <c r="FQ60" s="254" t="n">
        <f aca="false">COUNTIF(FI$57:FI$60,FI60)+COUNTIF(FK$57:FK$60,FI60)</f>
        <v>0</v>
      </c>
      <c r="FR60" s="254" t="n">
        <f aca="false">COUNTIF(FI$57:FI$60,FK60)+COUNTIF(FK$57:FK$60,FK60)</f>
        <v>0</v>
      </c>
      <c r="FS60" s="254"/>
      <c r="FT60" s="246" t="str">
        <f aca="false">IF(OR(FI60&lt;&gt;"",FK60&lt;&gt;""),IF(FQ60&lt;&gt;1,0,COUNTIF($B$57:$B$60,FI60)+COUNTIF($D$57:$D$60,FI60))+IF(FR60&lt;&gt;1,0,COUNTIF($B$57:$B$60,FK60)+COUNTIF($D$57:$D$60,FK60)),"")</f>
        <v/>
      </c>
      <c r="FV60" s="241"/>
      <c r="FW60" s="227" t="str">
        <f aca="false">IF(FV60="","",VLOOKUP(FV60,Language!$D$5:$E$63,2,0))</f>
        <v/>
      </c>
      <c r="FX60" s="231"/>
      <c r="FY60" s="227" t="str">
        <f aca="false">IF(FX60="","",VLOOKUP(FX60,Language!$D$5:$E$63,2,0))</f>
        <v/>
      </c>
      <c r="FZ60" s="251"/>
      <c r="GA60" s="252"/>
      <c r="GB60" s="253"/>
      <c r="GC60" s="253"/>
      <c r="GD60" s="254" t="n">
        <f aca="false">COUNTIF(FV$57:FV$60,FV60)+COUNTIF(FX$57:FX$60,FV60)</f>
        <v>0</v>
      </c>
      <c r="GE60" s="254" t="n">
        <f aca="false">COUNTIF(FV$57:FV$60,FX60)+COUNTIF(FX$57:FX$60,FX60)</f>
        <v>0</v>
      </c>
      <c r="GF60" s="254"/>
      <c r="GG60" s="246" t="str">
        <f aca="false">IF(OR(FV60&lt;&gt;"",FX60&lt;&gt;""),IF(GD60&lt;&gt;1,0,COUNTIF($B$57:$B$60,FV60)+COUNTIF($D$57:$D$60,FV60))+IF(GE60&lt;&gt;1,0,COUNTIF($B$57:$B$60,FX60)+COUNTIF($D$57:$D$60,FX60)),"")</f>
        <v/>
      </c>
      <c r="GI60" s="241"/>
      <c r="GJ60" s="227" t="str">
        <f aca="false">IF(GI60="","",VLOOKUP(GI60,Language!$D$5:$E$63,2,0))</f>
        <v/>
      </c>
      <c r="GK60" s="231"/>
      <c r="GL60" s="227" t="str">
        <f aca="false">IF(GK60="","",VLOOKUP(GK60,Language!$D$5:$E$63,2,0))</f>
        <v/>
      </c>
      <c r="GM60" s="251"/>
      <c r="GN60" s="252"/>
      <c r="GO60" s="253"/>
      <c r="GP60" s="253"/>
      <c r="GQ60" s="254" t="n">
        <f aca="false">COUNTIF(GI$57:GI$60,GI60)+COUNTIF(GK$57:GK$60,GI60)</f>
        <v>0</v>
      </c>
      <c r="GR60" s="254" t="n">
        <f aca="false">COUNTIF(GI$57:GI$60,GK60)+COUNTIF(GK$57:GK$60,GK60)</f>
        <v>0</v>
      </c>
      <c r="GS60" s="254"/>
      <c r="GT60" s="246" t="str">
        <f aca="false">IF(OR(GI60&lt;&gt;"",GK60&lt;&gt;""),IF(GQ60&lt;&gt;1,0,COUNTIF($B$57:$B$60,GI60)+COUNTIF($D$57:$D$60,GI60))+IF(GR60&lt;&gt;1,0,COUNTIF($B$57:$B$60,GK60)+COUNTIF($D$57:$D$60,GK60)),"")</f>
        <v/>
      </c>
      <c r="GV60" s="241"/>
      <c r="GW60" s="227" t="str">
        <f aca="false">IF(GV60="","",VLOOKUP(GV60,Language!$D$5:$E$63,2,0))</f>
        <v/>
      </c>
      <c r="GX60" s="231"/>
      <c r="GY60" s="227" t="str">
        <f aca="false">IF(GX60="","",VLOOKUP(GX60,Language!$D$5:$E$63,2,0))</f>
        <v/>
      </c>
      <c r="GZ60" s="251"/>
      <c r="HA60" s="252"/>
      <c r="HB60" s="253"/>
      <c r="HC60" s="253"/>
      <c r="HD60" s="254" t="n">
        <f aca="false">COUNTIF(GV$57:GV$60,GV60)+COUNTIF(GX$57:GX$60,GV60)</f>
        <v>0</v>
      </c>
      <c r="HE60" s="254" t="n">
        <f aca="false">COUNTIF(GV$57:GV$60,GX60)+COUNTIF(GX$57:GX$60,GX60)</f>
        <v>0</v>
      </c>
      <c r="HF60" s="254"/>
      <c r="HG60" s="246" t="str">
        <f aca="false">IF(OR(GV60&lt;&gt;"",GX60&lt;&gt;""),IF(HD60&lt;&gt;1,0,COUNTIF($B$57:$B$60,GV60)+COUNTIF($D$57:$D$60,GV60))+IF(HE60&lt;&gt;1,0,COUNTIF($B$57:$B$60,GX60)+COUNTIF($D$57:$D$60,GX60)),"")</f>
        <v/>
      </c>
      <c r="HI60" s="241"/>
      <c r="HJ60" s="227" t="str">
        <f aca="false">IF(HI60="","",VLOOKUP(HI60,Language!$D$5:$E$63,2,0))</f>
        <v/>
      </c>
      <c r="HK60" s="231"/>
      <c r="HL60" s="227" t="str">
        <f aca="false">IF(HK60="","",VLOOKUP(HK60,Language!$D$5:$E$63,2,0))</f>
        <v/>
      </c>
      <c r="HM60" s="251"/>
      <c r="HN60" s="252"/>
      <c r="HO60" s="253"/>
      <c r="HP60" s="253"/>
      <c r="HQ60" s="254" t="n">
        <f aca="false">COUNTIF(HI$57:HI$60,HI60)+COUNTIF(HK$57:HK$60,HI60)</f>
        <v>0</v>
      </c>
      <c r="HR60" s="254" t="n">
        <f aca="false">COUNTIF(HI$57:HI$60,HK60)+COUNTIF(HK$57:HK$60,HK60)</f>
        <v>0</v>
      </c>
      <c r="HS60" s="254"/>
      <c r="HT60" s="246" t="str">
        <f aca="false">IF(OR(HI60&lt;&gt;"",HK60&lt;&gt;""),IF(HQ60&lt;&gt;1,0,COUNTIF($B$57:$B$60,HI60)+COUNTIF($D$57:$D$60,HI60))+IF(HR60&lt;&gt;1,0,COUNTIF($B$57:$B$60,HK60)+COUNTIF($D$57:$D$60,HK60)),"")</f>
        <v/>
      </c>
      <c r="HV60" s="241"/>
      <c r="HW60" s="227" t="str">
        <f aca="false">IF(HV60="","",VLOOKUP(HV60,Language!$D$5:$E$63,2,0))</f>
        <v/>
      </c>
      <c r="HX60" s="231"/>
      <c r="HY60" s="227" t="str">
        <f aca="false">IF(HX60="","",VLOOKUP(HX60,Language!$D$5:$E$63,2,0))</f>
        <v/>
      </c>
      <c r="HZ60" s="251"/>
      <c r="IA60" s="252"/>
      <c r="IB60" s="253"/>
      <c r="IC60" s="253"/>
      <c r="ID60" s="254" t="n">
        <f aca="false">COUNTIF(HV$57:HV$60,HV60)+COUNTIF(HX$57:HX$60,HV60)</f>
        <v>0</v>
      </c>
      <c r="IE60" s="254" t="n">
        <f aca="false">COUNTIF(HV$57:HV$60,HX60)+COUNTIF(HX$57:HX$60,HX60)</f>
        <v>0</v>
      </c>
      <c r="IF60" s="254"/>
      <c r="IG60" s="246" t="str">
        <f aca="false">IF(OR(HV60&lt;&gt;"",HX60&lt;&gt;""),IF(ID60&lt;&gt;1,0,COUNTIF($B$57:$B$60,HV60)+COUNTIF($D$57:$D$60,HV60))+IF(IE60&lt;&gt;1,0,COUNTIF($B$57:$B$60,HX60)+COUNTIF($D$57:$D$60,HX60)),"")</f>
        <v/>
      </c>
      <c r="II60" s="241"/>
      <c r="IJ60" s="227" t="str">
        <f aca="false">IF(II60="","",VLOOKUP(II60,Language!$D$5:$E$63,2,0))</f>
        <v/>
      </c>
      <c r="IK60" s="231"/>
      <c r="IL60" s="227" t="str">
        <f aca="false">IF(IK60="","",VLOOKUP(IK60,Language!$D$5:$E$63,2,0))</f>
        <v/>
      </c>
      <c r="IM60" s="251"/>
      <c r="IN60" s="252"/>
      <c r="IO60" s="253"/>
      <c r="IP60" s="253"/>
      <c r="IQ60" s="254" t="n">
        <f aca="false">COUNTIF(II$57:II$60,II60)+COUNTIF(IK$57:IK$60,II60)</f>
        <v>0</v>
      </c>
      <c r="IR60" s="254" t="n">
        <f aca="false">COUNTIF(II$57:II$60,IK60)+COUNTIF(IK$57:IK$60,IK60)</f>
        <v>0</v>
      </c>
      <c r="IS60" s="254"/>
      <c r="IT60" s="246" t="str">
        <f aca="false">IF(OR(II60&lt;&gt;"",IK60&lt;&gt;""),IF(IQ60&lt;&gt;1,0,COUNTIF($B$57:$B$60,II60)+COUNTIF($D$57:$D$60,II60))+IF(IR60&lt;&gt;1,0,COUNTIF($B$57:$B$60,IK60)+COUNTIF($D$57:$D$60,IK60)),"")</f>
        <v/>
      </c>
      <c r="IV60" s="241"/>
      <c r="IW60" s="227" t="str">
        <f aca="false">IF(IV60="","",VLOOKUP(IV60,Language!$D$5:$E$63,2,0))</f>
        <v/>
      </c>
      <c r="IX60" s="231"/>
      <c r="IY60" s="227" t="str">
        <f aca="false">IF(IX60="","",VLOOKUP(IX60,Language!$D$5:$E$63,2,0))</f>
        <v/>
      </c>
      <c r="IZ60" s="251"/>
      <c r="JA60" s="252"/>
      <c r="JB60" s="253"/>
      <c r="JC60" s="253"/>
      <c r="JD60" s="254" t="n">
        <f aca="false">COUNTIF(IV$57:IV$60,IV60)+COUNTIF(IX$57:IX$60,IV60)</f>
        <v>0</v>
      </c>
      <c r="JE60" s="254" t="n">
        <f aca="false">COUNTIF(IV$57:IV$60,IX60)+COUNTIF(IX$57:IX$60,IX60)</f>
        <v>0</v>
      </c>
      <c r="JF60" s="254"/>
      <c r="JG60" s="246" t="str">
        <f aca="false">IF(OR(IV60&lt;&gt;"",IX60&lt;&gt;""),IF(JD60&lt;&gt;1,0,COUNTIF($B$57:$B$60,IV60)+COUNTIF($D$57:$D$60,IV60))+IF(JE60&lt;&gt;1,0,COUNTIF($B$57:$B$60,IX60)+COUNTIF($D$57:$D$60,IX60)),"")</f>
        <v/>
      </c>
      <c r="JI60" s="241"/>
      <c r="JJ60" s="227" t="str">
        <f aca="false">IF(JI60="","",VLOOKUP(JI60,Language!$D$5:$E$63,2,0))</f>
        <v/>
      </c>
      <c r="JK60" s="231"/>
      <c r="JL60" s="227" t="str">
        <f aca="false">IF(JK60="","",VLOOKUP(JK60,Language!$D$5:$E$63,2,0))</f>
        <v/>
      </c>
      <c r="JM60" s="251"/>
      <c r="JN60" s="252"/>
      <c r="JO60" s="253"/>
      <c r="JP60" s="253"/>
      <c r="JQ60" s="254" t="n">
        <f aca="false">COUNTIF(JI$57:JI$60,JI60)+COUNTIF(JK$57:JK$60,JI60)</f>
        <v>0</v>
      </c>
      <c r="JR60" s="254" t="n">
        <f aca="false">COUNTIF(JI$57:JI$60,JK60)+COUNTIF(JK$57:JK$60,JK60)</f>
        <v>0</v>
      </c>
      <c r="JS60" s="254"/>
      <c r="JT60" s="246" t="str">
        <f aca="false">IF(OR(JI60&lt;&gt;"",JK60&lt;&gt;""),IF(JQ60&lt;&gt;1,0,COUNTIF($B$57:$B$60,JI60)+COUNTIF($D$57:$D$60,JI60))+IF(JR60&lt;&gt;1,0,COUNTIF($B$57:$B$60,JK60)+COUNTIF($D$57:$D$60,JK60)),"")</f>
        <v/>
      </c>
      <c r="JV60" s="241"/>
      <c r="JW60" s="227" t="str">
        <f aca="false">IF(JV60="","",VLOOKUP(JV60,Language!$D$5:$E$63,2,0))</f>
        <v/>
      </c>
      <c r="JX60" s="231"/>
      <c r="JY60" s="227" t="str">
        <f aca="false">IF(JX60="","",VLOOKUP(JX60,Language!$D$5:$E$63,2,0))</f>
        <v/>
      </c>
      <c r="JZ60" s="251"/>
      <c r="KA60" s="252"/>
      <c r="KB60" s="253"/>
      <c r="KC60" s="253"/>
      <c r="KD60" s="254" t="n">
        <f aca="false">COUNTIF(JV$57:JV$60,JV60)+COUNTIF(JX$57:JX$60,JV60)</f>
        <v>0</v>
      </c>
      <c r="KE60" s="254" t="n">
        <f aca="false">COUNTIF(JV$57:JV$60,JX60)+COUNTIF(JX$57:JX$60,JX60)</f>
        <v>0</v>
      </c>
      <c r="KF60" s="254"/>
      <c r="KG60" s="246" t="str">
        <f aca="false">IF(OR(JV60&lt;&gt;"",JX60&lt;&gt;""),IF(KD60&lt;&gt;1,0,COUNTIF($B$57:$B$60,JV60)+COUNTIF($D$57:$D$60,JV60))+IF(KE60&lt;&gt;1,0,COUNTIF($B$57:$B$60,JX60)+COUNTIF($D$57:$D$60,JX60)),"")</f>
        <v/>
      </c>
      <c r="KI60" s="241"/>
      <c r="KJ60" s="227" t="str">
        <f aca="false">IF(KI60="","",VLOOKUP(KI60,Language!$D$5:$E$63,2,0))</f>
        <v/>
      </c>
      <c r="KK60" s="231"/>
      <c r="KL60" s="227" t="str">
        <f aca="false">IF(KK60="","",VLOOKUP(KK60,Language!$D$5:$E$63,2,0))</f>
        <v/>
      </c>
      <c r="KM60" s="251"/>
      <c r="KN60" s="252"/>
      <c r="KO60" s="253"/>
      <c r="KP60" s="253"/>
      <c r="KQ60" s="254" t="n">
        <f aca="false">COUNTIF(KI$57:KI$60,KI60)+COUNTIF(KK$57:KK$60,KI60)</f>
        <v>0</v>
      </c>
      <c r="KR60" s="254" t="n">
        <f aca="false">COUNTIF(KI$57:KI$60,KK60)+COUNTIF(KK$57:KK$60,KK60)</f>
        <v>0</v>
      </c>
      <c r="KS60" s="254"/>
      <c r="KT60" s="246" t="str">
        <f aca="false">IF(OR(KI60&lt;&gt;"",KK60&lt;&gt;""),IF(KQ60&lt;&gt;1,0,COUNTIF($B$57:$B$60,KI60)+COUNTIF($D$57:$D$60,KI60))+IF(KR60&lt;&gt;1,0,COUNTIF($B$57:$B$60,KK60)+COUNTIF($D$57:$D$60,KK60)),"")</f>
        <v/>
      </c>
      <c r="KV60" s="241"/>
      <c r="KW60" s="227" t="str">
        <f aca="false">IF(KV60="","",VLOOKUP(KV60,Language!$D$5:$E$63,2,0))</f>
        <v/>
      </c>
      <c r="KX60" s="231"/>
      <c r="KY60" s="227" t="str">
        <f aca="false">IF(KX60="","",VLOOKUP(KX60,Language!$D$5:$E$63,2,0))</f>
        <v/>
      </c>
      <c r="KZ60" s="251"/>
      <c r="LA60" s="252"/>
      <c r="LB60" s="253"/>
      <c r="LC60" s="253"/>
      <c r="LD60" s="254" t="n">
        <f aca="false">COUNTIF(KV$57:KV$60,KV60)+COUNTIF(KX$57:KX$60,KV60)</f>
        <v>0</v>
      </c>
      <c r="LE60" s="254" t="n">
        <f aca="false">COUNTIF(KV$57:KV$60,KX60)+COUNTIF(KX$57:KX$60,KX60)</f>
        <v>0</v>
      </c>
      <c r="LF60" s="254"/>
      <c r="LG60" s="246" t="str">
        <f aca="false">IF(OR(KV60&lt;&gt;"",KX60&lt;&gt;""),IF(LD60&lt;&gt;1,0,COUNTIF($B$57:$B$60,KV60)+COUNTIF($D$57:$D$60,KV60))+IF(LE60&lt;&gt;1,0,COUNTIF($B$57:$B$60,KX60)+COUNTIF($D$57:$D$60,KX60)),"")</f>
        <v/>
      </c>
      <c r="LI60" s="241"/>
      <c r="LJ60" s="227" t="str">
        <f aca="false">IF(LI60="","",VLOOKUP(LI60,Language!$D$5:$E$63,2,0))</f>
        <v/>
      </c>
      <c r="LK60" s="231"/>
      <c r="LL60" s="227" t="str">
        <f aca="false">IF(LK60="","",VLOOKUP(LK60,Language!$D$5:$E$63,2,0))</f>
        <v/>
      </c>
      <c r="LM60" s="251"/>
      <c r="LN60" s="252"/>
      <c r="LO60" s="253"/>
      <c r="LP60" s="253"/>
      <c r="LQ60" s="254" t="n">
        <f aca="false">COUNTIF(LI$57:LI$60,LI60)+COUNTIF(LK$57:LK$60,LI60)</f>
        <v>0</v>
      </c>
      <c r="LR60" s="254" t="n">
        <f aca="false">COUNTIF(LI$57:LI$60,LK60)+COUNTIF(LK$57:LK$60,LK60)</f>
        <v>0</v>
      </c>
      <c r="LS60" s="254"/>
      <c r="LT60" s="246" t="str">
        <f aca="false">IF(OR(LI60&lt;&gt;"",LK60&lt;&gt;""),IF(LQ60&lt;&gt;1,0,COUNTIF($B$57:$B$60,LI60)+COUNTIF($D$57:$D$60,LI60))+IF(LR60&lt;&gt;1,0,COUNTIF($B$57:$B$60,LK60)+COUNTIF($D$57:$D$60,LK60)),"")</f>
        <v/>
      </c>
      <c r="LV60" s="241"/>
      <c r="LW60" s="227" t="str">
        <f aca="false">IF(LV60="","",VLOOKUP(LV60,Language!$D$5:$E$63,2,0))</f>
        <v/>
      </c>
      <c r="LX60" s="231"/>
      <c r="LY60" s="227" t="str">
        <f aca="false">IF(LX60="","",VLOOKUP(LX60,Language!$D$5:$E$63,2,0))</f>
        <v/>
      </c>
      <c r="LZ60" s="251"/>
      <c r="MA60" s="252"/>
      <c r="MB60" s="253"/>
      <c r="MC60" s="253"/>
      <c r="MD60" s="254" t="n">
        <f aca="false">COUNTIF(LV$57:LV$60,LV60)+COUNTIF(LX$57:LX$60,LV60)</f>
        <v>0</v>
      </c>
      <c r="ME60" s="254" t="n">
        <f aca="false">COUNTIF(LV$57:LV$60,LX60)+COUNTIF(LX$57:LX$60,LX60)</f>
        <v>0</v>
      </c>
      <c r="MF60" s="254"/>
      <c r="MG60" s="246" t="str">
        <f aca="false">IF(OR(LV60&lt;&gt;"",LX60&lt;&gt;""),IF(MD60&lt;&gt;1,0,COUNTIF($B$57:$B$60,LV60)+COUNTIF($D$57:$D$60,LV60))+IF(ME60&lt;&gt;1,0,COUNTIF($B$57:$B$60,LX60)+COUNTIF($D$57:$D$60,LX60)),"")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4"/>
      <c r="Q61" s="224"/>
      <c r="R61" s="219"/>
      <c r="S61" s="219"/>
      <c r="T61" s="225"/>
      <c r="V61" s="216" t="str">
        <f aca="false">$B61</f>
        <v>Semi-Final</v>
      </c>
      <c r="W61" s="218"/>
      <c r="X61" s="218"/>
      <c r="Y61" s="219"/>
      <c r="Z61" s="222"/>
      <c r="AA61" s="223"/>
      <c r="AB61" s="220"/>
      <c r="AC61" s="224"/>
      <c r="AD61" s="224"/>
      <c r="AE61" s="219"/>
      <c r="AF61" s="219"/>
      <c r="AG61" s="225"/>
      <c r="AI61" s="216" t="str">
        <f aca="false">$B61</f>
        <v>Semi-Final</v>
      </c>
      <c r="AJ61" s="218"/>
      <c r="AK61" s="218"/>
      <c r="AL61" s="219"/>
      <c r="AM61" s="222"/>
      <c r="AN61" s="223"/>
      <c r="AO61" s="220"/>
      <c r="AP61" s="224"/>
      <c r="AQ61" s="224"/>
      <c r="AR61" s="219"/>
      <c r="AS61" s="219"/>
      <c r="AT61" s="225"/>
      <c r="AV61" s="216" t="str">
        <f aca="false">$B61</f>
        <v>Semi-Final</v>
      </c>
      <c r="AW61" s="218"/>
      <c r="AX61" s="218"/>
      <c r="AY61" s="219"/>
      <c r="AZ61" s="222"/>
      <c r="BA61" s="223"/>
      <c r="BB61" s="220"/>
      <c r="BC61" s="224"/>
      <c r="BD61" s="224"/>
      <c r="BE61" s="219"/>
      <c r="BF61" s="219"/>
      <c r="BG61" s="225"/>
      <c r="BI61" s="216" t="str">
        <f aca="false">$B61</f>
        <v>Semi-Final</v>
      </c>
      <c r="BJ61" s="218"/>
      <c r="BK61" s="218"/>
      <c r="BL61" s="219"/>
      <c r="BM61" s="222"/>
      <c r="BN61" s="223"/>
      <c r="BO61" s="220"/>
      <c r="BP61" s="224"/>
      <c r="BQ61" s="224"/>
      <c r="BR61" s="219"/>
      <c r="BS61" s="219"/>
      <c r="BT61" s="225"/>
      <c r="BV61" s="216" t="str">
        <f aca="false">$B61</f>
        <v>Semi-Final</v>
      </c>
      <c r="BW61" s="218"/>
      <c r="BX61" s="218"/>
      <c r="BY61" s="219"/>
      <c r="BZ61" s="222"/>
      <c r="CA61" s="223"/>
      <c r="CB61" s="220"/>
      <c r="CC61" s="224"/>
      <c r="CD61" s="224"/>
      <c r="CE61" s="219"/>
      <c r="CF61" s="219"/>
      <c r="CG61" s="225"/>
      <c r="CI61" s="216" t="str">
        <f aca="false">$B61</f>
        <v>Semi-Final</v>
      </c>
      <c r="CJ61" s="218"/>
      <c r="CK61" s="218"/>
      <c r="CL61" s="219"/>
      <c r="CM61" s="222"/>
      <c r="CN61" s="223"/>
      <c r="CO61" s="220"/>
      <c r="CP61" s="224"/>
      <c r="CQ61" s="224"/>
      <c r="CR61" s="219"/>
      <c r="CS61" s="219"/>
      <c r="CT61" s="225"/>
      <c r="CV61" s="216" t="str">
        <f aca="false">$B61</f>
        <v>Semi-Final</v>
      </c>
      <c r="CW61" s="218"/>
      <c r="CX61" s="218"/>
      <c r="CY61" s="219"/>
      <c r="CZ61" s="222"/>
      <c r="DA61" s="223"/>
      <c r="DB61" s="220"/>
      <c r="DC61" s="224"/>
      <c r="DD61" s="224"/>
      <c r="DE61" s="219"/>
      <c r="DF61" s="219"/>
      <c r="DG61" s="225"/>
      <c r="DI61" s="216" t="str">
        <f aca="false">$B61</f>
        <v>Semi-Final</v>
      </c>
      <c r="DJ61" s="218"/>
      <c r="DK61" s="218"/>
      <c r="DL61" s="219"/>
      <c r="DM61" s="222"/>
      <c r="DN61" s="223"/>
      <c r="DO61" s="220"/>
      <c r="DP61" s="224"/>
      <c r="DQ61" s="224"/>
      <c r="DR61" s="219"/>
      <c r="DS61" s="219"/>
      <c r="DT61" s="225"/>
      <c r="DV61" s="216" t="str">
        <f aca="false">$B61</f>
        <v>Semi-Final</v>
      </c>
      <c r="DW61" s="218"/>
      <c r="DX61" s="218"/>
      <c r="DY61" s="219"/>
      <c r="DZ61" s="222"/>
      <c r="EA61" s="223"/>
      <c r="EB61" s="220"/>
      <c r="EC61" s="224"/>
      <c r="ED61" s="224"/>
      <c r="EE61" s="219"/>
      <c r="EF61" s="219"/>
      <c r="EG61" s="225"/>
      <c r="EI61" s="216" t="str">
        <f aca="false">$B61</f>
        <v>Semi-Final</v>
      </c>
      <c r="EJ61" s="218"/>
      <c r="EK61" s="218"/>
      <c r="EL61" s="219"/>
      <c r="EM61" s="222"/>
      <c r="EN61" s="223"/>
      <c r="EO61" s="220"/>
      <c r="EP61" s="224"/>
      <c r="EQ61" s="224"/>
      <c r="ER61" s="219"/>
      <c r="ES61" s="219"/>
      <c r="ET61" s="225"/>
      <c r="EV61" s="216" t="str">
        <f aca="false">$B61</f>
        <v>Semi-Final</v>
      </c>
      <c r="EW61" s="218"/>
      <c r="EX61" s="218"/>
      <c r="EY61" s="219"/>
      <c r="EZ61" s="222"/>
      <c r="FA61" s="223"/>
      <c r="FB61" s="220"/>
      <c r="FC61" s="224"/>
      <c r="FD61" s="224"/>
      <c r="FE61" s="219"/>
      <c r="FF61" s="219"/>
      <c r="FG61" s="225"/>
      <c r="FI61" s="216" t="str">
        <f aca="false">$B61</f>
        <v>Semi-Final</v>
      </c>
      <c r="FJ61" s="218"/>
      <c r="FK61" s="218"/>
      <c r="FL61" s="219"/>
      <c r="FM61" s="222"/>
      <c r="FN61" s="223"/>
      <c r="FO61" s="220"/>
      <c r="FP61" s="224"/>
      <c r="FQ61" s="224"/>
      <c r="FR61" s="219"/>
      <c r="FS61" s="219"/>
      <c r="FT61" s="225"/>
      <c r="FV61" s="216" t="str">
        <f aca="false">$B61</f>
        <v>Semi-Final</v>
      </c>
      <c r="FW61" s="218"/>
      <c r="FX61" s="218"/>
      <c r="FY61" s="219"/>
      <c r="FZ61" s="222"/>
      <c r="GA61" s="223"/>
      <c r="GB61" s="220"/>
      <c r="GC61" s="224"/>
      <c r="GD61" s="224"/>
      <c r="GE61" s="219"/>
      <c r="GF61" s="219"/>
      <c r="GG61" s="225"/>
      <c r="GI61" s="216" t="str">
        <f aca="false">$B61</f>
        <v>Semi-Final</v>
      </c>
      <c r="GJ61" s="218"/>
      <c r="GK61" s="218"/>
      <c r="GL61" s="219"/>
      <c r="GM61" s="222"/>
      <c r="GN61" s="223"/>
      <c r="GO61" s="220"/>
      <c r="GP61" s="224"/>
      <c r="GQ61" s="224"/>
      <c r="GR61" s="219"/>
      <c r="GS61" s="219"/>
      <c r="GT61" s="225"/>
      <c r="GV61" s="216" t="str">
        <f aca="false">$B61</f>
        <v>Semi-Final</v>
      </c>
      <c r="GW61" s="218"/>
      <c r="GX61" s="218"/>
      <c r="GY61" s="219"/>
      <c r="GZ61" s="222"/>
      <c r="HA61" s="223"/>
      <c r="HB61" s="220"/>
      <c r="HC61" s="224"/>
      <c r="HD61" s="224"/>
      <c r="HE61" s="219"/>
      <c r="HF61" s="219"/>
      <c r="HG61" s="225"/>
      <c r="HI61" s="216" t="str">
        <f aca="false">$B61</f>
        <v>Semi-Final</v>
      </c>
      <c r="HJ61" s="218"/>
      <c r="HK61" s="218"/>
      <c r="HL61" s="219"/>
      <c r="HM61" s="222"/>
      <c r="HN61" s="223"/>
      <c r="HO61" s="220"/>
      <c r="HP61" s="224"/>
      <c r="HQ61" s="224"/>
      <c r="HR61" s="219"/>
      <c r="HS61" s="219"/>
      <c r="HT61" s="225"/>
      <c r="HV61" s="216" t="str">
        <f aca="false">$B61</f>
        <v>Semi-Final</v>
      </c>
      <c r="HW61" s="218"/>
      <c r="HX61" s="218"/>
      <c r="HY61" s="219"/>
      <c r="HZ61" s="222"/>
      <c r="IA61" s="223"/>
      <c r="IB61" s="220"/>
      <c r="IC61" s="224"/>
      <c r="ID61" s="224"/>
      <c r="IE61" s="219"/>
      <c r="IF61" s="219"/>
      <c r="IG61" s="225"/>
      <c r="II61" s="216" t="str">
        <f aca="false">$B61</f>
        <v>Semi-Final</v>
      </c>
      <c r="IJ61" s="218"/>
      <c r="IK61" s="218"/>
      <c r="IL61" s="219"/>
      <c r="IM61" s="222"/>
      <c r="IN61" s="223"/>
      <c r="IO61" s="220"/>
      <c r="IP61" s="224"/>
      <c r="IQ61" s="224"/>
      <c r="IR61" s="219"/>
      <c r="IS61" s="219"/>
      <c r="IT61" s="225"/>
      <c r="IV61" s="216" t="str">
        <f aca="false">$B61</f>
        <v>Semi-Final</v>
      </c>
      <c r="IW61" s="218"/>
      <c r="IX61" s="218"/>
      <c r="IY61" s="219"/>
      <c r="IZ61" s="222"/>
      <c r="JA61" s="223"/>
      <c r="JB61" s="220"/>
      <c r="JC61" s="224"/>
      <c r="JD61" s="224"/>
      <c r="JE61" s="219"/>
      <c r="JF61" s="219"/>
      <c r="JG61" s="225"/>
      <c r="JI61" s="216" t="str">
        <f aca="false">$B61</f>
        <v>Semi-Final</v>
      </c>
      <c r="JJ61" s="218"/>
      <c r="JK61" s="218"/>
      <c r="JL61" s="219"/>
      <c r="JM61" s="222"/>
      <c r="JN61" s="223"/>
      <c r="JO61" s="220"/>
      <c r="JP61" s="224"/>
      <c r="JQ61" s="224"/>
      <c r="JR61" s="219"/>
      <c r="JS61" s="219"/>
      <c r="JT61" s="225"/>
      <c r="JV61" s="216" t="str">
        <f aca="false">$B61</f>
        <v>Semi-Final</v>
      </c>
      <c r="JW61" s="218"/>
      <c r="JX61" s="218"/>
      <c r="JY61" s="219"/>
      <c r="JZ61" s="222"/>
      <c r="KA61" s="223"/>
      <c r="KB61" s="220"/>
      <c r="KC61" s="224"/>
      <c r="KD61" s="224"/>
      <c r="KE61" s="219"/>
      <c r="KF61" s="219"/>
      <c r="KG61" s="225"/>
      <c r="KI61" s="216" t="str">
        <f aca="false">$B61</f>
        <v>Semi-Final</v>
      </c>
      <c r="KJ61" s="218"/>
      <c r="KK61" s="218"/>
      <c r="KL61" s="219"/>
      <c r="KM61" s="222"/>
      <c r="KN61" s="223"/>
      <c r="KO61" s="220"/>
      <c r="KP61" s="224"/>
      <c r="KQ61" s="224"/>
      <c r="KR61" s="219"/>
      <c r="KS61" s="219"/>
      <c r="KT61" s="225"/>
      <c r="KV61" s="216" t="str">
        <f aca="false">$B61</f>
        <v>Semi-Final</v>
      </c>
      <c r="KW61" s="218"/>
      <c r="KX61" s="218"/>
      <c r="KY61" s="219"/>
      <c r="KZ61" s="222"/>
      <c r="LA61" s="223"/>
      <c r="LB61" s="220"/>
      <c r="LC61" s="224"/>
      <c r="LD61" s="224"/>
      <c r="LE61" s="219"/>
      <c r="LF61" s="219"/>
      <c r="LG61" s="225"/>
      <c r="LI61" s="216" t="str">
        <f aca="false">$B61</f>
        <v>Semi-Final</v>
      </c>
      <c r="LJ61" s="218"/>
      <c r="LK61" s="218"/>
      <c r="LL61" s="219"/>
      <c r="LM61" s="222"/>
      <c r="LN61" s="223"/>
      <c r="LO61" s="220"/>
      <c r="LP61" s="224"/>
      <c r="LQ61" s="224"/>
      <c r="LR61" s="219"/>
      <c r="LS61" s="219"/>
      <c r="LT61" s="225"/>
      <c r="LV61" s="216" t="str">
        <f aca="false">$B61</f>
        <v>Semi-Final</v>
      </c>
      <c r="LW61" s="218"/>
      <c r="LX61" s="218"/>
      <c r="LY61" s="219"/>
      <c r="LZ61" s="222"/>
      <c r="MA61" s="223"/>
      <c r="MB61" s="220"/>
      <c r="MC61" s="224"/>
      <c r="MD61" s="224"/>
      <c r="ME61" s="219"/>
      <c r="MF61" s="219"/>
      <c r="MG61" s="225"/>
    </row>
    <row r="62" customFormat="false" ht="15.5" hidden="false" customHeight="false" outlineLevel="0" collapsed="false">
      <c r="B62" s="226" t="str">
        <f aca="false">IF(C62="","",INDEX(Groups!$C$7:$C$35,MATCH(C62,Groups!$D$7:$D$35,0)))</f>
        <v/>
      </c>
      <c r="C62" s="227" t="str">
        <f aca="true">INDIRECT("'"&amp;References!$A$1&amp;"'!"&amp;"$F$74")</f>
        <v/>
      </c>
      <c r="D62" s="228" t="str">
        <f aca="false">IF(E62="","",INDEX(Groups!$C$7:$C$35,MATCH(E62,Groups!$D$7:$D$35,0)))</f>
        <v/>
      </c>
      <c r="E62" s="227" t="str">
        <f aca="true">INDIRECT("'"&amp;References!$A$1&amp;"'!"&amp;"$H$74")</f>
        <v/>
      </c>
      <c r="F62" s="229" t="str">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230" t="str">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241"/>
      <c r="J62" s="227" t="str">
        <f aca="false">IF(I62="","",VLOOKUP(I62,Language!$D$5:$E$63,2,0))</f>
        <v/>
      </c>
      <c r="K62" s="231"/>
      <c r="L62" s="227" t="str">
        <f aca="false">IF(K62="","",VLOOKUP(K62,Language!$D$5:$E$63,2,0))</f>
        <v/>
      </c>
      <c r="M62" s="242"/>
      <c r="N62" s="243"/>
      <c r="O62" s="244"/>
      <c r="P62" s="244"/>
      <c r="Q62" s="245" t="n">
        <f aca="false">COUNTIF(I$62:I$63,I62)+COUNTIF(K$62:K$63,I62)</f>
        <v>0</v>
      </c>
      <c r="R62" s="245" t="n">
        <f aca="false">COUNTIF(I$62:I$63,K62)+COUNTIF(K$62:K$63,K62)</f>
        <v>0</v>
      </c>
      <c r="S62" s="245"/>
      <c r="T62" s="246" t="str">
        <f aca="false">IF(OR(I62&lt;&gt;"",K62&lt;&gt;""),IF(Q62&lt;&gt;1,0,COUNTIF($B$62:$B$63,I62)+COUNTIF($D$62:$D$63,I62))+IF(R62&lt;&gt;1,0,COUNTIF($B$62:$B$63,K62)+COUNTIF($D$62:$D$63,K62)),"")</f>
        <v/>
      </c>
      <c r="V62" s="241"/>
      <c r="W62" s="227" t="str">
        <f aca="false">IF(V62="","",VLOOKUP(V62,Language!$D$5:$E$63,2,0))</f>
        <v/>
      </c>
      <c r="X62" s="231"/>
      <c r="Y62" s="227" t="str">
        <f aca="false">IF(X62="","",VLOOKUP(X62,Language!$D$5:$E$63,2,0))</f>
        <v/>
      </c>
      <c r="Z62" s="242"/>
      <c r="AA62" s="243"/>
      <c r="AB62" s="244"/>
      <c r="AC62" s="244"/>
      <c r="AD62" s="245" t="n">
        <f aca="false">COUNTIF(V$62:V$63,V62)+COUNTIF(X$62:X$63,V62)</f>
        <v>0</v>
      </c>
      <c r="AE62" s="245" t="n">
        <f aca="false">COUNTIF(V$62:V$63,X62)+COUNTIF(X$62:X$63,X62)</f>
        <v>0</v>
      </c>
      <c r="AF62" s="245"/>
      <c r="AG62" s="246" t="str">
        <f aca="false">IF(OR(V62&lt;&gt;"",X62&lt;&gt;""),IF(AD62&lt;&gt;1,0,COUNTIF($B$62:$B$63,V62)+COUNTIF($D$62:$D$63,V62))+IF(AE62&lt;&gt;1,0,COUNTIF($B$62:$B$63,X62)+COUNTIF($D$62:$D$63,X62)),"")</f>
        <v/>
      </c>
      <c r="AI62" s="241"/>
      <c r="AJ62" s="227" t="str">
        <f aca="false">IF(AI62="","",VLOOKUP(AI62,Language!$D$5:$E$63,2,0))</f>
        <v/>
      </c>
      <c r="AK62" s="231"/>
      <c r="AL62" s="227" t="str">
        <f aca="false">IF(AK62="","",VLOOKUP(AK62,Language!$D$5:$E$63,2,0))</f>
        <v/>
      </c>
      <c r="AM62" s="242"/>
      <c r="AN62" s="243"/>
      <c r="AO62" s="244"/>
      <c r="AP62" s="244"/>
      <c r="AQ62" s="245" t="n">
        <f aca="false">COUNTIF(AI$62:AI$63,AI62)+COUNTIF(AK$62:AK$63,AI62)</f>
        <v>0</v>
      </c>
      <c r="AR62" s="245" t="n">
        <f aca="false">COUNTIF(AI$62:AI$63,AK62)+COUNTIF(AK$62:AK$63,AK62)</f>
        <v>0</v>
      </c>
      <c r="AS62" s="245"/>
      <c r="AT62" s="246" t="str">
        <f aca="false">IF(OR(AI62&lt;&gt;"",AK62&lt;&gt;""),IF(AQ62&lt;&gt;1,0,COUNTIF($B$62:$B$63,AI62)+COUNTIF($D$62:$D$63,AI62))+IF(AR62&lt;&gt;1,0,COUNTIF($B$62:$B$63,AK62)+COUNTIF($D$62:$D$63,AK62)),"")</f>
        <v/>
      </c>
      <c r="AV62" s="241"/>
      <c r="AW62" s="227" t="str">
        <f aca="false">IF(AV62="","",VLOOKUP(AV62,Language!$D$5:$E$63,2,0))</f>
        <v/>
      </c>
      <c r="AX62" s="231"/>
      <c r="AY62" s="227" t="str">
        <f aca="false">IF(AX62="","",VLOOKUP(AX62,Language!$D$5:$E$63,2,0))</f>
        <v/>
      </c>
      <c r="AZ62" s="242"/>
      <c r="BA62" s="243"/>
      <c r="BB62" s="244"/>
      <c r="BC62" s="244"/>
      <c r="BD62" s="245" t="n">
        <f aca="false">COUNTIF(AV$62:AV$63,AV62)+COUNTIF(AX$62:AX$63,AV62)</f>
        <v>0</v>
      </c>
      <c r="BE62" s="245" t="n">
        <f aca="false">COUNTIF(AV$62:AV$63,AX62)+COUNTIF(AX$62:AX$63,AX62)</f>
        <v>0</v>
      </c>
      <c r="BF62" s="245"/>
      <c r="BG62" s="246" t="str">
        <f aca="false">IF(OR(AV62&lt;&gt;"",AX62&lt;&gt;""),IF(BD62&lt;&gt;1,0,COUNTIF($B$62:$B$63,AV62)+COUNTIF($D$62:$D$63,AV62))+IF(BE62&lt;&gt;1,0,COUNTIF($B$62:$B$63,AX62)+COUNTIF($D$62:$D$63,AX62)),"")</f>
        <v/>
      </c>
      <c r="BI62" s="241"/>
      <c r="BJ62" s="227" t="str">
        <f aca="false">IF(BI62="","",VLOOKUP(BI62,Language!$D$5:$E$63,2,0))</f>
        <v/>
      </c>
      <c r="BK62" s="231"/>
      <c r="BL62" s="227" t="str">
        <f aca="false">IF(BK62="","",VLOOKUP(BK62,Language!$D$5:$E$63,2,0))</f>
        <v/>
      </c>
      <c r="BM62" s="242"/>
      <c r="BN62" s="243"/>
      <c r="BO62" s="244"/>
      <c r="BP62" s="244"/>
      <c r="BQ62" s="245" t="n">
        <f aca="false">COUNTIF(BI$62:BI$63,BI62)+COUNTIF(BK$62:BK$63,BI62)</f>
        <v>0</v>
      </c>
      <c r="BR62" s="245" t="n">
        <f aca="false">COUNTIF(BI$62:BI$63,BK62)+COUNTIF(BK$62:BK$63,BK62)</f>
        <v>0</v>
      </c>
      <c r="BS62" s="245"/>
      <c r="BT62" s="246" t="str">
        <f aca="false">IF(OR(BI62&lt;&gt;"",BK62&lt;&gt;""),IF(BQ62&lt;&gt;1,0,COUNTIF($B$62:$B$63,BI62)+COUNTIF($D$62:$D$63,BI62))+IF(BR62&lt;&gt;1,0,COUNTIF($B$62:$B$63,BK62)+COUNTIF($D$62:$D$63,BK62)),"")</f>
        <v/>
      </c>
      <c r="BV62" s="241"/>
      <c r="BW62" s="227" t="str">
        <f aca="false">IF(BV62="","",VLOOKUP(BV62,Language!$D$5:$E$63,2,0))</f>
        <v/>
      </c>
      <c r="BX62" s="231"/>
      <c r="BY62" s="227" t="str">
        <f aca="false">IF(BX62="","",VLOOKUP(BX62,Language!$D$5:$E$63,2,0))</f>
        <v/>
      </c>
      <c r="BZ62" s="242"/>
      <c r="CA62" s="243"/>
      <c r="CB62" s="244"/>
      <c r="CC62" s="244"/>
      <c r="CD62" s="245" t="n">
        <f aca="false">COUNTIF(BV$62:BV$63,BV62)+COUNTIF(BX$62:BX$63,BV62)</f>
        <v>0</v>
      </c>
      <c r="CE62" s="245" t="n">
        <f aca="false">COUNTIF(BV$62:BV$63,BX62)+COUNTIF(BX$62:BX$63,BX62)</f>
        <v>0</v>
      </c>
      <c r="CF62" s="245"/>
      <c r="CG62" s="246" t="str">
        <f aca="false">IF(OR(BV62&lt;&gt;"",BX62&lt;&gt;""),IF(CD62&lt;&gt;1,0,COUNTIF($B$62:$B$63,BV62)+COUNTIF($D$62:$D$63,BV62))+IF(CE62&lt;&gt;1,0,COUNTIF($B$62:$B$63,BX62)+COUNTIF($D$62:$D$63,BX62)),"")</f>
        <v/>
      </c>
      <c r="CI62" s="241"/>
      <c r="CJ62" s="227" t="str">
        <f aca="false">IF(CI62="","",VLOOKUP(CI62,Language!$D$5:$E$63,2,0))</f>
        <v/>
      </c>
      <c r="CK62" s="231"/>
      <c r="CL62" s="227" t="str">
        <f aca="false">IF(CK62="","",VLOOKUP(CK62,Language!$D$5:$E$63,2,0))</f>
        <v/>
      </c>
      <c r="CM62" s="242"/>
      <c r="CN62" s="243"/>
      <c r="CO62" s="244"/>
      <c r="CP62" s="244"/>
      <c r="CQ62" s="245" t="n">
        <f aca="false">COUNTIF(CI$62:CI$63,CI62)+COUNTIF(CK$62:CK$63,CI62)</f>
        <v>0</v>
      </c>
      <c r="CR62" s="245" t="n">
        <f aca="false">COUNTIF(CI$62:CI$63,CK62)+COUNTIF(CK$62:CK$63,CK62)</f>
        <v>0</v>
      </c>
      <c r="CS62" s="245"/>
      <c r="CT62" s="246" t="str">
        <f aca="false">IF(OR(CI62&lt;&gt;"",CK62&lt;&gt;""),IF(CQ62&lt;&gt;1,0,COUNTIF($B$62:$B$63,CI62)+COUNTIF($D$62:$D$63,CI62))+IF(CR62&lt;&gt;1,0,COUNTIF($B$62:$B$63,CK62)+COUNTIF($D$62:$D$63,CK62)),"")</f>
        <v/>
      </c>
      <c r="CV62" s="241"/>
      <c r="CW62" s="227" t="str">
        <f aca="false">IF(CV62="","",VLOOKUP(CV62,Language!$D$5:$E$63,2,0))</f>
        <v/>
      </c>
      <c r="CX62" s="231"/>
      <c r="CY62" s="227" t="str">
        <f aca="false">IF(CX62="","",VLOOKUP(CX62,Language!$D$5:$E$63,2,0))</f>
        <v/>
      </c>
      <c r="CZ62" s="242"/>
      <c r="DA62" s="243"/>
      <c r="DB62" s="244"/>
      <c r="DC62" s="244"/>
      <c r="DD62" s="245" t="n">
        <f aca="false">COUNTIF(CV$62:CV$63,CV62)+COUNTIF(CX$62:CX$63,CV62)</f>
        <v>0</v>
      </c>
      <c r="DE62" s="245" t="n">
        <f aca="false">COUNTIF(CV$62:CV$63,CX62)+COUNTIF(CX$62:CX$63,CX62)</f>
        <v>0</v>
      </c>
      <c r="DF62" s="245"/>
      <c r="DG62" s="246" t="str">
        <f aca="false">IF(OR(CV62&lt;&gt;"",CX62&lt;&gt;""),IF(DD62&lt;&gt;1,0,COUNTIF($B$62:$B$63,CV62)+COUNTIF($D$62:$D$63,CV62))+IF(DE62&lt;&gt;1,0,COUNTIF($B$62:$B$63,CX62)+COUNTIF($D$62:$D$63,CX62)),"")</f>
        <v/>
      </c>
      <c r="DI62" s="241"/>
      <c r="DJ62" s="227" t="str">
        <f aca="false">IF(DI62="","",VLOOKUP(DI62,Language!$D$5:$E$63,2,0))</f>
        <v/>
      </c>
      <c r="DK62" s="231"/>
      <c r="DL62" s="227" t="str">
        <f aca="false">IF(DK62="","",VLOOKUP(DK62,Language!$D$5:$E$63,2,0))</f>
        <v/>
      </c>
      <c r="DM62" s="242"/>
      <c r="DN62" s="243"/>
      <c r="DO62" s="244"/>
      <c r="DP62" s="244"/>
      <c r="DQ62" s="245" t="n">
        <f aca="false">COUNTIF(DI$62:DI$63,DI62)+COUNTIF(DK$62:DK$63,DI62)</f>
        <v>0</v>
      </c>
      <c r="DR62" s="245" t="n">
        <f aca="false">COUNTIF(DI$62:DI$63,DK62)+COUNTIF(DK$62:DK$63,DK62)</f>
        <v>0</v>
      </c>
      <c r="DS62" s="245"/>
      <c r="DT62" s="246" t="str">
        <f aca="false">IF(OR(DI62&lt;&gt;"",DK62&lt;&gt;""),IF(DQ62&lt;&gt;1,0,COUNTIF($B$62:$B$63,DI62)+COUNTIF($D$62:$D$63,DI62))+IF(DR62&lt;&gt;1,0,COUNTIF($B$62:$B$63,DK62)+COUNTIF($D$62:$D$63,DK62)),"")</f>
        <v/>
      </c>
      <c r="DV62" s="241"/>
      <c r="DW62" s="227" t="str">
        <f aca="false">IF(DV62="","",VLOOKUP(DV62,Language!$D$5:$E$63,2,0))</f>
        <v/>
      </c>
      <c r="DX62" s="231"/>
      <c r="DY62" s="227" t="str">
        <f aca="false">IF(DX62="","",VLOOKUP(DX62,Language!$D$5:$E$63,2,0))</f>
        <v/>
      </c>
      <c r="DZ62" s="242"/>
      <c r="EA62" s="243"/>
      <c r="EB62" s="244"/>
      <c r="EC62" s="244"/>
      <c r="ED62" s="245" t="n">
        <f aca="false">COUNTIF(DV$62:DV$63,DV62)+COUNTIF(DX$62:DX$63,DV62)</f>
        <v>0</v>
      </c>
      <c r="EE62" s="245" t="n">
        <f aca="false">COUNTIF(DV$62:DV$63,DX62)+COUNTIF(DX$62:DX$63,DX62)</f>
        <v>0</v>
      </c>
      <c r="EF62" s="245"/>
      <c r="EG62" s="246" t="str">
        <f aca="false">IF(OR(DV62&lt;&gt;"",DX62&lt;&gt;""),IF(ED62&lt;&gt;1,0,COUNTIF($B$62:$B$63,DV62)+COUNTIF($D$62:$D$63,DV62))+IF(EE62&lt;&gt;1,0,COUNTIF($B$62:$B$63,DX62)+COUNTIF($D$62:$D$63,DX62)),"")</f>
        <v/>
      </c>
      <c r="EI62" s="241"/>
      <c r="EJ62" s="227" t="str">
        <f aca="false">IF(EI62="","",VLOOKUP(EI62,Language!$D$5:$E$63,2,0))</f>
        <v/>
      </c>
      <c r="EK62" s="231"/>
      <c r="EL62" s="227" t="str">
        <f aca="false">IF(EK62="","",VLOOKUP(EK62,Language!$D$5:$E$63,2,0))</f>
        <v/>
      </c>
      <c r="EM62" s="242"/>
      <c r="EN62" s="243"/>
      <c r="EO62" s="244"/>
      <c r="EP62" s="244"/>
      <c r="EQ62" s="245" t="n">
        <f aca="false">COUNTIF(EI$62:EI$63,EI62)+COUNTIF(EK$62:EK$63,EI62)</f>
        <v>0</v>
      </c>
      <c r="ER62" s="245" t="n">
        <f aca="false">COUNTIF(EI$62:EI$63,EK62)+COUNTIF(EK$62:EK$63,EK62)</f>
        <v>0</v>
      </c>
      <c r="ES62" s="245"/>
      <c r="ET62" s="246" t="str">
        <f aca="false">IF(OR(EI62&lt;&gt;"",EK62&lt;&gt;""),IF(EQ62&lt;&gt;1,0,COUNTIF($B$62:$B$63,EI62)+COUNTIF($D$62:$D$63,EI62))+IF(ER62&lt;&gt;1,0,COUNTIF($B$62:$B$63,EK62)+COUNTIF($D$62:$D$63,EK62)),"")</f>
        <v/>
      </c>
      <c r="EV62" s="241"/>
      <c r="EW62" s="227" t="str">
        <f aca="false">IF(EV62="","",VLOOKUP(EV62,Language!$D$5:$E$63,2,0))</f>
        <v/>
      </c>
      <c r="EX62" s="231"/>
      <c r="EY62" s="227" t="str">
        <f aca="false">IF(EX62="","",VLOOKUP(EX62,Language!$D$5:$E$63,2,0))</f>
        <v/>
      </c>
      <c r="EZ62" s="242"/>
      <c r="FA62" s="243"/>
      <c r="FB62" s="244"/>
      <c r="FC62" s="244"/>
      <c r="FD62" s="245" t="n">
        <f aca="false">COUNTIF(EV$62:EV$63,EV62)+COUNTIF(EX$62:EX$63,EV62)</f>
        <v>0</v>
      </c>
      <c r="FE62" s="245" t="n">
        <f aca="false">COUNTIF(EV$62:EV$63,EX62)+COUNTIF(EX$62:EX$63,EX62)</f>
        <v>0</v>
      </c>
      <c r="FF62" s="245"/>
      <c r="FG62" s="246" t="str">
        <f aca="false">IF(OR(EV62&lt;&gt;"",EX62&lt;&gt;""),IF(FD62&lt;&gt;1,0,COUNTIF($B$62:$B$63,EV62)+COUNTIF($D$62:$D$63,EV62))+IF(FE62&lt;&gt;1,0,COUNTIF($B$62:$B$63,EX62)+COUNTIF($D$62:$D$63,EX62)),"")</f>
        <v/>
      </c>
      <c r="FI62" s="241"/>
      <c r="FJ62" s="227" t="str">
        <f aca="false">IF(FI62="","",VLOOKUP(FI62,Language!$D$5:$E$63,2,0))</f>
        <v/>
      </c>
      <c r="FK62" s="231"/>
      <c r="FL62" s="227" t="str">
        <f aca="false">IF(FK62="","",VLOOKUP(FK62,Language!$D$5:$E$63,2,0))</f>
        <v/>
      </c>
      <c r="FM62" s="242"/>
      <c r="FN62" s="243"/>
      <c r="FO62" s="244"/>
      <c r="FP62" s="244"/>
      <c r="FQ62" s="245" t="n">
        <f aca="false">COUNTIF(FI$62:FI$63,FI62)+COUNTIF(FK$62:FK$63,FI62)</f>
        <v>0</v>
      </c>
      <c r="FR62" s="245" t="n">
        <f aca="false">COUNTIF(FI$62:FI$63,FK62)+COUNTIF(FK$62:FK$63,FK62)</f>
        <v>0</v>
      </c>
      <c r="FS62" s="245"/>
      <c r="FT62" s="246" t="str">
        <f aca="false">IF(OR(FI62&lt;&gt;"",FK62&lt;&gt;""),IF(FQ62&lt;&gt;1,0,COUNTIF($B$62:$B$63,FI62)+COUNTIF($D$62:$D$63,FI62))+IF(FR62&lt;&gt;1,0,COUNTIF($B$62:$B$63,FK62)+COUNTIF($D$62:$D$63,FK62)),"")</f>
        <v/>
      </c>
      <c r="FV62" s="241"/>
      <c r="FW62" s="227" t="str">
        <f aca="false">IF(FV62="","",VLOOKUP(FV62,Language!$D$5:$E$63,2,0))</f>
        <v/>
      </c>
      <c r="FX62" s="231"/>
      <c r="FY62" s="227" t="str">
        <f aca="false">IF(FX62="","",VLOOKUP(FX62,Language!$D$5:$E$63,2,0))</f>
        <v/>
      </c>
      <c r="FZ62" s="242"/>
      <c r="GA62" s="243"/>
      <c r="GB62" s="244"/>
      <c r="GC62" s="244"/>
      <c r="GD62" s="245" t="n">
        <f aca="false">COUNTIF(FV$62:FV$63,FV62)+COUNTIF(FX$62:FX$63,FV62)</f>
        <v>0</v>
      </c>
      <c r="GE62" s="245" t="n">
        <f aca="false">COUNTIF(FV$62:FV$63,FX62)+COUNTIF(FX$62:FX$63,FX62)</f>
        <v>0</v>
      </c>
      <c r="GF62" s="245"/>
      <c r="GG62" s="246" t="str">
        <f aca="false">IF(OR(FV62&lt;&gt;"",FX62&lt;&gt;""),IF(GD62&lt;&gt;1,0,COUNTIF($B$62:$B$63,FV62)+COUNTIF($D$62:$D$63,FV62))+IF(GE62&lt;&gt;1,0,COUNTIF($B$62:$B$63,FX62)+COUNTIF($D$62:$D$63,FX62)),"")</f>
        <v/>
      </c>
      <c r="GI62" s="241"/>
      <c r="GJ62" s="227" t="str">
        <f aca="false">IF(GI62="","",VLOOKUP(GI62,Language!$D$5:$E$63,2,0))</f>
        <v/>
      </c>
      <c r="GK62" s="231"/>
      <c r="GL62" s="227" t="str">
        <f aca="false">IF(GK62="","",VLOOKUP(GK62,Language!$D$5:$E$63,2,0))</f>
        <v/>
      </c>
      <c r="GM62" s="242"/>
      <c r="GN62" s="243"/>
      <c r="GO62" s="244"/>
      <c r="GP62" s="244"/>
      <c r="GQ62" s="245" t="n">
        <f aca="false">COUNTIF(GI$62:GI$63,GI62)+COUNTIF(GK$62:GK$63,GI62)</f>
        <v>0</v>
      </c>
      <c r="GR62" s="245" t="n">
        <f aca="false">COUNTIF(GI$62:GI$63,GK62)+COUNTIF(GK$62:GK$63,GK62)</f>
        <v>0</v>
      </c>
      <c r="GS62" s="245"/>
      <c r="GT62" s="246" t="str">
        <f aca="false">IF(OR(GI62&lt;&gt;"",GK62&lt;&gt;""),IF(GQ62&lt;&gt;1,0,COUNTIF($B$62:$B$63,GI62)+COUNTIF($D$62:$D$63,GI62))+IF(GR62&lt;&gt;1,0,COUNTIF($B$62:$B$63,GK62)+COUNTIF($D$62:$D$63,GK62)),"")</f>
        <v/>
      </c>
      <c r="GV62" s="241"/>
      <c r="GW62" s="227" t="str">
        <f aca="false">IF(GV62="","",VLOOKUP(GV62,Language!$D$5:$E$63,2,0))</f>
        <v/>
      </c>
      <c r="GX62" s="231"/>
      <c r="GY62" s="227" t="str">
        <f aca="false">IF(GX62="","",VLOOKUP(GX62,Language!$D$5:$E$63,2,0))</f>
        <v/>
      </c>
      <c r="GZ62" s="242"/>
      <c r="HA62" s="243"/>
      <c r="HB62" s="244"/>
      <c r="HC62" s="244"/>
      <c r="HD62" s="245" t="n">
        <f aca="false">COUNTIF(GV$62:GV$63,GV62)+COUNTIF(GX$62:GX$63,GV62)</f>
        <v>0</v>
      </c>
      <c r="HE62" s="245" t="n">
        <f aca="false">COUNTIF(GV$62:GV$63,GX62)+COUNTIF(GX$62:GX$63,GX62)</f>
        <v>0</v>
      </c>
      <c r="HF62" s="245"/>
      <c r="HG62" s="246" t="str">
        <f aca="false">IF(OR(GV62&lt;&gt;"",GX62&lt;&gt;""),IF(HD62&lt;&gt;1,0,COUNTIF($B$62:$B$63,GV62)+COUNTIF($D$62:$D$63,GV62))+IF(HE62&lt;&gt;1,0,COUNTIF($B$62:$B$63,GX62)+COUNTIF($D$62:$D$63,GX62)),"")</f>
        <v/>
      </c>
      <c r="HI62" s="241"/>
      <c r="HJ62" s="227" t="str">
        <f aca="false">IF(HI62="","",VLOOKUP(HI62,Language!$D$5:$E$63,2,0))</f>
        <v/>
      </c>
      <c r="HK62" s="231"/>
      <c r="HL62" s="227" t="str">
        <f aca="false">IF(HK62="","",VLOOKUP(HK62,Language!$D$5:$E$63,2,0))</f>
        <v/>
      </c>
      <c r="HM62" s="242"/>
      <c r="HN62" s="243"/>
      <c r="HO62" s="244"/>
      <c r="HP62" s="244"/>
      <c r="HQ62" s="245" t="n">
        <f aca="false">COUNTIF(HI$62:HI$63,HI62)+COUNTIF(HK$62:HK$63,HI62)</f>
        <v>0</v>
      </c>
      <c r="HR62" s="245" t="n">
        <f aca="false">COUNTIF(HI$62:HI$63,HK62)+COUNTIF(HK$62:HK$63,HK62)</f>
        <v>0</v>
      </c>
      <c r="HS62" s="245"/>
      <c r="HT62" s="246" t="str">
        <f aca="false">IF(OR(HI62&lt;&gt;"",HK62&lt;&gt;""),IF(HQ62&lt;&gt;1,0,COUNTIF($B$62:$B$63,HI62)+COUNTIF($D$62:$D$63,HI62))+IF(HR62&lt;&gt;1,0,COUNTIF($B$62:$B$63,HK62)+COUNTIF($D$62:$D$63,HK62)),"")</f>
        <v/>
      </c>
      <c r="HV62" s="241"/>
      <c r="HW62" s="227" t="str">
        <f aca="false">IF(HV62="","",VLOOKUP(HV62,Language!$D$5:$E$63,2,0))</f>
        <v/>
      </c>
      <c r="HX62" s="231"/>
      <c r="HY62" s="227" t="str">
        <f aca="false">IF(HX62="","",VLOOKUP(HX62,Language!$D$5:$E$63,2,0))</f>
        <v/>
      </c>
      <c r="HZ62" s="242"/>
      <c r="IA62" s="243"/>
      <c r="IB62" s="244"/>
      <c r="IC62" s="244"/>
      <c r="ID62" s="245" t="n">
        <f aca="false">COUNTIF(HV$62:HV$63,HV62)+COUNTIF(HX$62:HX$63,HV62)</f>
        <v>0</v>
      </c>
      <c r="IE62" s="245" t="n">
        <f aca="false">COUNTIF(HV$62:HV$63,HX62)+COUNTIF(HX$62:HX$63,HX62)</f>
        <v>0</v>
      </c>
      <c r="IF62" s="245"/>
      <c r="IG62" s="246" t="str">
        <f aca="false">IF(OR(HV62&lt;&gt;"",HX62&lt;&gt;""),IF(ID62&lt;&gt;1,0,COUNTIF($B$62:$B$63,HV62)+COUNTIF($D$62:$D$63,HV62))+IF(IE62&lt;&gt;1,0,COUNTIF($B$62:$B$63,HX62)+COUNTIF($D$62:$D$63,HX62)),"")</f>
        <v/>
      </c>
      <c r="II62" s="241"/>
      <c r="IJ62" s="227" t="str">
        <f aca="false">IF(II62="","",VLOOKUP(II62,Language!$D$5:$E$63,2,0))</f>
        <v/>
      </c>
      <c r="IK62" s="231"/>
      <c r="IL62" s="227" t="str">
        <f aca="false">IF(IK62="","",VLOOKUP(IK62,Language!$D$5:$E$63,2,0))</f>
        <v/>
      </c>
      <c r="IM62" s="242"/>
      <c r="IN62" s="243"/>
      <c r="IO62" s="244"/>
      <c r="IP62" s="244"/>
      <c r="IQ62" s="245" t="n">
        <f aca="false">COUNTIF(II$62:II$63,II62)+COUNTIF(IK$62:IK$63,II62)</f>
        <v>0</v>
      </c>
      <c r="IR62" s="245" t="n">
        <f aca="false">COUNTIF(II$62:II$63,IK62)+COUNTIF(IK$62:IK$63,IK62)</f>
        <v>0</v>
      </c>
      <c r="IS62" s="245"/>
      <c r="IT62" s="246" t="str">
        <f aca="false">IF(OR(II62&lt;&gt;"",IK62&lt;&gt;""),IF(IQ62&lt;&gt;1,0,COUNTIF($B$62:$B$63,II62)+COUNTIF($D$62:$D$63,II62))+IF(IR62&lt;&gt;1,0,COUNTIF($B$62:$B$63,IK62)+COUNTIF($D$62:$D$63,IK62)),"")</f>
        <v/>
      </c>
      <c r="IV62" s="241"/>
      <c r="IW62" s="227" t="str">
        <f aca="false">IF(IV62="","",VLOOKUP(IV62,Language!$D$5:$E$63,2,0))</f>
        <v/>
      </c>
      <c r="IX62" s="231"/>
      <c r="IY62" s="227" t="str">
        <f aca="false">IF(IX62="","",VLOOKUP(IX62,Language!$D$5:$E$63,2,0))</f>
        <v/>
      </c>
      <c r="IZ62" s="242"/>
      <c r="JA62" s="243"/>
      <c r="JB62" s="244"/>
      <c r="JC62" s="244"/>
      <c r="JD62" s="245" t="n">
        <f aca="false">COUNTIF(IV$62:IV$63,IV62)+COUNTIF(IX$62:IX$63,IV62)</f>
        <v>0</v>
      </c>
      <c r="JE62" s="245" t="n">
        <f aca="false">COUNTIF(IV$62:IV$63,IX62)+COUNTIF(IX$62:IX$63,IX62)</f>
        <v>0</v>
      </c>
      <c r="JF62" s="245"/>
      <c r="JG62" s="246" t="str">
        <f aca="false">IF(OR(IV62&lt;&gt;"",IX62&lt;&gt;""),IF(JD62&lt;&gt;1,0,COUNTIF($B$62:$B$63,IV62)+COUNTIF($D$62:$D$63,IV62))+IF(JE62&lt;&gt;1,0,COUNTIF($B$62:$B$63,IX62)+COUNTIF($D$62:$D$63,IX62)),"")</f>
        <v/>
      </c>
      <c r="JI62" s="241"/>
      <c r="JJ62" s="227" t="str">
        <f aca="false">IF(JI62="","",VLOOKUP(JI62,Language!$D$5:$E$63,2,0))</f>
        <v/>
      </c>
      <c r="JK62" s="231"/>
      <c r="JL62" s="227" t="str">
        <f aca="false">IF(JK62="","",VLOOKUP(JK62,Language!$D$5:$E$63,2,0))</f>
        <v/>
      </c>
      <c r="JM62" s="242"/>
      <c r="JN62" s="243"/>
      <c r="JO62" s="244"/>
      <c r="JP62" s="244"/>
      <c r="JQ62" s="245" t="n">
        <f aca="false">COUNTIF(JI$62:JI$63,JI62)+COUNTIF(JK$62:JK$63,JI62)</f>
        <v>0</v>
      </c>
      <c r="JR62" s="245" t="n">
        <f aca="false">COUNTIF(JI$62:JI$63,JK62)+COUNTIF(JK$62:JK$63,JK62)</f>
        <v>0</v>
      </c>
      <c r="JS62" s="245"/>
      <c r="JT62" s="246" t="str">
        <f aca="false">IF(OR(JI62&lt;&gt;"",JK62&lt;&gt;""),IF(JQ62&lt;&gt;1,0,COUNTIF($B$62:$B$63,JI62)+COUNTIF($D$62:$D$63,JI62))+IF(JR62&lt;&gt;1,0,COUNTIF($B$62:$B$63,JK62)+COUNTIF($D$62:$D$63,JK62)),"")</f>
        <v/>
      </c>
      <c r="JV62" s="241"/>
      <c r="JW62" s="227" t="str">
        <f aca="false">IF(JV62="","",VLOOKUP(JV62,Language!$D$5:$E$63,2,0))</f>
        <v/>
      </c>
      <c r="JX62" s="231"/>
      <c r="JY62" s="227" t="str">
        <f aca="false">IF(JX62="","",VLOOKUP(JX62,Language!$D$5:$E$63,2,0))</f>
        <v/>
      </c>
      <c r="JZ62" s="242"/>
      <c r="KA62" s="243"/>
      <c r="KB62" s="244"/>
      <c r="KC62" s="244"/>
      <c r="KD62" s="245" t="n">
        <f aca="false">COUNTIF(JV$62:JV$63,JV62)+COUNTIF(JX$62:JX$63,JV62)</f>
        <v>0</v>
      </c>
      <c r="KE62" s="245" t="n">
        <f aca="false">COUNTIF(JV$62:JV$63,JX62)+COUNTIF(JX$62:JX$63,JX62)</f>
        <v>0</v>
      </c>
      <c r="KF62" s="245"/>
      <c r="KG62" s="246" t="str">
        <f aca="false">IF(OR(JV62&lt;&gt;"",JX62&lt;&gt;""),IF(KD62&lt;&gt;1,0,COUNTIF($B$62:$B$63,JV62)+COUNTIF($D$62:$D$63,JV62))+IF(KE62&lt;&gt;1,0,COUNTIF($B$62:$B$63,JX62)+COUNTIF($D$62:$D$63,JX62)),"")</f>
        <v/>
      </c>
      <c r="KI62" s="241"/>
      <c r="KJ62" s="227" t="str">
        <f aca="false">IF(KI62="","",VLOOKUP(KI62,Language!$D$5:$E$63,2,0))</f>
        <v/>
      </c>
      <c r="KK62" s="231"/>
      <c r="KL62" s="227" t="str">
        <f aca="false">IF(KK62="","",VLOOKUP(KK62,Language!$D$5:$E$63,2,0))</f>
        <v/>
      </c>
      <c r="KM62" s="242"/>
      <c r="KN62" s="243"/>
      <c r="KO62" s="244"/>
      <c r="KP62" s="244"/>
      <c r="KQ62" s="245" t="n">
        <f aca="false">COUNTIF(KI$62:KI$63,KI62)+COUNTIF(KK$62:KK$63,KI62)</f>
        <v>0</v>
      </c>
      <c r="KR62" s="245" t="n">
        <f aca="false">COUNTIF(KI$62:KI$63,KK62)+COUNTIF(KK$62:KK$63,KK62)</f>
        <v>0</v>
      </c>
      <c r="KS62" s="245"/>
      <c r="KT62" s="246" t="str">
        <f aca="false">IF(OR(KI62&lt;&gt;"",KK62&lt;&gt;""),IF(KQ62&lt;&gt;1,0,COUNTIF($B$62:$B$63,KI62)+COUNTIF($D$62:$D$63,KI62))+IF(KR62&lt;&gt;1,0,COUNTIF($B$62:$B$63,KK62)+COUNTIF($D$62:$D$63,KK62)),"")</f>
        <v/>
      </c>
      <c r="KV62" s="241"/>
      <c r="KW62" s="227" t="str">
        <f aca="false">IF(KV62="","",VLOOKUP(KV62,Language!$D$5:$E$63,2,0))</f>
        <v/>
      </c>
      <c r="KX62" s="231"/>
      <c r="KY62" s="227" t="str">
        <f aca="false">IF(KX62="","",VLOOKUP(KX62,Language!$D$5:$E$63,2,0))</f>
        <v/>
      </c>
      <c r="KZ62" s="242"/>
      <c r="LA62" s="243"/>
      <c r="LB62" s="244"/>
      <c r="LC62" s="244"/>
      <c r="LD62" s="245" t="n">
        <f aca="false">COUNTIF(KV$62:KV$63,KV62)+COUNTIF(KX$62:KX$63,KV62)</f>
        <v>0</v>
      </c>
      <c r="LE62" s="245" t="n">
        <f aca="false">COUNTIF(KV$62:KV$63,KX62)+COUNTIF(KX$62:KX$63,KX62)</f>
        <v>0</v>
      </c>
      <c r="LF62" s="245"/>
      <c r="LG62" s="246" t="str">
        <f aca="false">IF(OR(KV62&lt;&gt;"",KX62&lt;&gt;""),IF(LD62&lt;&gt;1,0,COUNTIF($B$62:$B$63,KV62)+COUNTIF($D$62:$D$63,KV62))+IF(LE62&lt;&gt;1,0,COUNTIF($B$62:$B$63,KX62)+COUNTIF($D$62:$D$63,KX62)),"")</f>
        <v/>
      </c>
      <c r="LI62" s="241"/>
      <c r="LJ62" s="227" t="str">
        <f aca="false">IF(LI62="","",VLOOKUP(LI62,Language!$D$5:$E$63,2,0))</f>
        <v/>
      </c>
      <c r="LK62" s="231"/>
      <c r="LL62" s="227" t="str">
        <f aca="false">IF(LK62="","",VLOOKUP(LK62,Language!$D$5:$E$63,2,0))</f>
        <v/>
      </c>
      <c r="LM62" s="242"/>
      <c r="LN62" s="243"/>
      <c r="LO62" s="244"/>
      <c r="LP62" s="244"/>
      <c r="LQ62" s="245" t="n">
        <f aca="false">COUNTIF(LI$62:LI$63,LI62)+COUNTIF(LK$62:LK$63,LI62)</f>
        <v>0</v>
      </c>
      <c r="LR62" s="245" t="n">
        <f aca="false">COUNTIF(LI$62:LI$63,LK62)+COUNTIF(LK$62:LK$63,LK62)</f>
        <v>0</v>
      </c>
      <c r="LS62" s="245"/>
      <c r="LT62" s="246" t="str">
        <f aca="false">IF(OR(LI62&lt;&gt;"",LK62&lt;&gt;""),IF(LQ62&lt;&gt;1,0,COUNTIF($B$62:$B$63,LI62)+COUNTIF($D$62:$D$63,LI62))+IF(LR62&lt;&gt;1,0,COUNTIF($B$62:$B$63,LK62)+COUNTIF($D$62:$D$63,LK62)),"")</f>
        <v/>
      </c>
      <c r="LV62" s="241"/>
      <c r="LW62" s="227" t="str">
        <f aca="false">IF(LV62="","",VLOOKUP(LV62,Language!$D$5:$E$63,2,0))</f>
        <v/>
      </c>
      <c r="LX62" s="231"/>
      <c r="LY62" s="227" t="str">
        <f aca="false">IF(LX62="","",VLOOKUP(LX62,Language!$D$5:$E$63,2,0))</f>
        <v/>
      </c>
      <c r="LZ62" s="242"/>
      <c r="MA62" s="243"/>
      <c r="MB62" s="244"/>
      <c r="MC62" s="244"/>
      <c r="MD62" s="245" t="n">
        <f aca="false">COUNTIF(LV$62:LV$63,LV62)+COUNTIF(LX$62:LX$63,LV62)</f>
        <v>0</v>
      </c>
      <c r="ME62" s="245" t="n">
        <f aca="false">COUNTIF(LV$62:LV$63,LX62)+COUNTIF(LX$62:LX$63,LX62)</f>
        <v>0</v>
      </c>
      <c r="MF62" s="245"/>
      <c r="MG62" s="246" t="str">
        <f aca="false">IF(OR(LV62&lt;&gt;"",LX62&lt;&gt;""),IF(MD62&lt;&gt;1,0,COUNTIF($B$62:$B$63,LV62)+COUNTIF($D$62:$D$63,LV62))+IF(ME62&lt;&gt;1,0,COUNTIF($B$62:$B$63,LX62)+COUNTIF($D$62:$D$63,LX62)),"")</f>
        <v/>
      </c>
    </row>
    <row r="63" customFormat="false" ht="15.5" hidden="false" customHeight="false" outlineLevel="0" collapsed="false">
      <c r="B63" s="226" t="str">
        <f aca="false">IF(C63="","",INDEX(Groups!$C$7:$C$35,MATCH(C63,Groups!$D$7:$D$35,0)))</f>
        <v/>
      </c>
      <c r="C63" s="227" t="str">
        <f aca="true">INDIRECT("'"&amp;References!$A$1&amp;"'!"&amp;"$R$74")</f>
        <v/>
      </c>
      <c r="D63" s="228" t="str">
        <f aca="false">IF(E63="","",INDEX(Groups!$C$7:$C$35,MATCH(E63,Groups!$D$7:$D$35,0)))</f>
        <v/>
      </c>
      <c r="E63" s="227" t="str">
        <f aca="true">INDIRECT("'"&amp;References!$A$1&amp;"'!"&amp;"$T$74")</f>
        <v/>
      </c>
      <c r="F63" s="229" t="str">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230" t="str">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241"/>
      <c r="J63" s="227" t="str">
        <f aca="false">IF(I63="","",VLOOKUP(I63,Language!$D$5:$E$63,2,0))</f>
        <v/>
      </c>
      <c r="K63" s="231"/>
      <c r="L63" s="227" t="str">
        <f aca="false">IF(K63="","",VLOOKUP(K63,Language!$D$5:$E$63,2,0))</f>
        <v/>
      </c>
      <c r="M63" s="251"/>
      <c r="N63" s="252"/>
      <c r="O63" s="253"/>
      <c r="P63" s="253"/>
      <c r="Q63" s="254" t="n">
        <f aca="false">COUNTIF(I$62:I$63,I63)+COUNTIF(K$62:K$63,I63)</f>
        <v>0</v>
      </c>
      <c r="R63" s="254" t="n">
        <f aca="false">COUNTIF(I$62:I$63,K63)+COUNTIF(K$62:K$63,K63)</f>
        <v>0</v>
      </c>
      <c r="S63" s="254"/>
      <c r="T63" s="246" t="str">
        <f aca="false">IF(OR(I63&lt;&gt;"",K63&lt;&gt;""),IF(Q63&lt;&gt;1,0,COUNTIF($B$62:$B$63,I63)+COUNTIF($D$62:$D$63,I63))+IF(R63&lt;&gt;1,0,COUNTIF($B$62:$B$63,K63)+COUNTIF($D$62:$D$63,K63)),"")</f>
        <v/>
      </c>
      <c r="V63" s="241"/>
      <c r="W63" s="227" t="str">
        <f aca="false">IF(V63="","",VLOOKUP(V63,Language!$D$5:$E$63,2,0))</f>
        <v/>
      </c>
      <c r="X63" s="231"/>
      <c r="Y63" s="227" t="str">
        <f aca="false">IF(X63="","",VLOOKUP(X63,Language!$D$5:$E$63,2,0))</f>
        <v/>
      </c>
      <c r="Z63" s="251"/>
      <c r="AA63" s="252"/>
      <c r="AB63" s="253"/>
      <c r="AC63" s="253"/>
      <c r="AD63" s="254" t="n">
        <f aca="false">COUNTIF(V$62:V$63,V63)+COUNTIF(X$62:X$63,V63)</f>
        <v>0</v>
      </c>
      <c r="AE63" s="254" t="n">
        <f aca="false">COUNTIF(V$62:V$63,X63)+COUNTIF(X$62:X$63,X63)</f>
        <v>0</v>
      </c>
      <c r="AF63" s="254"/>
      <c r="AG63" s="246" t="str">
        <f aca="false">IF(OR(V63&lt;&gt;"",X63&lt;&gt;""),IF(AD63&lt;&gt;1,0,COUNTIF($B$62:$B$63,V63)+COUNTIF($D$62:$D$63,V63))+IF(AE63&lt;&gt;1,0,COUNTIF($B$62:$B$63,X63)+COUNTIF($D$62:$D$63,X63)),"")</f>
        <v/>
      </c>
      <c r="AI63" s="241"/>
      <c r="AJ63" s="227" t="str">
        <f aca="false">IF(AI63="","",VLOOKUP(AI63,Language!$D$5:$E$63,2,0))</f>
        <v/>
      </c>
      <c r="AK63" s="231"/>
      <c r="AL63" s="227" t="str">
        <f aca="false">IF(AK63="","",VLOOKUP(AK63,Language!$D$5:$E$63,2,0))</f>
        <v/>
      </c>
      <c r="AM63" s="251"/>
      <c r="AN63" s="252"/>
      <c r="AO63" s="253"/>
      <c r="AP63" s="253"/>
      <c r="AQ63" s="254" t="n">
        <f aca="false">COUNTIF(AI$62:AI$63,AI63)+COUNTIF(AK$62:AK$63,AI63)</f>
        <v>0</v>
      </c>
      <c r="AR63" s="254" t="n">
        <f aca="false">COUNTIF(AI$62:AI$63,AK63)+COUNTIF(AK$62:AK$63,AK63)</f>
        <v>0</v>
      </c>
      <c r="AS63" s="254"/>
      <c r="AT63" s="246" t="str">
        <f aca="false">IF(OR(AI63&lt;&gt;"",AK63&lt;&gt;""),IF(AQ63&lt;&gt;1,0,COUNTIF($B$62:$B$63,AI63)+COUNTIF($D$62:$D$63,AI63))+IF(AR63&lt;&gt;1,0,COUNTIF($B$62:$B$63,AK63)+COUNTIF($D$62:$D$63,AK63)),"")</f>
        <v/>
      </c>
      <c r="AV63" s="241"/>
      <c r="AW63" s="227" t="str">
        <f aca="false">IF(AV63="","",VLOOKUP(AV63,Language!$D$5:$E$63,2,0))</f>
        <v/>
      </c>
      <c r="AX63" s="231"/>
      <c r="AY63" s="227" t="str">
        <f aca="false">IF(AX63="","",VLOOKUP(AX63,Language!$D$5:$E$63,2,0))</f>
        <v/>
      </c>
      <c r="AZ63" s="251"/>
      <c r="BA63" s="252"/>
      <c r="BB63" s="253"/>
      <c r="BC63" s="253"/>
      <c r="BD63" s="254" t="n">
        <f aca="false">COUNTIF(AV$62:AV$63,AV63)+COUNTIF(AX$62:AX$63,AV63)</f>
        <v>0</v>
      </c>
      <c r="BE63" s="254" t="n">
        <f aca="false">COUNTIF(AV$62:AV$63,AX63)+COUNTIF(AX$62:AX$63,AX63)</f>
        <v>0</v>
      </c>
      <c r="BF63" s="254"/>
      <c r="BG63" s="246" t="str">
        <f aca="false">IF(OR(AV63&lt;&gt;"",AX63&lt;&gt;""),IF(BD63&lt;&gt;1,0,COUNTIF($B$62:$B$63,AV63)+COUNTIF($D$62:$D$63,AV63))+IF(BE63&lt;&gt;1,0,COUNTIF($B$62:$B$63,AX63)+COUNTIF($D$62:$D$63,AX63)),"")</f>
        <v/>
      </c>
      <c r="BI63" s="241"/>
      <c r="BJ63" s="227" t="str">
        <f aca="false">IF(BI63="","",VLOOKUP(BI63,Language!$D$5:$E$63,2,0))</f>
        <v/>
      </c>
      <c r="BK63" s="231"/>
      <c r="BL63" s="227" t="str">
        <f aca="false">IF(BK63="","",VLOOKUP(BK63,Language!$D$5:$E$63,2,0))</f>
        <v/>
      </c>
      <c r="BM63" s="251"/>
      <c r="BN63" s="252"/>
      <c r="BO63" s="253"/>
      <c r="BP63" s="253"/>
      <c r="BQ63" s="254" t="n">
        <f aca="false">COUNTIF(BI$62:BI$63,BI63)+COUNTIF(BK$62:BK$63,BI63)</f>
        <v>0</v>
      </c>
      <c r="BR63" s="254" t="n">
        <f aca="false">COUNTIF(BI$62:BI$63,BK63)+COUNTIF(BK$62:BK$63,BK63)</f>
        <v>0</v>
      </c>
      <c r="BS63" s="254"/>
      <c r="BT63" s="246" t="str">
        <f aca="false">IF(OR(BI63&lt;&gt;"",BK63&lt;&gt;""),IF(BQ63&lt;&gt;1,0,COUNTIF($B$62:$B$63,BI63)+COUNTIF($D$62:$D$63,BI63))+IF(BR63&lt;&gt;1,0,COUNTIF($B$62:$B$63,BK63)+COUNTIF($D$62:$D$63,BK63)),"")</f>
        <v/>
      </c>
      <c r="BV63" s="241"/>
      <c r="BW63" s="227" t="str">
        <f aca="false">IF(BV63="","",VLOOKUP(BV63,Language!$D$5:$E$63,2,0))</f>
        <v/>
      </c>
      <c r="BX63" s="231"/>
      <c r="BY63" s="227" t="str">
        <f aca="false">IF(BX63="","",VLOOKUP(BX63,Language!$D$5:$E$63,2,0))</f>
        <v/>
      </c>
      <c r="BZ63" s="251"/>
      <c r="CA63" s="252"/>
      <c r="CB63" s="253"/>
      <c r="CC63" s="253"/>
      <c r="CD63" s="254" t="n">
        <f aca="false">COUNTIF(BV$62:BV$63,BV63)+COUNTIF(BX$62:BX$63,BV63)</f>
        <v>0</v>
      </c>
      <c r="CE63" s="254" t="n">
        <f aca="false">COUNTIF(BV$62:BV$63,BX63)+COUNTIF(BX$62:BX$63,BX63)</f>
        <v>0</v>
      </c>
      <c r="CF63" s="254"/>
      <c r="CG63" s="246" t="str">
        <f aca="false">IF(OR(BV63&lt;&gt;"",BX63&lt;&gt;""),IF(CD63&lt;&gt;1,0,COUNTIF($B$62:$B$63,BV63)+COUNTIF($D$62:$D$63,BV63))+IF(CE63&lt;&gt;1,0,COUNTIF($B$62:$B$63,BX63)+COUNTIF($D$62:$D$63,BX63)),"")</f>
        <v/>
      </c>
      <c r="CI63" s="241"/>
      <c r="CJ63" s="227" t="str">
        <f aca="false">IF(CI63="","",VLOOKUP(CI63,Language!$D$5:$E$63,2,0))</f>
        <v/>
      </c>
      <c r="CK63" s="231"/>
      <c r="CL63" s="227" t="str">
        <f aca="false">IF(CK63="","",VLOOKUP(CK63,Language!$D$5:$E$63,2,0))</f>
        <v/>
      </c>
      <c r="CM63" s="251"/>
      <c r="CN63" s="252"/>
      <c r="CO63" s="253"/>
      <c r="CP63" s="253"/>
      <c r="CQ63" s="254" t="n">
        <f aca="false">COUNTIF(CI$62:CI$63,CI63)+COUNTIF(CK$62:CK$63,CI63)</f>
        <v>0</v>
      </c>
      <c r="CR63" s="254" t="n">
        <f aca="false">COUNTIF(CI$62:CI$63,CK63)+COUNTIF(CK$62:CK$63,CK63)</f>
        <v>0</v>
      </c>
      <c r="CS63" s="254"/>
      <c r="CT63" s="246" t="str">
        <f aca="false">IF(OR(CI63&lt;&gt;"",CK63&lt;&gt;""),IF(CQ63&lt;&gt;1,0,COUNTIF($B$62:$B$63,CI63)+COUNTIF($D$62:$D$63,CI63))+IF(CR63&lt;&gt;1,0,COUNTIF($B$62:$B$63,CK63)+COUNTIF($D$62:$D$63,CK63)),"")</f>
        <v/>
      </c>
      <c r="CV63" s="241"/>
      <c r="CW63" s="227" t="str">
        <f aca="false">IF(CV63="","",VLOOKUP(CV63,Language!$D$5:$E$63,2,0))</f>
        <v/>
      </c>
      <c r="CX63" s="231"/>
      <c r="CY63" s="227" t="str">
        <f aca="false">IF(CX63="","",VLOOKUP(CX63,Language!$D$5:$E$63,2,0))</f>
        <v/>
      </c>
      <c r="CZ63" s="251"/>
      <c r="DA63" s="252"/>
      <c r="DB63" s="253"/>
      <c r="DC63" s="253"/>
      <c r="DD63" s="254" t="n">
        <f aca="false">COUNTIF(CV$62:CV$63,CV63)+COUNTIF(CX$62:CX$63,CV63)</f>
        <v>0</v>
      </c>
      <c r="DE63" s="254" t="n">
        <f aca="false">COUNTIF(CV$62:CV$63,CX63)+COUNTIF(CX$62:CX$63,CX63)</f>
        <v>0</v>
      </c>
      <c r="DF63" s="254"/>
      <c r="DG63" s="246" t="str">
        <f aca="false">IF(OR(CV63&lt;&gt;"",CX63&lt;&gt;""),IF(DD63&lt;&gt;1,0,COUNTIF($B$62:$B$63,CV63)+COUNTIF($D$62:$D$63,CV63))+IF(DE63&lt;&gt;1,0,COUNTIF($B$62:$B$63,CX63)+COUNTIF($D$62:$D$63,CX63)),"")</f>
        <v/>
      </c>
      <c r="DI63" s="241"/>
      <c r="DJ63" s="227" t="str">
        <f aca="false">IF(DI63="","",VLOOKUP(DI63,Language!$D$5:$E$63,2,0))</f>
        <v/>
      </c>
      <c r="DK63" s="231"/>
      <c r="DL63" s="227" t="str">
        <f aca="false">IF(DK63="","",VLOOKUP(DK63,Language!$D$5:$E$63,2,0))</f>
        <v/>
      </c>
      <c r="DM63" s="251"/>
      <c r="DN63" s="252"/>
      <c r="DO63" s="253"/>
      <c r="DP63" s="253"/>
      <c r="DQ63" s="254" t="n">
        <f aca="false">COUNTIF(DI$62:DI$63,DI63)+COUNTIF(DK$62:DK$63,DI63)</f>
        <v>0</v>
      </c>
      <c r="DR63" s="254" t="n">
        <f aca="false">COUNTIF(DI$62:DI$63,DK63)+COUNTIF(DK$62:DK$63,DK63)</f>
        <v>0</v>
      </c>
      <c r="DS63" s="254"/>
      <c r="DT63" s="246" t="str">
        <f aca="false">IF(OR(DI63&lt;&gt;"",DK63&lt;&gt;""),IF(DQ63&lt;&gt;1,0,COUNTIF($B$62:$B$63,DI63)+COUNTIF($D$62:$D$63,DI63))+IF(DR63&lt;&gt;1,0,COUNTIF($B$62:$B$63,DK63)+COUNTIF($D$62:$D$63,DK63)),"")</f>
        <v/>
      </c>
      <c r="DV63" s="241"/>
      <c r="DW63" s="227" t="str">
        <f aca="false">IF(DV63="","",VLOOKUP(DV63,Language!$D$5:$E$63,2,0))</f>
        <v/>
      </c>
      <c r="DX63" s="231"/>
      <c r="DY63" s="227" t="str">
        <f aca="false">IF(DX63="","",VLOOKUP(DX63,Language!$D$5:$E$63,2,0))</f>
        <v/>
      </c>
      <c r="DZ63" s="251"/>
      <c r="EA63" s="252"/>
      <c r="EB63" s="253"/>
      <c r="EC63" s="253"/>
      <c r="ED63" s="254" t="n">
        <f aca="false">COUNTIF(DV$62:DV$63,DV63)+COUNTIF(DX$62:DX$63,DV63)</f>
        <v>0</v>
      </c>
      <c r="EE63" s="254" t="n">
        <f aca="false">COUNTIF(DV$62:DV$63,DX63)+COUNTIF(DX$62:DX$63,DX63)</f>
        <v>0</v>
      </c>
      <c r="EF63" s="254"/>
      <c r="EG63" s="246" t="str">
        <f aca="false">IF(OR(DV63&lt;&gt;"",DX63&lt;&gt;""),IF(ED63&lt;&gt;1,0,COUNTIF($B$62:$B$63,DV63)+COUNTIF($D$62:$D$63,DV63))+IF(EE63&lt;&gt;1,0,COUNTIF($B$62:$B$63,DX63)+COUNTIF($D$62:$D$63,DX63)),"")</f>
        <v/>
      </c>
      <c r="EI63" s="241"/>
      <c r="EJ63" s="227" t="str">
        <f aca="false">IF(EI63="","",VLOOKUP(EI63,Language!$D$5:$E$63,2,0))</f>
        <v/>
      </c>
      <c r="EK63" s="231"/>
      <c r="EL63" s="227" t="str">
        <f aca="false">IF(EK63="","",VLOOKUP(EK63,Language!$D$5:$E$63,2,0))</f>
        <v/>
      </c>
      <c r="EM63" s="251"/>
      <c r="EN63" s="252"/>
      <c r="EO63" s="253"/>
      <c r="EP63" s="253"/>
      <c r="EQ63" s="254" t="n">
        <f aca="false">COUNTIF(EI$62:EI$63,EI63)+COUNTIF(EK$62:EK$63,EI63)</f>
        <v>0</v>
      </c>
      <c r="ER63" s="254" t="n">
        <f aca="false">COUNTIF(EI$62:EI$63,EK63)+COUNTIF(EK$62:EK$63,EK63)</f>
        <v>0</v>
      </c>
      <c r="ES63" s="254"/>
      <c r="ET63" s="246" t="str">
        <f aca="false">IF(OR(EI63&lt;&gt;"",EK63&lt;&gt;""),IF(EQ63&lt;&gt;1,0,COUNTIF($B$62:$B$63,EI63)+COUNTIF($D$62:$D$63,EI63))+IF(ER63&lt;&gt;1,0,COUNTIF($B$62:$B$63,EK63)+COUNTIF($D$62:$D$63,EK63)),"")</f>
        <v/>
      </c>
      <c r="EV63" s="241"/>
      <c r="EW63" s="227" t="str">
        <f aca="false">IF(EV63="","",VLOOKUP(EV63,Language!$D$5:$E$63,2,0))</f>
        <v/>
      </c>
      <c r="EX63" s="231"/>
      <c r="EY63" s="227" t="str">
        <f aca="false">IF(EX63="","",VLOOKUP(EX63,Language!$D$5:$E$63,2,0))</f>
        <v/>
      </c>
      <c r="EZ63" s="251"/>
      <c r="FA63" s="252"/>
      <c r="FB63" s="253"/>
      <c r="FC63" s="253"/>
      <c r="FD63" s="254" t="n">
        <f aca="false">COUNTIF(EV$62:EV$63,EV63)+COUNTIF(EX$62:EX$63,EV63)</f>
        <v>0</v>
      </c>
      <c r="FE63" s="254" t="n">
        <f aca="false">COUNTIF(EV$62:EV$63,EX63)+COUNTIF(EX$62:EX$63,EX63)</f>
        <v>0</v>
      </c>
      <c r="FF63" s="254"/>
      <c r="FG63" s="246" t="str">
        <f aca="false">IF(OR(EV63&lt;&gt;"",EX63&lt;&gt;""),IF(FD63&lt;&gt;1,0,COUNTIF($B$62:$B$63,EV63)+COUNTIF($D$62:$D$63,EV63))+IF(FE63&lt;&gt;1,0,COUNTIF($B$62:$B$63,EX63)+COUNTIF($D$62:$D$63,EX63)),"")</f>
        <v/>
      </c>
      <c r="FI63" s="241"/>
      <c r="FJ63" s="227" t="str">
        <f aca="false">IF(FI63="","",VLOOKUP(FI63,Language!$D$5:$E$63,2,0))</f>
        <v/>
      </c>
      <c r="FK63" s="231"/>
      <c r="FL63" s="227" t="str">
        <f aca="false">IF(FK63="","",VLOOKUP(FK63,Language!$D$5:$E$63,2,0))</f>
        <v/>
      </c>
      <c r="FM63" s="251"/>
      <c r="FN63" s="252"/>
      <c r="FO63" s="253"/>
      <c r="FP63" s="253"/>
      <c r="FQ63" s="254" t="n">
        <f aca="false">COUNTIF(FI$62:FI$63,FI63)+COUNTIF(FK$62:FK$63,FI63)</f>
        <v>0</v>
      </c>
      <c r="FR63" s="254" t="n">
        <f aca="false">COUNTIF(FI$62:FI$63,FK63)+COUNTIF(FK$62:FK$63,FK63)</f>
        <v>0</v>
      </c>
      <c r="FS63" s="254"/>
      <c r="FT63" s="246" t="str">
        <f aca="false">IF(OR(FI63&lt;&gt;"",FK63&lt;&gt;""),IF(FQ63&lt;&gt;1,0,COUNTIF($B$62:$B$63,FI63)+COUNTIF($D$62:$D$63,FI63))+IF(FR63&lt;&gt;1,0,COUNTIF($B$62:$B$63,FK63)+COUNTIF($D$62:$D$63,FK63)),"")</f>
        <v/>
      </c>
      <c r="FV63" s="241"/>
      <c r="FW63" s="227" t="str">
        <f aca="false">IF(FV63="","",VLOOKUP(FV63,Language!$D$5:$E$63,2,0))</f>
        <v/>
      </c>
      <c r="FX63" s="231"/>
      <c r="FY63" s="227" t="str">
        <f aca="false">IF(FX63="","",VLOOKUP(FX63,Language!$D$5:$E$63,2,0))</f>
        <v/>
      </c>
      <c r="FZ63" s="251"/>
      <c r="GA63" s="252"/>
      <c r="GB63" s="253"/>
      <c r="GC63" s="253"/>
      <c r="GD63" s="254" t="n">
        <f aca="false">COUNTIF(FV$62:FV$63,FV63)+COUNTIF(FX$62:FX$63,FV63)</f>
        <v>0</v>
      </c>
      <c r="GE63" s="254" t="n">
        <f aca="false">COUNTIF(FV$62:FV$63,FX63)+COUNTIF(FX$62:FX$63,FX63)</f>
        <v>0</v>
      </c>
      <c r="GF63" s="254"/>
      <c r="GG63" s="246" t="str">
        <f aca="false">IF(OR(FV63&lt;&gt;"",FX63&lt;&gt;""),IF(GD63&lt;&gt;1,0,COUNTIF($B$62:$B$63,FV63)+COUNTIF($D$62:$D$63,FV63))+IF(GE63&lt;&gt;1,0,COUNTIF($B$62:$B$63,FX63)+COUNTIF($D$62:$D$63,FX63)),"")</f>
        <v/>
      </c>
      <c r="GI63" s="241"/>
      <c r="GJ63" s="227" t="str">
        <f aca="false">IF(GI63="","",VLOOKUP(GI63,Language!$D$5:$E$63,2,0))</f>
        <v/>
      </c>
      <c r="GK63" s="231"/>
      <c r="GL63" s="227" t="str">
        <f aca="false">IF(GK63="","",VLOOKUP(GK63,Language!$D$5:$E$63,2,0))</f>
        <v/>
      </c>
      <c r="GM63" s="251"/>
      <c r="GN63" s="252"/>
      <c r="GO63" s="253"/>
      <c r="GP63" s="253"/>
      <c r="GQ63" s="254" t="n">
        <f aca="false">COUNTIF(GI$62:GI$63,GI63)+COUNTIF(GK$62:GK$63,GI63)</f>
        <v>0</v>
      </c>
      <c r="GR63" s="254" t="n">
        <f aca="false">COUNTIF(GI$62:GI$63,GK63)+COUNTIF(GK$62:GK$63,GK63)</f>
        <v>0</v>
      </c>
      <c r="GS63" s="254"/>
      <c r="GT63" s="246" t="str">
        <f aca="false">IF(OR(GI63&lt;&gt;"",GK63&lt;&gt;""),IF(GQ63&lt;&gt;1,0,COUNTIF($B$62:$B$63,GI63)+COUNTIF($D$62:$D$63,GI63))+IF(GR63&lt;&gt;1,0,COUNTIF($B$62:$B$63,GK63)+COUNTIF($D$62:$D$63,GK63)),"")</f>
        <v/>
      </c>
      <c r="GV63" s="241"/>
      <c r="GW63" s="227" t="str">
        <f aca="false">IF(GV63="","",VLOOKUP(GV63,Language!$D$5:$E$63,2,0))</f>
        <v/>
      </c>
      <c r="GX63" s="231"/>
      <c r="GY63" s="227" t="str">
        <f aca="false">IF(GX63="","",VLOOKUP(GX63,Language!$D$5:$E$63,2,0))</f>
        <v/>
      </c>
      <c r="GZ63" s="251"/>
      <c r="HA63" s="252"/>
      <c r="HB63" s="253"/>
      <c r="HC63" s="253"/>
      <c r="HD63" s="254" t="n">
        <f aca="false">COUNTIF(GV$62:GV$63,GV63)+COUNTIF(GX$62:GX$63,GV63)</f>
        <v>0</v>
      </c>
      <c r="HE63" s="254" t="n">
        <f aca="false">COUNTIF(GV$62:GV$63,GX63)+COUNTIF(GX$62:GX$63,GX63)</f>
        <v>0</v>
      </c>
      <c r="HF63" s="254"/>
      <c r="HG63" s="246" t="str">
        <f aca="false">IF(OR(GV63&lt;&gt;"",GX63&lt;&gt;""),IF(HD63&lt;&gt;1,0,COUNTIF($B$62:$B$63,GV63)+COUNTIF($D$62:$D$63,GV63))+IF(HE63&lt;&gt;1,0,COUNTIF($B$62:$B$63,GX63)+COUNTIF($D$62:$D$63,GX63)),"")</f>
        <v/>
      </c>
      <c r="HI63" s="241"/>
      <c r="HJ63" s="227" t="str">
        <f aca="false">IF(HI63="","",VLOOKUP(HI63,Language!$D$5:$E$63,2,0))</f>
        <v/>
      </c>
      <c r="HK63" s="231"/>
      <c r="HL63" s="227" t="str">
        <f aca="false">IF(HK63="","",VLOOKUP(HK63,Language!$D$5:$E$63,2,0))</f>
        <v/>
      </c>
      <c r="HM63" s="251"/>
      <c r="HN63" s="252"/>
      <c r="HO63" s="253"/>
      <c r="HP63" s="253"/>
      <c r="HQ63" s="254" t="n">
        <f aca="false">COUNTIF(HI$62:HI$63,HI63)+COUNTIF(HK$62:HK$63,HI63)</f>
        <v>0</v>
      </c>
      <c r="HR63" s="254" t="n">
        <f aca="false">COUNTIF(HI$62:HI$63,HK63)+COUNTIF(HK$62:HK$63,HK63)</f>
        <v>0</v>
      </c>
      <c r="HS63" s="254"/>
      <c r="HT63" s="246" t="str">
        <f aca="false">IF(OR(HI63&lt;&gt;"",HK63&lt;&gt;""),IF(HQ63&lt;&gt;1,0,COUNTIF($B$62:$B$63,HI63)+COUNTIF($D$62:$D$63,HI63))+IF(HR63&lt;&gt;1,0,COUNTIF($B$62:$B$63,HK63)+COUNTIF($D$62:$D$63,HK63)),"")</f>
        <v/>
      </c>
      <c r="HV63" s="241"/>
      <c r="HW63" s="227" t="str">
        <f aca="false">IF(HV63="","",VLOOKUP(HV63,Language!$D$5:$E$63,2,0))</f>
        <v/>
      </c>
      <c r="HX63" s="231"/>
      <c r="HY63" s="227" t="str">
        <f aca="false">IF(HX63="","",VLOOKUP(HX63,Language!$D$5:$E$63,2,0))</f>
        <v/>
      </c>
      <c r="HZ63" s="251"/>
      <c r="IA63" s="252"/>
      <c r="IB63" s="253"/>
      <c r="IC63" s="253"/>
      <c r="ID63" s="254" t="n">
        <f aca="false">COUNTIF(HV$62:HV$63,HV63)+COUNTIF(HX$62:HX$63,HV63)</f>
        <v>0</v>
      </c>
      <c r="IE63" s="254" t="n">
        <f aca="false">COUNTIF(HV$62:HV$63,HX63)+COUNTIF(HX$62:HX$63,HX63)</f>
        <v>0</v>
      </c>
      <c r="IF63" s="254"/>
      <c r="IG63" s="246" t="str">
        <f aca="false">IF(OR(HV63&lt;&gt;"",HX63&lt;&gt;""),IF(ID63&lt;&gt;1,0,COUNTIF($B$62:$B$63,HV63)+COUNTIF($D$62:$D$63,HV63))+IF(IE63&lt;&gt;1,0,COUNTIF($B$62:$B$63,HX63)+COUNTIF($D$62:$D$63,HX63)),"")</f>
        <v/>
      </c>
      <c r="II63" s="241"/>
      <c r="IJ63" s="227" t="str">
        <f aca="false">IF(II63="","",VLOOKUP(II63,Language!$D$5:$E$63,2,0))</f>
        <v/>
      </c>
      <c r="IK63" s="231"/>
      <c r="IL63" s="227" t="str">
        <f aca="false">IF(IK63="","",VLOOKUP(IK63,Language!$D$5:$E$63,2,0))</f>
        <v/>
      </c>
      <c r="IM63" s="251"/>
      <c r="IN63" s="252"/>
      <c r="IO63" s="253"/>
      <c r="IP63" s="253"/>
      <c r="IQ63" s="254" t="n">
        <f aca="false">COUNTIF(II$62:II$63,II63)+COUNTIF(IK$62:IK$63,II63)</f>
        <v>0</v>
      </c>
      <c r="IR63" s="254" t="n">
        <f aca="false">COUNTIF(II$62:II$63,IK63)+COUNTIF(IK$62:IK$63,IK63)</f>
        <v>0</v>
      </c>
      <c r="IS63" s="254"/>
      <c r="IT63" s="246" t="str">
        <f aca="false">IF(OR(II63&lt;&gt;"",IK63&lt;&gt;""),IF(IQ63&lt;&gt;1,0,COUNTIF($B$62:$B$63,II63)+COUNTIF($D$62:$D$63,II63))+IF(IR63&lt;&gt;1,0,COUNTIF($B$62:$B$63,IK63)+COUNTIF($D$62:$D$63,IK63)),"")</f>
        <v/>
      </c>
      <c r="IV63" s="241"/>
      <c r="IW63" s="227" t="str">
        <f aca="false">IF(IV63="","",VLOOKUP(IV63,Language!$D$5:$E$63,2,0))</f>
        <v/>
      </c>
      <c r="IX63" s="231"/>
      <c r="IY63" s="227" t="str">
        <f aca="false">IF(IX63="","",VLOOKUP(IX63,Language!$D$5:$E$63,2,0))</f>
        <v/>
      </c>
      <c r="IZ63" s="251"/>
      <c r="JA63" s="252"/>
      <c r="JB63" s="253"/>
      <c r="JC63" s="253"/>
      <c r="JD63" s="254" t="n">
        <f aca="false">COUNTIF(IV$62:IV$63,IV63)+COUNTIF(IX$62:IX$63,IV63)</f>
        <v>0</v>
      </c>
      <c r="JE63" s="254" t="n">
        <f aca="false">COUNTIF(IV$62:IV$63,IX63)+COUNTIF(IX$62:IX$63,IX63)</f>
        <v>0</v>
      </c>
      <c r="JF63" s="254"/>
      <c r="JG63" s="246" t="str">
        <f aca="false">IF(OR(IV63&lt;&gt;"",IX63&lt;&gt;""),IF(JD63&lt;&gt;1,0,COUNTIF($B$62:$B$63,IV63)+COUNTIF($D$62:$D$63,IV63))+IF(JE63&lt;&gt;1,0,COUNTIF($B$62:$B$63,IX63)+COUNTIF($D$62:$D$63,IX63)),"")</f>
        <v/>
      </c>
      <c r="JI63" s="241"/>
      <c r="JJ63" s="227" t="str">
        <f aca="false">IF(JI63="","",VLOOKUP(JI63,Language!$D$5:$E$63,2,0))</f>
        <v/>
      </c>
      <c r="JK63" s="231"/>
      <c r="JL63" s="227" t="str">
        <f aca="false">IF(JK63="","",VLOOKUP(JK63,Language!$D$5:$E$63,2,0))</f>
        <v/>
      </c>
      <c r="JM63" s="251"/>
      <c r="JN63" s="252"/>
      <c r="JO63" s="253"/>
      <c r="JP63" s="253"/>
      <c r="JQ63" s="254" t="n">
        <f aca="false">COUNTIF(JI$62:JI$63,JI63)+COUNTIF(JK$62:JK$63,JI63)</f>
        <v>0</v>
      </c>
      <c r="JR63" s="254" t="n">
        <f aca="false">COUNTIF(JI$62:JI$63,JK63)+COUNTIF(JK$62:JK$63,JK63)</f>
        <v>0</v>
      </c>
      <c r="JS63" s="254"/>
      <c r="JT63" s="246" t="str">
        <f aca="false">IF(OR(JI63&lt;&gt;"",JK63&lt;&gt;""),IF(JQ63&lt;&gt;1,0,COUNTIF($B$62:$B$63,JI63)+COUNTIF($D$62:$D$63,JI63))+IF(JR63&lt;&gt;1,0,COUNTIF($B$62:$B$63,JK63)+COUNTIF($D$62:$D$63,JK63)),"")</f>
        <v/>
      </c>
      <c r="JV63" s="241"/>
      <c r="JW63" s="227" t="str">
        <f aca="false">IF(JV63="","",VLOOKUP(JV63,Language!$D$5:$E$63,2,0))</f>
        <v/>
      </c>
      <c r="JX63" s="231"/>
      <c r="JY63" s="227" t="str">
        <f aca="false">IF(JX63="","",VLOOKUP(JX63,Language!$D$5:$E$63,2,0))</f>
        <v/>
      </c>
      <c r="JZ63" s="251"/>
      <c r="KA63" s="252"/>
      <c r="KB63" s="253"/>
      <c r="KC63" s="253"/>
      <c r="KD63" s="254" t="n">
        <f aca="false">COUNTIF(JV$62:JV$63,JV63)+COUNTIF(JX$62:JX$63,JV63)</f>
        <v>0</v>
      </c>
      <c r="KE63" s="254" t="n">
        <f aca="false">COUNTIF(JV$62:JV$63,JX63)+COUNTIF(JX$62:JX$63,JX63)</f>
        <v>0</v>
      </c>
      <c r="KF63" s="254"/>
      <c r="KG63" s="246" t="str">
        <f aca="false">IF(OR(JV63&lt;&gt;"",JX63&lt;&gt;""),IF(KD63&lt;&gt;1,0,COUNTIF($B$62:$B$63,JV63)+COUNTIF($D$62:$D$63,JV63))+IF(KE63&lt;&gt;1,0,COUNTIF($B$62:$B$63,JX63)+COUNTIF($D$62:$D$63,JX63)),"")</f>
        <v/>
      </c>
      <c r="KI63" s="241"/>
      <c r="KJ63" s="227" t="str">
        <f aca="false">IF(KI63="","",VLOOKUP(KI63,Language!$D$5:$E$63,2,0))</f>
        <v/>
      </c>
      <c r="KK63" s="231"/>
      <c r="KL63" s="227" t="str">
        <f aca="false">IF(KK63="","",VLOOKUP(KK63,Language!$D$5:$E$63,2,0))</f>
        <v/>
      </c>
      <c r="KM63" s="251"/>
      <c r="KN63" s="252"/>
      <c r="KO63" s="253"/>
      <c r="KP63" s="253"/>
      <c r="KQ63" s="254" t="n">
        <f aca="false">COUNTIF(KI$62:KI$63,KI63)+COUNTIF(KK$62:KK$63,KI63)</f>
        <v>0</v>
      </c>
      <c r="KR63" s="254" t="n">
        <f aca="false">COUNTIF(KI$62:KI$63,KK63)+COUNTIF(KK$62:KK$63,KK63)</f>
        <v>0</v>
      </c>
      <c r="KS63" s="254"/>
      <c r="KT63" s="246" t="str">
        <f aca="false">IF(OR(KI63&lt;&gt;"",KK63&lt;&gt;""),IF(KQ63&lt;&gt;1,0,COUNTIF($B$62:$B$63,KI63)+COUNTIF($D$62:$D$63,KI63))+IF(KR63&lt;&gt;1,0,COUNTIF($B$62:$B$63,KK63)+COUNTIF($D$62:$D$63,KK63)),"")</f>
        <v/>
      </c>
      <c r="KV63" s="241"/>
      <c r="KW63" s="227" t="str">
        <f aca="false">IF(KV63="","",VLOOKUP(KV63,Language!$D$5:$E$63,2,0))</f>
        <v/>
      </c>
      <c r="KX63" s="231"/>
      <c r="KY63" s="227" t="str">
        <f aca="false">IF(KX63="","",VLOOKUP(KX63,Language!$D$5:$E$63,2,0))</f>
        <v/>
      </c>
      <c r="KZ63" s="251"/>
      <c r="LA63" s="252"/>
      <c r="LB63" s="253"/>
      <c r="LC63" s="253"/>
      <c r="LD63" s="254" t="n">
        <f aca="false">COUNTIF(KV$62:KV$63,KV63)+COUNTIF(KX$62:KX$63,KV63)</f>
        <v>0</v>
      </c>
      <c r="LE63" s="254" t="n">
        <f aca="false">COUNTIF(KV$62:KV$63,KX63)+COUNTIF(KX$62:KX$63,KX63)</f>
        <v>0</v>
      </c>
      <c r="LF63" s="254"/>
      <c r="LG63" s="246" t="str">
        <f aca="false">IF(OR(KV63&lt;&gt;"",KX63&lt;&gt;""),IF(LD63&lt;&gt;1,0,COUNTIF($B$62:$B$63,KV63)+COUNTIF($D$62:$D$63,KV63))+IF(LE63&lt;&gt;1,0,COUNTIF($B$62:$B$63,KX63)+COUNTIF($D$62:$D$63,KX63)),"")</f>
        <v/>
      </c>
      <c r="LI63" s="241"/>
      <c r="LJ63" s="227" t="str">
        <f aca="false">IF(LI63="","",VLOOKUP(LI63,Language!$D$5:$E$63,2,0))</f>
        <v/>
      </c>
      <c r="LK63" s="231"/>
      <c r="LL63" s="227" t="str">
        <f aca="false">IF(LK63="","",VLOOKUP(LK63,Language!$D$5:$E$63,2,0))</f>
        <v/>
      </c>
      <c r="LM63" s="251"/>
      <c r="LN63" s="252"/>
      <c r="LO63" s="253"/>
      <c r="LP63" s="253"/>
      <c r="LQ63" s="254" t="n">
        <f aca="false">COUNTIF(LI$62:LI$63,LI63)+COUNTIF(LK$62:LK$63,LI63)</f>
        <v>0</v>
      </c>
      <c r="LR63" s="254" t="n">
        <f aca="false">COUNTIF(LI$62:LI$63,LK63)+COUNTIF(LK$62:LK$63,LK63)</f>
        <v>0</v>
      </c>
      <c r="LS63" s="254"/>
      <c r="LT63" s="246" t="str">
        <f aca="false">IF(OR(LI63&lt;&gt;"",LK63&lt;&gt;""),IF(LQ63&lt;&gt;1,0,COUNTIF($B$62:$B$63,LI63)+COUNTIF($D$62:$D$63,LI63))+IF(LR63&lt;&gt;1,0,COUNTIF($B$62:$B$63,LK63)+COUNTIF($D$62:$D$63,LK63)),"")</f>
        <v/>
      </c>
      <c r="LV63" s="241"/>
      <c r="LW63" s="227" t="str">
        <f aca="false">IF(LV63="","",VLOOKUP(LV63,Language!$D$5:$E$63,2,0))</f>
        <v/>
      </c>
      <c r="LX63" s="231"/>
      <c r="LY63" s="227" t="str">
        <f aca="false">IF(LX63="","",VLOOKUP(LX63,Language!$D$5:$E$63,2,0))</f>
        <v/>
      </c>
      <c r="LZ63" s="251"/>
      <c r="MA63" s="252"/>
      <c r="MB63" s="253"/>
      <c r="MC63" s="253"/>
      <c r="MD63" s="254" t="n">
        <f aca="false">COUNTIF(LV$62:LV$63,LV63)+COUNTIF(LX$62:LX$63,LV63)</f>
        <v>0</v>
      </c>
      <c r="ME63" s="254" t="n">
        <f aca="false">COUNTIF(LV$62:LV$63,LX63)+COUNTIF(LX$62:LX$63,LX63)</f>
        <v>0</v>
      </c>
      <c r="MF63" s="254"/>
      <c r="MG63" s="246" t="str">
        <f aca="false">IF(OR(LV63&lt;&gt;"",LX63&lt;&gt;""),IF(MD63&lt;&gt;1,0,COUNTIF($B$62:$B$63,LV63)+COUNTIF($D$62:$D$63,LV63))+IF(ME63&lt;&gt;1,0,COUNTIF($B$62:$B$63,LX63)+COUNTIF($D$62:$D$63,LX63)),"")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str">
        <f aca="false">IF(C65="","",INDEX(Groups!$C$7:$C$35,MATCH(C65,Groups!$D$7:$D$35,0)))</f>
        <v/>
      </c>
      <c r="C65" s="256" t="str">
        <f aca="true">INDIRECT("'"&amp;References!$A$1&amp;"'!"&amp;"$L$84")</f>
        <v/>
      </c>
      <c r="D65" s="257" t="str">
        <f aca="false">IF(E65="","",INDEX(Groups!$C$7:$C$35,MATCH(E65,Groups!$D$7:$D$35,0)))</f>
        <v/>
      </c>
      <c r="E65" s="258" t="str">
        <f aca="true">INDIRECT("'"&amp;References!$A$1&amp;"'!"&amp;"$N$84")</f>
        <v/>
      </c>
      <c r="F65" s="259" t="str">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260" t="str">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261"/>
      <c r="J65" s="262" t="str">
        <f aca="false">IF(I65="","",VLOOKUP(I65,Language!$D$5:$E$63,2,0))</f>
        <v/>
      </c>
      <c r="K65" s="263"/>
      <c r="L65" s="262" t="str">
        <f aca="false">IF(K65="","",VLOOKUP(K65,Language!$D$5:$E$63,2,0))</f>
        <v/>
      </c>
      <c r="M65" s="264"/>
      <c r="N65" s="250"/>
      <c r="O65" s="244"/>
      <c r="P65" s="244"/>
      <c r="Q65" s="250" t="n">
        <f aca="false">COUNTIF(I$65:I$65,I65)+COUNTIF(K$65:K$65,I65)</f>
        <v>0</v>
      </c>
      <c r="R65" s="250" t="n">
        <f aca="false">COUNTIF(I$65:I$65,K65)+COUNTIF(K$65:K$65,K65)</f>
        <v>0</v>
      </c>
      <c r="S65" s="250"/>
      <c r="T65" s="265" t="str">
        <f aca="false">IF(OR(I65&lt;&gt;"",K65&lt;&gt;""),IF(Q65&lt;&gt;1,0,COUNTIF($B$65:$B$65,I65)+COUNTIF($D$65:$D$65,I65))+IF(R65&lt;&gt;1,0,COUNTIF($B$65:$B$65,K65)+COUNTIF($D$65:$D$65,K65)),"")</f>
        <v/>
      </c>
      <c r="V65" s="261"/>
      <c r="W65" s="262" t="str">
        <f aca="false">IF(V65="","",VLOOKUP(V65,Language!$D$5:$E$63,2,0))</f>
        <v/>
      </c>
      <c r="X65" s="263"/>
      <c r="Y65" s="262" t="str">
        <f aca="false">IF(X65="","",VLOOKUP(X65,Language!$D$5:$E$63,2,0))</f>
        <v/>
      </c>
      <c r="Z65" s="264"/>
      <c r="AA65" s="250"/>
      <c r="AB65" s="244"/>
      <c r="AC65" s="244"/>
      <c r="AD65" s="250" t="n">
        <f aca="false">COUNTIF(V$65:V$65,V65)+COUNTIF(X$65:X$65,V65)</f>
        <v>0</v>
      </c>
      <c r="AE65" s="250" t="n">
        <f aca="false">COUNTIF(V$65:V$65,X65)+COUNTIF(X$65:X$65,X65)</f>
        <v>0</v>
      </c>
      <c r="AF65" s="250"/>
      <c r="AG65" s="265" t="str">
        <f aca="false">IF(OR(V65&lt;&gt;"",X65&lt;&gt;""),IF(AD65&lt;&gt;1,0,COUNTIF($B$65:$B$65,V65)+COUNTIF($D$65:$D$65,V65))+IF(AE65&lt;&gt;1,0,COUNTIF($B$65:$B$65,X65)+COUNTIF($D$65:$D$65,X65)),"")</f>
        <v/>
      </c>
      <c r="AI65" s="261"/>
      <c r="AJ65" s="262" t="str">
        <f aca="false">IF(AI65="","",VLOOKUP(AI65,Language!$D$5:$E$63,2,0))</f>
        <v/>
      </c>
      <c r="AK65" s="263"/>
      <c r="AL65" s="262" t="str">
        <f aca="false">IF(AK65="","",VLOOKUP(AK65,Language!$D$5:$E$63,2,0))</f>
        <v/>
      </c>
      <c r="AM65" s="264"/>
      <c r="AN65" s="250"/>
      <c r="AO65" s="244"/>
      <c r="AP65" s="244"/>
      <c r="AQ65" s="250" t="n">
        <f aca="false">COUNTIF(AI$65:AI$65,AI65)+COUNTIF(AK$65:AK$65,AI65)</f>
        <v>0</v>
      </c>
      <c r="AR65" s="250" t="n">
        <f aca="false">COUNTIF(AI$65:AI$65,AK65)+COUNTIF(AK$65:AK$65,AK65)</f>
        <v>0</v>
      </c>
      <c r="AS65" s="250"/>
      <c r="AT65" s="265" t="str">
        <f aca="false">IF(OR(AI65&lt;&gt;"",AK65&lt;&gt;""),IF(AQ65&lt;&gt;1,0,COUNTIF($B$65:$B$65,AI65)+COUNTIF($D$65:$D$65,AI65))+IF(AR65&lt;&gt;1,0,COUNTIF($B$65:$B$65,AK65)+COUNTIF($D$65:$D$65,AK65)),"")</f>
        <v/>
      </c>
      <c r="AV65" s="261"/>
      <c r="AW65" s="262" t="str">
        <f aca="false">IF(AV65="","",VLOOKUP(AV65,Language!$D$5:$E$63,2,0))</f>
        <v/>
      </c>
      <c r="AX65" s="263"/>
      <c r="AY65" s="262" t="str">
        <f aca="false">IF(AX65="","",VLOOKUP(AX65,Language!$D$5:$E$63,2,0))</f>
        <v/>
      </c>
      <c r="AZ65" s="264"/>
      <c r="BA65" s="250"/>
      <c r="BB65" s="244"/>
      <c r="BC65" s="244"/>
      <c r="BD65" s="250" t="n">
        <f aca="false">COUNTIF(AV$65:AV$65,AV65)+COUNTIF(AX$65:AX$65,AV65)</f>
        <v>0</v>
      </c>
      <c r="BE65" s="250" t="n">
        <f aca="false">COUNTIF(AV$65:AV$65,AX65)+COUNTIF(AX$65:AX$65,AX65)</f>
        <v>0</v>
      </c>
      <c r="BF65" s="250"/>
      <c r="BG65" s="265" t="str">
        <f aca="false">IF(OR(AV65&lt;&gt;"",AX65&lt;&gt;""),IF(BD65&lt;&gt;1,0,COUNTIF($B$65:$B$65,AV65)+COUNTIF($D$65:$D$65,AV65))+IF(BE65&lt;&gt;1,0,COUNTIF($B$65:$B$65,AX65)+COUNTIF($D$65:$D$65,AX65)),"")</f>
        <v/>
      </c>
      <c r="BI65" s="261"/>
      <c r="BJ65" s="262" t="str">
        <f aca="false">IF(BI65="","",VLOOKUP(BI65,Language!$D$5:$E$63,2,0))</f>
        <v/>
      </c>
      <c r="BK65" s="263"/>
      <c r="BL65" s="262" t="str">
        <f aca="false">IF(BK65="","",VLOOKUP(BK65,Language!$D$5:$E$63,2,0))</f>
        <v/>
      </c>
      <c r="BM65" s="264"/>
      <c r="BN65" s="250"/>
      <c r="BO65" s="244"/>
      <c r="BP65" s="244"/>
      <c r="BQ65" s="250" t="n">
        <f aca="false">COUNTIF(BI$65:BI$65,BI65)+COUNTIF(BK$65:BK$65,BI65)</f>
        <v>0</v>
      </c>
      <c r="BR65" s="250" t="n">
        <f aca="false">COUNTIF(BI$65:BI$65,BK65)+COUNTIF(BK$65:BK$65,BK65)</f>
        <v>0</v>
      </c>
      <c r="BS65" s="250"/>
      <c r="BT65" s="265" t="str">
        <f aca="false">IF(OR(BI65&lt;&gt;"",BK65&lt;&gt;""),IF(BQ65&lt;&gt;1,0,COUNTIF($B$65:$B$65,BI65)+COUNTIF($D$65:$D$65,BI65))+IF(BR65&lt;&gt;1,0,COUNTIF($B$65:$B$65,BK65)+COUNTIF($D$65:$D$65,BK65)),"")</f>
        <v/>
      </c>
      <c r="BV65" s="261"/>
      <c r="BW65" s="262" t="str">
        <f aca="false">IF(BV65="","",VLOOKUP(BV65,Language!$D$5:$E$63,2,0))</f>
        <v/>
      </c>
      <c r="BX65" s="263"/>
      <c r="BY65" s="262" t="str">
        <f aca="false">IF(BX65="","",VLOOKUP(BX65,Language!$D$5:$E$63,2,0))</f>
        <v/>
      </c>
      <c r="BZ65" s="264"/>
      <c r="CA65" s="250"/>
      <c r="CB65" s="244"/>
      <c r="CC65" s="244"/>
      <c r="CD65" s="250" t="n">
        <f aca="false">COUNTIF(BV$65:BV$65,BV65)+COUNTIF(BX$65:BX$65,BV65)</f>
        <v>0</v>
      </c>
      <c r="CE65" s="250" t="n">
        <f aca="false">COUNTIF(BV$65:BV$65,BX65)+COUNTIF(BX$65:BX$65,BX65)</f>
        <v>0</v>
      </c>
      <c r="CF65" s="250"/>
      <c r="CG65" s="265" t="str">
        <f aca="false">IF(OR(BV65&lt;&gt;"",BX65&lt;&gt;""),IF(CD65&lt;&gt;1,0,COUNTIF($B$65:$B$65,BV65)+COUNTIF($D$65:$D$65,BV65))+IF(CE65&lt;&gt;1,0,COUNTIF($B$65:$B$65,BX65)+COUNTIF($D$65:$D$65,BX65)),"")</f>
        <v/>
      </c>
      <c r="CI65" s="261"/>
      <c r="CJ65" s="262" t="str">
        <f aca="false">IF(CI65="","",VLOOKUP(CI65,Language!$D$5:$E$63,2,0))</f>
        <v/>
      </c>
      <c r="CK65" s="263"/>
      <c r="CL65" s="262" t="str">
        <f aca="false">IF(CK65="","",VLOOKUP(CK65,Language!$D$5:$E$63,2,0))</f>
        <v/>
      </c>
      <c r="CM65" s="264"/>
      <c r="CN65" s="250"/>
      <c r="CO65" s="244"/>
      <c r="CP65" s="244"/>
      <c r="CQ65" s="250" t="n">
        <f aca="false">COUNTIF(CI$65:CI$65,CI65)+COUNTIF(CK$65:CK$65,CI65)</f>
        <v>0</v>
      </c>
      <c r="CR65" s="250" t="n">
        <f aca="false">COUNTIF(CI$65:CI$65,CK65)+COUNTIF(CK$65:CK$65,CK65)</f>
        <v>0</v>
      </c>
      <c r="CS65" s="250"/>
      <c r="CT65" s="265" t="str">
        <f aca="false">IF(OR(CI65&lt;&gt;"",CK65&lt;&gt;""),IF(CQ65&lt;&gt;1,0,COUNTIF($B$65:$B$65,CI65)+COUNTIF($D$65:$D$65,CI65))+IF(CR65&lt;&gt;1,0,COUNTIF($B$65:$B$65,CK65)+COUNTIF($D$65:$D$65,CK65)),"")</f>
        <v/>
      </c>
      <c r="CV65" s="261"/>
      <c r="CW65" s="262" t="str">
        <f aca="false">IF(CV65="","",VLOOKUP(CV65,Language!$D$5:$E$63,2,0))</f>
        <v/>
      </c>
      <c r="CX65" s="263"/>
      <c r="CY65" s="262" t="str">
        <f aca="false">IF(CX65="","",VLOOKUP(CX65,Language!$D$5:$E$63,2,0))</f>
        <v/>
      </c>
      <c r="CZ65" s="264"/>
      <c r="DA65" s="250"/>
      <c r="DB65" s="244"/>
      <c r="DC65" s="244"/>
      <c r="DD65" s="250" t="n">
        <f aca="false">COUNTIF(CV$65:CV$65,CV65)+COUNTIF(CX$65:CX$65,CV65)</f>
        <v>0</v>
      </c>
      <c r="DE65" s="250" t="n">
        <f aca="false">COUNTIF(CV$65:CV$65,CX65)+COUNTIF(CX$65:CX$65,CX65)</f>
        <v>0</v>
      </c>
      <c r="DF65" s="250"/>
      <c r="DG65" s="265" t="str">
        <f aca="false">IF(OR(CV65&lt;&gt;"",CX65&lt;&gt;""),IF(DD65&lt;&gt;1,0,COUNTIF($B$65:$B$65,CV65)+COUNTIF($D$65:$D$65,CV65))+IF(DE65&lt;&gt;1,0,COUNTIF($B$65:$B$65,CX65)+COUNTIF($D$65:$D$65,CX65)),"")</f>
        <v/>
      </c>
      <c r="DI65" s="261"/>
      <c r="DJ65" s="262" t="str">
        <f aca="false">IF(DI65="","",VLOOKUP(DI65,Language!$D$5:$E$63,2,0))</f>
        <v/>
      </c>
      <c r="DK65" s="263"/>
      <c r="DL65" s="262" t="str">
        <f aca="false">IF(DK65="","",VLOOKUP(DK65,Language!$D$5:$E$63,2,0))</f>
        <v/>
      </c>
      <c r="DM65" s="264"/>
      <c r="DN65" s="250"/>
      <c r="DO65" s="244"/>
      <c r="DP65" s="244"/>
      <c r="DQ65" s="250" t="n">
        <f aca="false">COUNTIF(DI$65:DI$65,DI65)+COUNTIF(DK$65:DK$65,DI65)</f>
        <v>0</v>
      </c>
      <c r="DR65" s="250" t="n">
        <f aca="false">COUNTIF(DI$65:DI$65,DK65)+COUNTIF(DK$65:DK$65,DK65)</f>
        <v>0</v>
      </c>
      <c r="DS65" s="250"/>
      <c r="DT65" s="265" t="str">
        <f aca="false">IF(OR(DI65&lt;&gt;"",DK65&lt;&gt;""),IF(DQ65&lt;&gt;1,0,COUNTIF($B$65:$B$65,DI65)+COUNTIF($D$65:$D$65,DI65))+IF(DR65&lt;&gt;1,0,COUNTIF($B$65:$B$65,DK65)+COUNTIF($D$65:$D$65,DK65)),"")</f>
        <v/>
      </c>
      <c r="DV65" s="261"/>
      <c r="DW65" s="262" t="str">
        <f aca="false">IF(DV65="","",VLOOKUP(DV65,Language!$D$5:$E$63,2,0))</f>
        <v/>
      </c>
      <c r="DX65" s="263"/>
      <c r="DY65" s="262" t="str">
        <f aca="false">IF(DX65="","",VLOOKUP(DX65,Language!$D$5:$E$63,2,0))</f>
        <v/>
      </c>
      <c r="DZ65" s="264"/>
      <c r="EA65" s="250"/>
      <c r="EB65" s="244"/>
      <c r="EC65" s="244"/>
      <c r="ED65" s="250" t="n">
        <f aca="false">COUNTIF(DV$65:DV$65,DV65)+COUNTIF(DX$65:DX$65,DV65)</f>
        <v>0</v>
      </c>
      <c r="EE65" s="250" t="n">
        <f aca="false">COUNTIF(DV$65:DV$65,DX65)+COUNTIF(DX$65:DX$65,DX65)</f>
        <v>0</v>
      </c>
      <c r="EF65" s="250"/>
      <c r="EG65" s="265" t="str">
        <f aca="false">IF(OR(DV65&lt;&gt;"",DX65&lt;&gt;""),IF(ED65&lt;&gt;1,0,COUNTIF($B$65:$B$65,DV65)+COUNTIF($D$65:$D$65,DV65))+IF(EE65&lt;&gt;1,0,COUNTIF($B$65:$B$65,DX65)+COUNTIF($D$65:$D$65,DX65)),"")</f>
        <v/>
      </c>
      <c r="EI65" s="261"/>
      <c r="EJ65" s="262" t="str">
        <f aca="false">IF(EI65="","",VLOOKUP(EI65,Language!$D$5:$E$63,2,0))</f>
        <v/>
      </c>
      <c r="EK65" s="263"/>
      <c r="EL65" s="262" t="str">
        <f aca="false">IF(EK65="","",VLOOKUP(EK65,Language!$D$5:$E$63,2,0))</f>
        <v/>
      </c>
      <c r="EM65" s="264"/>
      <c r="EN65" s="250"/>
      <c r="EO65" s="244"/>
      <c r="EP65" s="244"/>
      <c r="EQ65" s="250" t="n">
        <f aca="false">COUNTIF(EI$65:EI$65,EI65)+COUNTIF(EK$65:EK$65,EI65)</f>
        <v>0</v>
      </c>
      <c r="ER65" s="250" t="n">
        <f aca="false">COUNTIF(EI$65:EI$65,EK65)+COUNTIF(EK$65:EK$65,EK65)</f>
        <v>0</v>
      </c>
      <c r="ES65" s="250"/>
      <c r="ET65" s="265" t="str">
        <f aca="false">IF(OR(EI65&lt;&gt;"",EK65&lt;&gt;""),IF(EQ65&lt;&gt;1,0,COUNTIF($B$65:$B$65,EI65)+COUNTIF($D$65:$D$65,EI65))+IF(ER65&lt;&gt;1,0,COUNTIF($B$65:$B$65,EK65)+COUNTIF($D$65:$D$65,EK65)),"")</f>
        <v/>
      </c>
      <c r="EV65" s="261"/>
      <c r="EW65" s="262" t="str">
        <f aca="false">IF(EV65="","",VLOOKUP(EV65,Language!$D$5:$E$63,2,0))</f>
        <v/>
      </c>
      <c r="EX65" s="263"/>
      <c r="EY65" s="262" t="str">
        <f aca="false">IF(EX65="","",VLOOKUP(EX65,Language!$D$5:$E$63,2,0))</f>
        <v/>
      </c>
      <c r="EZ65" s="264"/>
      <c r="FA65" s="250"/>
      <c r="FB65" s="244"/>
      <c r="FC65" s="244"/>
      <c r="FD65" s="250" t="n">
        <f aca="false">COUNTIF(EV$65:EV$65,EV65)+COUNTIF(EX$65:EX$65,EV65)</f>
        <v>0</v>
      </c>
      <c r="FE65" s="250" t="n">
        <f aca="false">COUNTIF(EV$65:EV$65,EX65)+COUNTIF(EX$65:EX$65,EX65)</f>
        <v>0</v>
      </c>
      <c r="FF65" s="250"/>
      <c r="FG65" s="265" t="str">
        <f aca="false">IF(OR(EV65&lt;&gt;"",EX65&lt;&gt;""),IF(FD65&lt;&gt;1,0,COUNTIF($B$65:$B$65,EV65)+COUNTIF($D$65:$D$65,EV65))+IF(FE65&lt;&gt;1,0,COUNTIF($B$65:$B$65,EX65)+COUNTIF($D$65:$D$65,EX65)),"")</f>
        <v/>
      </c>
      <c r="FI65" s="261"/>
      <c r="FJ65" s="262" t="str">
        <f aca="false">IF(FI65="","",VLOOKUP(FI65,Language!$D$5:$E$63,2,0))</f>
        <v/>
      </c>
      <c r="FK65" s="263"/>
      <c r="FL65" s="262" t="str">
        <f aca="false">IF(FK65="","",VLOOKUP(FK65,Language!$D$5:$E$63,2,0))</f>
        <v/>
      </c>
      <c r="FM65" s="264"/>
      <c r="FN65" s="250"/>
      <c r="FO65" s="244"/>
      <c r="FP65" s="244"/>
      <c r="FQ65" s="250" t="n">
        <f aca="false">COUNTIF(FI$65:FI$65,FI65)+COUNTIF(FK$65:FK$65,FI65)</f>
        <v>0</v>
      </c>
      <c r="FR65" s="250" t="n">
        <f aca="false">COUNTIF(FI$65:FI$65,FK65)+COUNTIF(FK$65:FK$65,FK65)</f>
        <v>0</v>
      </c>
      <c r="FS65" s="250"/>
      <c r="FT65" s="265" t="str">
        <f aca="false">IF(OR(FI65&lt;&gt;"",FK65&lt;&gt;""),IF(FQ65&lt;&gt;1,0,COUNTIF($B$65:$B$65,FI65)+COUNTIF($D$65:$D$65,FI65))+IF(FR65&lt;&gt;1,0,COUNTIF($B$65:$B$65,FK65)+COUNTIF($D$65:$D$65,FK65)),"")</f>
        <v/>
      </c>
      <c r="FV65" s="261"/>
      <c r="FW65" s="262" t="str">
        <f aca="false">IF(FV65="","",VLOOKUP(FV65,Language!$D$5:$E$63,2,0))</f>
        <v/>
      </c>
      <c r="FX65" s="263"/>
      <c r="FY65" s="262" t="str">
        <f aca="false">IF(FX65="","",VLOOKUP(FX65,Language!$D$5:$E$63,2,0))</f>
        <v/>
      </c>
      <c r="FZ65" s="264"/>
      <c r="GA65" s="250"/>
      <c r="GB65" s="244"/>
      <c r="GC65" s="244"/>
      <c r="GD65" s="250" t="n">
        <f aca="false">COUNTIF(FV$65:FV$65,FV65)+COUNTIF(FX$65:FX$65,FV65)</f>
        <v>0</v>
      </c>
      <c r="GE65" s="250" t="n">
        <f aca="false">COUNTIF(FV$65:FV$65,FX65)+COUNTIF(FX$65:FX$65,FX65)</f>
        <v>0</v>
      </c>
      <c r="GF65" s="250"/>
      <c r="GG65" s="265" t="str">
        <f aca="false">IF(OR(FV65&lt;&gt;"",FX65&lt;&gt;""),IF(GD65&lt;&gt;1,0,COUNTIF($B$65:$B$65,FV65)+COUNTIF($D$65:$D$65,FV65))+IF(GE65&lt;&gt;1,0,COUNTIF($B$65:$B$65,FX65)+COUNTIF($D$65:$D$65,FX65)),"")</f>
        <v/>
      </c>
      <c r="GI65" s="261"/>
      <c r="GJ65" s="262" t="str">
        <f aca="false">IF(GI65="","",VLOOKUP(GI65,Language!$D$5:$E$63,2,0))</f>
        <v/>
      </c>
      <c r="GK65" s="263"/>
      <c r="GL65" s="262" t="str">
        <f aca="false">IF(GK65="","",VLOOKUP(GK65,Language!$D$5:$E$63,2,0))</f>
        <v/>
      </c>
      <c r="GM65" s="264"/>
      <c r="GN65" s="250"/>
      <c r="GO65" s="244"/>
      <c r="GP65" s="244"/>
      <c r="GQ65" s="250" t="n">
        <f aca="false">COUNTIF(GI$65:GI$65,GI65)+COUNTIF(GK$65:GK$65,GI65)</f>
        <v>0</v>
      </c>
      <c r="GR65" s="250" t="n">
        <f aca="false">COUNTIF(GI$65:GI$65,GK65)+COUNTIF(GK$65:GK$65,GK65)</f>
        <v>0</v>
      </c>
      <c r="GS65" s="250"/>
      <c r="GT65" s="265" t="str">
        <f aca="false">IF(OR(GI65&lt;&gt;"",GK65&lt;&gt;""),IF(GQ65&lt;&gt;1,0,COUNTIF($B$65:$B$65,GI65)+COUNTIF($D$65:$D$65,GI65))+IF(GR65&lt;&gt;1,0,COUNTIF($B$65:$B$65,GK65)+COUNTIF($D$65:$D$65,GK65)),"")</f>
        <v/>
      </c>
      <c r="GV65" s="261"/>
      <c r="GW65" s="262" t="str">
        <f aca="false">IF(GV65="","",VLOOKUP(GV65,Language!$D$5:$E$63,2,0))</f>
        <v/>
      </c>
      <c r="GX65" s="263"/>
      <c r="GY65" s="262" t="str">
        <f aca="false">IF(GX65="","",VLOOKUP(GX65,Language!$D$5:$E$63,2,0))</f>
        <v/>
      </c>
      <c r="GZ65" s="264"/>
      <c r="HA65" s="250"/>
      <c r="HB65" s="244"/>
      <c r="HC65" s="244"/>
      <c r="HD65" s="250" t="n">
        <f aca="false">COUNTIF(GV$65:GV$65,GV65)+COUNTIF(GX$65:GX$65,GV65)</f>
        <v>0</v>
      </c>
      <c r="HE65" s="250" t="n">
        <f aca="false">COUNTIF(GV$65:GV$65,GX65)+COUNTIF(GX$65:GX$65,GX65)</f>
        <v>0</v>
      </c>
      <c r="HF65" s="250"/>
      <c r="HG65" s="265" t="str">
        <f aca="false">IF(OR(GV65&lt;&gt;"",GX65&lt;&gt;""),IF(HD65&lt;&gt;1,0,COUNTIF($B$65:$B$65,GV65)+COUNTIF($D$65:$D$65,GV65))+IF(HE65&lt;&gt;1,0,COUNTIF($B$65:$B$65,GX65)+COUNTIF($D$65:$D$65,GX65)),"")</f>
        <v/>
      </c>
      <c r="HI65" s="261"/>
      <c r="HJ65" s="262" t="str">
        <f aca="false">IF(HI65="","",VLOOKUP(HI65,Language!$D$5:$E$63,2,0))</f>
        <v/>
      </c>
      <c r="HK65" s="263"/>
      <c r="HL65" s="262" t="str">
        <f aca="false">IF(HK65="","",VLOOKUP(HK65,Language!$D$5:$E$63,2,0))</f>
        <v/>
      </c>
      <c r="HM65" s="264"/>
      <c r="HN65" s="250"/>
      <c r="HO65" s="244"/>
      <c r="HP65" s="244"/>
      <c r="HQ65" s="250" t="n">
        <f aca="false">COUNTIF(HI$65:HI$65,HI65)+COUNTIF(HK$65:HK$65,HI65)</f>
        <v>0</v>
      </c>
      <c r="HR65" s="250" t="n">
        <f aca="false">COUNTIF(HI$65:HI$65,HK65)+COUNTIF(HK$65:HK$65,HK65)</f>
        <v>0</v>
      </c>
      <c r="HS65" s="250"/>
      <c r="HT65" s="265" t="str">
        <f aca="false">IF(OR(HI65&lt;&gt;"",HK65&lt;&gt;""),IF(HQ65&lt;&gt;1,0,COUNTIF($B$65:$B$65,HI65)+COUNTIF($D$65:$D$65,HI65))+IF(HR65&lt;&gt;1,0,COUNTIF($B$65:$B$65,HK65)+COUNTIF($D$65:$D$65,HK65)),"")</f>
        <v/>
      </c>
      <c r="HV65" s="261"/>
      <c r="HW65" s="262" t="str">
        <f aca="false">IF(HV65="","",VLOOKUP(HV65,Language!$D$5:$E$63,2,0))</f>
        <v/>
      </c>
      <c r="HX65" s="263"/>
      <c r="HY65" s="262" t="str">
        <f aca="false">IF(HX65="","",VLOOKUP(HX65,Language!$D$5:$E$63,2,0))</f>
        <v/>
      </c>
      <c r="HZ65" s="264"/>
      <c r="IA65" s="250"/>
      <c r="IB65" s="244"/>
      <c r="IC65" s="244"/>
      <c r="ID65" s="250" t="n">
        <f aca="false">COUNTIF(HV$65:HV$65,HV65)+COUNTIF(HX$65:HX$65,HV65)</f>
        <v>0</v>
      </c>
      <c r="IE65" s="250" t="n">
        <f aca="false">COUNTIF(HV$65:HV$65,HX65)+COUNTIF(HX$65:HX$65,HX65)</f>
        <v>0</v>
      </c>
      <c r="IF65" s="250"/>
      <c r="IG65" s="265" t="str">
        <f aca="false">IF(OR(HV65&lt;&gt;"",HX65&lt;&gt;""),IF(ID65&lt;&gt;1,0,COUNTIF($B$65:$B$65,HV65)+COUNTIF($D$65:$D$65,HV65))+IF(IE65&lt;&gt;1,0,COUNTIF($B$65:$B$65,HX65)+COUNTIF($D$65:$D$65,HX65)),"")</f>
        <v/>
      </c>
      <c r="II65" s="261"/>
      <c r="IJ65" s="262" t="str">
        <f aca="false">IF(II65="","",VLOOKUP(II65,Language!$D$5:$E$63,2,0))</f>
        <v/>
      </c>
      <c r="IK65" s="263"/>
      <c r="IL65" s="262" t="str">
        <f aca="false">IF(IK65="","",VLOOKUP(IK65,Language!$D$5:$E$63,2,0))</f>
        <v/>
      </c>
      <c r="IM65" s="264"/>
      <c r="IN65" s="250"/>
      <c r="IO65" s="244"/>
      <c r="IP65" s="244"/>
      <c r="IQ65" s="250" t="n">
        <f aca="false">COUNTIF(II$65:II$65,II65)+COUNTIF(IK$65:IK$65,II65)</f>
        <v>0</v>
      </c>
      <c r="IR65" s="250" t="n">
        <f aca="false">COUNTIF(II$65:II$65,IK65)+COUNTIF(IK$65:IK$65,IK65)</f>
        <v>0</v>
      </c>
      <c r="IS65" s="250"/>
      <c r="IT65" s="265" t="str">
        <f aca="false">IF(OR(II65&lt;&gt;"",IK65&lt;&gt;""),IF(IQ65&lt;&gt;1,0,COUNTIF($B$65:$B$65,II65)+COUNTIF($D$65:$D$65,II65))+IF(IR65&lt;&gt;1,0,COUNTIF($B$65:$B$65,IK65)+COUNTIF($D$65:$D$65,IK65)),"")</f>
        <v/>
      </c>
      <c r="IV65" s="261"/>
      <c r="IW65" s="262" t="str">
        <f aca="false">IF(IV65="","",VLOOKUP(IV65,Language!$D$5:$E$63,2,0))</f>
        <v/>
      </c>
      <c r="IX65" s="263"/>
      <c r="IY65" s="262" t="str">
        <f aca="false">IF(IX65="","",VLOOKUP(IX65,Language!$D$5:$E$63,2,0))</f>
        <v/>
      </c>
      <c r="IZ65" s="264"/>
      <c r="JA65" s="250"/>
      <c r="JB65" s="244"/>
      <c r="JC65" s="244"/>
      <c r="JD65" s="250" t="n">
        <f aca="false">COUNTIF(IV$65:IV$65,IV65)+COUNTIF(IX$65:IX$65,IV65)</f>
        <v>0</v>
      </c>
      <c r="JE65" s="250" t="n">
        <f aca="false">COUNTIF(IV$65:IV$65,IX65)+COUNTIF(IX$65:IX$65,IX65)</f>
        <v>0</v>
      </c>
      <c r="JF65" s="250"/>
      <c r="JG65" s="265" t="str">
        <f aca="false">IF(OR(IV65&lt;&gt;"",IX65&lt;&gt;""),IF(JD65&lt;&gt;1,0,COUNTIF($B$65:$B$65,IV65)+COUNTIF($D$65:$D$65,IV65))+IF(JE65&lt;&gt;1,0,COUNTIF($B$65:$B$65,IX65)+COUNTIF($D$65:$D$65,IX65)),"")</f>
        <v/>
      </c>
      <c r="JI65" s="261"/>
      <c r="JJ65" s="262" t="str">
        <f aca="false">IF(JI65="","",VLOOKUP(JI65,Language!$D$5:$E$63,2,0))</f>
        <v/>
      </c>
      <c r="JK65" s="263"/>
      <c r="JL65" s="262" t="str">
        <f aca="false">IF(JK65="","",VLOOKUP(JK65,Language!$D$5:$E$63,2,0))</f>
        <v/>
      </c>
      <c r="JM65" s="264"/>
      <c r="JN65" s="250"/>
      <c r="JO65" s="244"/>
      <c r="JP65" s="244"/>
      <c r="JQ65" s="250" t="n">
        <f aca="false">COUNTIF(JI$65:JI$65,JI65)+COUNTIF(JK$65:JK$65,JI65)</f>
        <v>0</v>
      </c>
      <c r="JR65" s="250" t="n">
        <f aca="false">COUNTIF(JI$65:JI$65,JK65)+COUNTIF(JK$65:JK$65,JK65)</f>
        <v>0</v>
      </c>
      <c r="JS65" s="250"/>
      <c r="JT65" s="265" t="str">
        <f aca="false">IF(OR(JI65&lt;&gt;"",JK65&lt;&gt;""),IF(JQ65&lt;&gt;1,0,COUNTIF($B$65:$B$65,JI65)+COUNTIF($D$65:$D$65,JI65))+IF(JR65&lt;&gt;1,0,COUNTIF($B$65:$B$65,JK65)+COUNTIF($D$65:$D$65,JK65)),"")</f>
        <v/>
      </c>
      <c r="JV65" s="261"/>
      <c r="JW65" s="262" t="str">
        <f aca="false">IF(JV65="","",VLOOKUP(JV65,Language!$D$5:$E$63,2,0))</f>
        <v/>
      </c>
      <c r="JX65" s="263"/>
      <c r="JY65" s="262" t="str">
        <f aca="false">IF(JX65="","",VLOOKUP(JX65,Language!$D$5:$E$63,2,0))</f>
        <v/>
      </c>
      <c r="JZ65" s="264"/>
      <c r="KA65" s="250"/>
      <c r="KB65" s="244"/>
      <c r="KC65" s="244"/>
      <c r="KD65" s="250" t="n">
        <f aca="false">COUNTIF(JV$65:JV$65,JV65)+COUNTIF(JX$65:JX$65,JV65)</f>
        <v>0</v>
      </c>
      <c r="KE65" s="250" t="n">
        <f aca="false">COUNTIF(JV$65:JV$65,JX65)+COUNTIF(JX$65:JX$65,JX65)</f>
        <v>0</v>
      </c>
      <c r="KF65" s="250"/>
      <c r="KG65" s="265" t="str">
        <f aca="false">IF(OR(JV65&lt;&gt;"",JX65&lt;&gt;""),IF(KD65&lt;&gt;1,0,COUNTIF($B$65:$B$65,JV65)+COUNTIF($D$65:$D$65,JV65))+IF(KE65&lt;&gt;1,0,COUNTIF($B$65:$B$65,JX65)+COUNTIF($D$65:$D$65,JX65)),"")</f>
        <v/>
      </c>
      <c r="KI65" s="261"/>
      <c r="KJ65" s="262" t="str">
        <f aca="false">IF(KI65="","",VLOOKUP(KI65,Language!$D$5:$E$63,2,0))</f>
        <v/>
      </c>
      <c r="KK65" s="263"/>
      <c r="KL65" s="262" t="str">
        <f aca="false">IF(KK65="","",VLOOKUP(KK65,Language!$D$5:$E$63,2,0))</f>
        <v/>
      </c>
      <c r="KM65" s="264"/>
      <c r="KN65" s="250"/>
      <c r="KO65" s="244"/>
      <c r="KP65" s="244"/>
      <c r="KQ65" s="250" t="n">
        <f aca="false">COUNTIF(KI$65:KI$65,KI65)+COUNTIF(KK$65:KK$65,KI65)</f>
        <v>0</v>
      </c>
      <c r="KR65" s="250" t="n">
        <f aca="false">COUNTIF(KI$65:KI$65,KK65)+COUNTIF(KK$65:KK$65,KK65)</f>
        <v>0</v>
      </c>
      <c r="KS65" s="250"/>
      <c r="KT65" s="265" t="str">
        <f aca="false">IF(OR(KI65&lt;&gt;"",KK65&lt;&gt;""),IF(KQ65&lt;&gt;1,0,COUNTIF($B$65:$B$65,KI65)+COUNTIF($D$65:$D$65,KI65))+IF(KR65&lt;&gt;1,0,COUNTIF($B$65:$B$65,KK65)+COUNTIF($D$65:$D$65,KK65)),"")</f>
        <v/>
      </c>
      <c r="KV65" s="261"/>
      <c r="KW65" s="262" t="str">
        <f aca="false">IF(KV65="","",VLOOKUP(KV65,Language!$D$5:$E$63,2,0))</f>
        <v/>
      </c>
      <c r="KX65" s="263"/>
      <c r="KY65" s="262" t="str">
        <f aca="false">IF(KX65="","",VLOOKUP(KX65,Language!$D$5:$E$63,2,0))</f>
        <v/>
      </c>
      <c r="KZ65" s="264"/>
      <c r="LA65" s="250"/>
      <c r="LB65" s="244"/>
      <c r="LC65" s="244"/>
      <c r="LD65" s="250" t="n">
        <f aca="false">COUNTIF(KV$65:KV$65,KV65)+COUNTIF(KX$65:KX$65,KV65)</f>
        <v>0</v>
      </c>
      <c r="LE65" s="250" t="n">
        <f aca="false">COUNTIF(KV$65:KV$65,KX65)+COUNTIF(KX$65:KX$65,KX65)</f>
        <v>0</v>
      </c>
      <c r="LF65" s="250"/>
      <c r="LG65" s="265" t="str">
        <f aca="false">IF(OR(KV65&lt;&gt;"",KX65&lt;&gt;""),IF(LD65&lt;&gt;1,0,COUNTIF($B$65:$B$65,KV65)+COUNTIF($D$65:$D$65,KV65))+IF(LE65&lt;&gt;1,0,COUNTIF($B$65:$B$65,KX65)+COUNTIF($D$65:$D$65,KX65)),"")</f>
        <v/>
      </c>
      <c r="LI65" s="261"/>
      <c r="LJ65" s="262" t="str">
        <f aca="false">IF(LI65="","",VLOOKUP(LI65,Language!$D$5:$E$63,2,0))</f>
        <v/>
      </c>
      <c r="LK65" s="263"/>
      <c r="LL65" s="262" t="str">
        <f aca="false">IF(LK65="","",VLOOKUP(LK65,Language!$D$5:$E$63,2,0))</f>
        <v/>
      </c>
      <c r="LM65" s="264"/>
      <c r="LN65" s="250"/>
      <c r="LO65" s="244"/>
      <c r="LP65" s="244"/>
      <c r="LQ65" s="250" t="n">
        <f aca="false">COUNTIF(LI$65:LI$65,LI65)+COUNTIF(LK$65:LK$65,LI65)</f>
        <v>0</v>
      </c>
      <c r="LR65" s="250" t="n">
        <f aca="false">COUNTIF(LI$65:LI$65,LK65)+COUNTIF(LK$65:LK$65,LK65)</f>
        <v>0</v>
      </c>
      <c r="LS65" s="250"/>
      <c r="LT65" s="265" t="str">
        <f aca="false">IF(OR(LI65&lt;&gt;"",LK65&lt;&gt;""),IF(LQ65&lt;&gt;1,0,COUNTIF($B$65:$B$65,LI65)+COUNTIF($D$65:$D$65,LI65))+IF(LR65&lt;&gt;1,0,COUNTIF($B$65:$B$65,LK65)+COUNTIF($D$65:$D$65,LK65)),"")</f>
        <v/>
      </c>
      <c r="LV65" s="261"/>
      <c r="LW65" s="262" t="str">
        <f aca="false">IF(LV65="","",VLOOKUP(LV65,Language!$D$5:$E$63,2,0))</f>
        <v/>
      </c>
      <c r="LX65" s="263"/>
      <c r="LY65" s="262" t="str">
        <f aca="false">IF(LX65="","",VLOOKUP(LX65,Language!$D$5:$E$63,2,0))</f>
        <v/>
      </c>
      <c r="LZ65" s="264"/>
      <c r="MA65" s="250"/>
      <c r="MB65" s="244"/>
      <c r="MC65" s="244"/>
      <c r="MD65" s="250" t="n">
        <f aca="false">COUNTIF(LV$65:LV$65,LV65)+COUNTIF(LX$65:LX$65,LV65)</f>
        <v>0</v>
      </c>
      <c r="ME65" s="250" t="n">
        <f aca="false">COUNTIF(LV$65:LV$65,LX65)+COUNTIF(LX$65:LX$65,LX65)</f>
        <v>0</v>
      </c>
      <c r="MF65" s="250"/>
      <c r="MG65" s="265" t="str">
        <f aca="false">IF(OR(LV65&lt;&gt;"",LX65&lt;&gt;""),IF(MD65&lt;&gt;1,0,COUNTIF($B$65:$B$65,LV65)+COUNTIF($D$65:$D$65,LV65))+IF(ME65&lt;&gt;1,0,COUNTIF($B$65:$B$65,LX65)+COUNTIF($D$65:$D$65,LX65)),"")</f>
        <v/>
      </c>
    </row>
    <row r="66" customFormat="false" ht="24" hidden="false" customHeight="true" outlineLevel="0" collapsed="false">
      <c r="B66" s="266" t="str">
        <f aca="false">Language!$E$217</f>
        <v>European Champion</v>
      </c>
      <c r="C66" s="267"/>
      <c r="D66" s="106"/>
      <c r="E66" s="268"/>
      <c r="F66" s="269"/>
      <c r="G66" s="269"/>
      <c r="I66" s="216" t="str">
        <f aca="false">$B66</f>
        <v>European Champion</v>
      </c>
      <c r="J66" s="218"/>
      <c r="K66" s="218"/>
      <c r="L66" s="219"/>
      <c r="M66" s="222"/>
      <c r="N66" s="223"/>
      <c r="O66" s="220"/>
      <c r="P66" s="224"/>
      <c r="Q66" s="219"/>
      <c r="R66" s="219"/>
      <c r="S66" s="219"/>
      <c r="T66" s="225"/>
      <c r="V66" s="216" t="str">
        <f aca="false">$B66</f>
        <v>European Champion</v>
      </c>
      <c r="W66" s="218"/>
      <c r="X66" s="218"/>
      <c r="Y66" s="219"/>
      <c r="Z66" s="222"/>
      <c r="AA66" s="223"/>
      <c r="AB66" s="220"/>
      <c r="AC66" s="224"/>
      <c r="AD66" s="219"/>
      <c r="AE66" s="219"/>
      <c r="AF66" s="219"/>
      <c r="AG66" s="225"/>
      <c r="AI66" s="216" t="str">
        <f aca="false">$B66</f>
        <v>European Champion</v>
      </c>
      <c r="AJ66" s="218"/>
      <c r="AK66" s="218"/>
      <c r="AL66" s="219"/>
      <c r="AM66" s="222"/>
      <c r="AN66" s="223"/>
      <c r="AO66" s="220"/>
      <c r="AP66" s="224"/>
      <c r="AQ66" s="219"/>
      <c r="AR66" s="219"/>
      <c r="AS66" s="219"/>
      <c r="AT66" s="225"/>
      <c r="AV66" s="216" t="str">
        <f aca="false">$B66</f>
        <v>European Champion</v>
      </c>
      <c r="AW66" s="218"/>
      <c r="AX66" s="218"/>
      <c r="AY66" s="219"/>
      <c r="AZ66" s="222"/>
      <c r="BA66" s="223"/>
      <c r="BB66" s="220"/>
      <c r="BC66" s="224"/>
      <c r="BD66" s="219"/>
      <c r="BE66" s="219"/>
      <c r="BF66" s="219"/>
      <c r="BG66" s="225"/>
      <c r="BI66" s="216" t="str">
        <f aca="false">$B66</f>
        <v>European Champion</v>
      </c>
      <c r="BJ66" s="218"/>
      <c r="BK66" s="218"/>
      <c r="BL66" s="219"/>
      <c r="BM66" s="222"/>
      <c r="BN66" s="223"/>
      <c r="BO66" s="220"/>
      <c r="BP66" s="224"/>
      <c r="BQ66" s="219"/>
      <c r="BR66" s="219"/>
      <c r="BS66" s="219"/>
      <c r="BT66" s="225"/>
      <c r="BV66" s="216" t="str">
        <f aca="false">$B66</f>
        <v>European Champion</v>
      </c>
      <c r="BW66" s="218"/>
      <c r="BX66" s="218"/>
      <c r="BY66" s="219"/>
      <c r="BZ66" s="222"/>
      <c r="CA66" s="223"/>
      <c r="CB66" s="220"/>
      <c r="CC66" s="224"/>
      <c r="CD66" s="219"/>
      <c r="CE66" s="219"/>
      <c r="CF66" s="219"/>
      <c r="CG66" s="225"/>
      <c r="CI66" s="216" t="str">
        <f aca="false">$B66</f>
        <v>European Champion</v>
      </c>
      <c r="CJ66" s="218"/>
      <c r="CK66" s="218"/>
      <c r="CL66" s="219"/>
      <c r="CM66" s="222"/>
      <c r="CN66" s="223"/>
      <c r="CO66" s="220"/>
      <c r="CP66" s="224"/>
      <c r="CQ66" s="219"/>
      <c r="CR66" s="219"/>
      <c r="CS66" s="219"/>
      <c r="CT66" s="225"/>
      <c r="CV66" s="216" t="str">
        <f aca="false">$B66</f>
        <v>European Champion</v>
      </c>
      <c r="CW66" s="218"/>
      <c r="CX66" s="218"/>
      <c r="CY66" s="219"/>
      <c r="CZ66" s="222"/>
      <c r="DA66" s="223"/>
      <c r="DB66" s="220"/>
      <c r="DC66" s="224"/>
      <c r="DD66" s="219"/>
      <c r="DE66" s="219"/>
      <c r="DF66" s="219"/>
      <c r="DG66" s="225"/>
      <c r="DI66" s="216" t="str">
        <f aca="false">$B66</f>
        <v>European Champion</v>
      </c>
      <c r="DJ66" s="218"/>
      <c r="DK66" s="218"/>
      <c r="DL66" s="219"/>
      <c r="DM66" s="222"/>
      <c r="DN66" s="223"/>
      <c r="DO66" s="220"/>
      <c r="DP66" s="224"/>
      <c r="DQ66" s="219"/>
      <c r="DR66" s="219"/>
      <c r="DS66" s="219"/>
      <c r="DT66" s="225"/>
      <c r="DV66" s="216" t="str">
        <f aca="false">$B66</f>
        <v>European Champion</v>
      </c>
      <c r="DW66" s="218"/>
      <c r="DX66" s="218"/>
      <c r="DY66" s="219"/>
      <c r="DZ66" s="222"/>
      <c r="EA66" s="223"/>
      <c r="EB66" s="220"/>
      <c r="EC66" s="224"/>
      <c r="ED66" s="219"/>
      <c r="EE66" s="219"/>
      <c r="EF66" s="219"/>
      <c r="EG66" s="225"/>
      <c r="EI66" s="216" t="str">
        <f aca="false">$B66</f>
        <v>European Champion</v>
      </c>
      <c r="EJ66" s="218"/>
      <c r="EK66" s="218"/>
      <c r="EL66" s="219"/>
      <c r="EM66" s="222"/>
      <c r="EN66" s="223"/>
      <c r="EO66" s="220"/>
      <c r="EP66" s="224"/>
      <c r="EQ66" s="219"/>
      <c r="ER66" s="219"/>
      <c r="ES66" s="219"/>
      <c r="ET66" s="225"/>
      <c r="EV66" s="216" t="str">
        <f aca="false">$B66</f>
        <v>European Champion</v>
      </c>
      <c r="EW66" s="218"/>
      <c r="EX66" s="218"/>
      <c r="EY66" s="219"/>
      <c r="EZ66" s="222"/>
      <c r="FA66" s="223"/>
      <c r="FB66" s="220"/>
      <c r="FC66" s="224"/>
      <c r="FD66" s="219"/>
      <c r="FE66" s="219"/>
      <c r="FF66" s="219"/>
      <c r="FG66" s="225"/>
      <c r="FI66" s="216" t="str">
        <f aca="false">$B66</f>
        <v>European Champion</v>
      </c>
      <c r="FJ66" s="218"/>
      <c r="FK66" s="218"/>
      <c r="FL66" s="219"/>
      <c r="FM66" s="222"/>
      <c r="FN66" s="223"/>
      <c r="FO66" s="220"/>
      <c r="FP66" s="224"/>
      <c r="FQ66" s="219"/>
      <c r="FR66" s="219"/>
      <c r="FS66" s="219"/>
      <c r="FT66" s="225"/>
      <c r="FV66" s="216" t="str">
        <f aca="false">$B66</f>
        <v>European Champion</v>
      </c>
      <c r="FW66" s="218"/>
      <c r="FX66" s="218"/>
      <c r="FY66" s="219"/>
      <c r="FZ66" s="222"/>
      <c r="GA66" s="223"/>
      <c r="GB66" s="220"/>
      <c r="GC66" s="224"/>
      <c r="GD66" s="219"/>
      <c r="GE66" s="219"/>
      <c r="GF66" s="219"/>
      <c r="GG66" s="225"/>
      <c r="GI66" s="216" t="str">
        <f aca="false">$B66</f>
        <v>European Champion</v>
      </c>
      <c r="GJ66" s="218"/>
      <c r="GK66" s="218"/>
      <c r="GL66" s="219"/>
      <c r="GM66" s="222"/>
      <c r="GN66" s="223"/>
      <c r="GO66" s="220"/>
      <c r="GP66" s="224"/>
      <c r="GQ66" s="219"/>
      <c r="GR66" s="219"/>
      <c r="GS66" s="219"/>
      <c r="GT66" s="225"/>
      <c r="GV66" s="216" t="str">
        <f aca="false">$B66</f>
        <v>European Champion</v>
      </c>
      <c r="GW66" s="218"/>
      <c r="GX66" s="218"/>
      <c r="GY66" s="219"/>
      <c r="GZ66" s="222"/>
      <c r="HA66" s="223"/>
      <c r="HB66" s="220"/>
      <c r="HC66" s="224"/>
      <c r="HD66" s="219"/>
      <c r="HE66" s="219"/>
      <c r="HF66" s="219"/>
      <c r="HG66" s="225"/>
      <c r="HI66" s="216" t="str">
        <f aca="false">$B66</f>
        <v>European Champion</v>
      </c>
      <c r="HJ66" s="218"/>
      <c r="HK66" s="218"/>
      <c r="HL66" s="219"/>
      <c r="HM66" s="222"/>
      <c r="HN66" s="223"/>
      <c r="HO66" s="220"/>
      <c r="HP66" s="224"/>
      <c r="HQ66" s="219"/>
      <c r="HR66" s="219"/>
      <c r="HS66" s="219"/>
      <c r="HT66" s="225"/>
      <c r="HV66" s="216" t="str">
        <f aca="false">$B66</f>
        <v>European Champion</v>
      </c>
      <c r="HW66" s="218"/>
      <c r="HX66" s="218"/>
      <c r="HY66" s="219"/>
      <c r="HZ66" s="222"/>
      <c r="IA66" s="223"/>
      <c r="IB66" s="220"/>
      <c r="IC66" s="224"/>
      <c r="ID66" s="219"/>
      <c r="IE66" s="219"/>
      <c r="IF66" s="219"/>
      <c r="IG66" s="225"/>
      <c r="II66" s="216" t="str">
        <f aca="false">$B66</f>
        <v>European Champion</v>
      </c>
      <c r="IJ66" s="218"/>
      <c r="IK66" s="218"/>
      <c r="IL66" s="219"/>
      <c r="IM66" s="222"/>
      <c r="IN66" s="223"/>
      <c r="IO66" s="220"/>
      <c r="IP66" s="224"/>
      <c r="IQ66" s="219"/>
      <c r="IR66" s="219"/>
      <c r="IS66" s="219"/>
      <c r="IT66" s="225"/>
      <c r="IV66" s="216" t="str">
        <f aca="false">$B66</f>
        <v>European Champion</v>
      </c>
      <c r="IW66" s="218"/>
      <c r="IX66" s="218"/>
      <c r="IY66" s="219"/>
      <c r="IZ66" s="222"/>
      <c r="JA66" s="223"/>
      <c r="JB66" s="220"/>
      <c r="JC66" s="224"/>
      <c r="JD66" s="219"/>
      <c r="JE66" s="219"/>
      <c r="JF66" s="219"/>
      <c r="JG66" s="225"/>
      <c r="JI66" s="216" t="str">
        <f aca="false">$B66</f>
        <v>European Champion</v>
      </c>
      <c r="JJ66" s="218"/>
      <c r="JK66" s="218"/>
      <c r="JL66" s="219"/>
      <c r="JM66" s="222"/>
      <c r="JN66" s="223"/>
      <c r="JO66" s="220"/>
      <c r="JP66" s="224"/>
      <c r="JQ66" s="219"/>
      <c r="JR66" s="219"/>
      <c r="JS66" s="219"/>
      <c r="JT66" s="225"/>
      <c r="JV66" s="216" t="str">
        <f aca="false">$B66</f>
        <v>European Champion</v>
      </c>
      <c r="JW66" s="218"/>
      <c r="JX66" s="218"/>
      <c r="JY66" s="219"/>
      <c r="JZ66" s="222"/>
      <c r="KA66" s="223"/>
      <c r="KB66" s="220"/>
      <c r="KC66" s="224"/>
      <c r="KD66" s="219"/>
      <c r="KE66" s="219"/>
      <c r="KF66" s="219"/>
      <c r="KG66" s="225"/>
      <c r="KI66" s="216" t="str">
        <f aca="false">$B66</f>
        <v>European Champion</v>
      </c>
      <c r="KJ66" s="218"/>
      <c r="KK66" s="218"/>
      <c r="KL66" s="219"/>
      <c r="KM66" s="222"/>
      <c r="KN66" s="223"/>
      <c r="KO66" s="220"/>
      <c r="KP66" s="224"/>
      <c r="KQ66" s="219"/>
      <c r="KR66" s="219"/>
      <c r="KS66" s="219"/>
      <c r="KT66" s="225"/>
      <c r="KV66" s="216" t="str">
        <f aca="false">$B66</f>
        <v>European Champion</v>
      </c>
      <c r="KW66" s="218"/>
      <c r="KX66" s="218"/>
      <c r="KY66" s="219"/>
      <c r="KZ66" s="222"/>
      <c r="LA66" s="223"/>
      <c r="LB66" s="220"/>
      <c r="LC66" s="224"/>
      <c r="LD66" s="219"/>
      <c r="LE66" s="219"/>
      <c r="LF66" s="219"/>
      <c r="LG66" s="225"/>
      <c r="LI66" s="216" t="str">
        <f aca="false">$B66</f>
        <v>European Champion</v>
      </c>
      <c r="LJ66" s="218"/>
      <c r="LK66" s="218"/>
      <c r="LL66" s="219"/>
      <c r="LM66" s="222"/>
      <c r="LN66" s="223"/>
      <c r="LO66" s="220"/>
      <c r="LP66" s="224"/>
      <c r="LQ66" s="219"/>
      <c r="LR66" s="219"/>
      <c r="LS66" s="219"/>
      <c r="LT66" s="225"/>
      <c r="LV66" s="216" t="str">
        <f aca="false">$B66</f>
        <v>European Champion</v>
      </c>
      <c r="LW66" s="218"/>
      <c r="LX66" s="218"/>
      <c r="LY66" s="219"/>
      <c r="LZ66" s="222"/>
      <c r="MA66" s="223"/>
      <c r="MB66" s="220"/>
      <c r="MC66" s="224"/>
      <c r="MD66" s="219"/>
      <c r="ME66" s="219"/>
      <c r="MF66" s="219"/>
      <c r="MG66" s="225"/>
    </row>
    <row r="67" customFormat="false" ht="16" hidden="false" customHeight="false" outlineLevel="0" collapsed="false">
      <c r="B67" s="106"/>
      <c r="C67" s="267"/>
      <c r="D67" s="106"/>
      <c r="E67" s="268"/>
      <c r="F67" s="269"/>
      <c r="G67" s="269"/>
      <c r="I67" s="270"/>
      <c r="J67" s="256" t="str">
        <f aca="false">IF(I67="","",VLOOKUP(I67,Language!$D$5:$E$63,2,0))</f>
        <v/>
      </c>
      <c r="K67" s="271"/>
      <c r="L67" s="272"/>
      <c r="M67" s="273"/>
      <c r="N67" s="274"/>
      <c r="O67" s="275" t="str">
        <f aca="false">IF(($F65&lt;&gt;"")*($G65&lt;&gt;"")*(I67&lt;&gt;""),($F65&gt;$G65)*($B65=I67)+($F65&lt;$G65)*($D65=I67),"")</f>
        <v/>
      </c>
      <c r="P67" s="276"/>
      <c r="Q67" s="254"/>
      <c r="R67" s="250"/>
      <c r="S67" s="254"/>
      <c r="T67" s="277"/>
      <c r="V67" s="270"/>
      <c r="W67" s="256" t="str">
        <f aca="false">IF(V67="","",VLOOKUP(V67,Language!$D$5:$E$63,2,0))</f>
        <v/>
      </c>
      <c r="X67" s="271"/>
      <c r="Y67" s="272"/>
      <c r="Z67" s="273"/>
      <c r="AA67" s="274"/>
      <c r="AB67" s="275" t="str">
        <f aca="false">IF(($F65&lt;&gt;"")*($G65&lt;&gt;"")*(V67&lt;&gt;""),($F65&gt;$G65)*($B65=V67)+($F65&lt;$G65)*($D65=V67),"")</f>
        <v/>
      </c>
      <c r="AC67" s="276"/>
      <c r="AD67" s="254"/>
      <c r="AE67" s="250"/>
      <c r="AF67" s="254"/>
      <c r="AG67" s="277"/>
      <c r="AI67" s="270"/>
      <c r="AJ67" s="256" t="str">
        <f aca="false">IF(AI67="","",VLOOKUP(AI67,Language!$D$5:$E$63,2,0))</f>
        <v/>
      </c>
      <c r="AK67" s="271"/>
      <c r="AL67" s="272"/>
      <c r="AM67" s="273"/>
      <c r="AN67" s="274"/>
      <c r="AO67" s="275" t="str">
        <f aca="false">IF(($F65&lt;&gt;"")*($G65&lt;&gt;"")*(AI67&lt;&gt;""),($F65&gt;$G65)*($B65=AI67)+($F65&lt;$G65)*($D65=AI67),"")</f>
        <v/>
      </c>
      <c r="AP67" s="276"/>
      <c r="AQ67" s="254"/>
      <c r="AR67" s="250"/>
      <c r="AS67" s="254"/>
      <c r="AT67" s="277"/>
      <c r="AV67" s="270"/>
      <c r="AW67" s="256" t="str">
        <f aca="false">IF(AV67="","",VLOOKUP(AV67,Language!$D$5:$E$63,2,0))</f>
        <v/>
      </c>
      <c r="AX67" s="271"/>
      <c r="AY67" s="272"/>
      <c r="AZ67" s="273"/>
      <c r="BA67" s="274"/>
      <c r="BB67" s="275" t="str">
        <f aca="false">IF(($F65&lt;&gt;"")*($G65&lt;&gt;"")*(AV67&lt;&gt;""),($F65&gt;$G65)*($B65=AV67)+($F65&lt;$G65)*($D65=AV67),"")</f>
        <v/>
      </c>
      <c r="BC67" s="276"/>
      <c r="BD67" s="254"/>
      <c r="BE67" s="250"/>
      <c r="BF67" s="254"/>
      <c r="BG67" s="277"/>
      <c r="BI67" s="270"/>
      <c r="BJ67" s="256" t="str">
        <f aca="false">IF(BI67="","",VLOOKUP(BI67,Language!$D$5:$E$63,2,0))</f>
        <v/>
      </c>
      <c r="BK67" s="271"/>
      <c r="BL67" s="272"/>
      <c r="BM67" s="273"/>
      <c r="BN67" s="274"/>
      <c r="BO67" s="275" t="str">
        <f aca="false">IF(($F65&lt;&gt;"")*($G65&lt;&gt;"")*(BI67&lt;&gt;""),($F65&gt;$G65)*($B65=BI67)+($F65&lt;$G65)*($D65=BI67),"")</f>
        <v/>
      </c>
      <c r="BP67" s="276"/>
      <c r="BQ67" s="254"/>
      <c r="BR67" s="250"/>
      <c r="BS67" s="254"/>
      <c r="BT67" s="277"/>
      <c r="BV67" s="270"/>
      <c r="BW67" s="256" t="str">
        <f aca="false">IF(BV67="","",VLOOKUP(BV67,Language!$D$5:$E$63,2,0))</f>
        <v/>
      </c>
      <c r="BX67" s="271"/>
      <c r="BY67" s="272"/>
      <c r="BZ67" s="273"/>
      <c r="CA67" s="274"/>
      <c r="CB67" s="275" t="str">
        <f aca="false">IF(($F65&lt;&gt;"")*($G65&lt;&gt;"")*(BV67&lt;&gt;""),($F65&gt;$G65)*($B65=BV67)+($F65&lt;$G65)*($D65=BV67),"")</f>
        <v/>
      </c>
      <c r="CC67" s="276"/>
      <c r="CD67" s="254"/>
      <c r="CE67" s="250"/>
      <c r="CF67" s="254"/>
      <c r="CG67" s="277"/>
      <c r="CI67" s="270"/>
      <c r="CJ67" s="256" t="str">
        <f aca="false">IF(CI67="","",VLOOKUP(CI67,Language!$D$5:$E$63,2,0))</f>
        <v/>
      </c>
      <c r="CK67" s="271"/>
      <c r="CL67" s="272"/>
      <c r="CM67" s="273"/>
      <c r="CN67" s="274"/>
      <c r="CO67" s="275" t="str">
        <f aca="false">IF(($F65&lt;&gt;"")*($G65&lt;&gt;"")*(CI67&lt;&gt;""),($F65&gt;$G65)*($B65=CI67)+($F65&lt;$G65)*($D65=CI67),"")</f>
        <v/>
      </c>
      <c r="CP67" s="276"/>
      <c r="CQ67" s="254"/>
      <c r="CR67" s="250"/>
      <c r="CS67" s="254"/>
      <c r="CT67" s="277"/>
      <c r="CV67" s="270"/>
      <c r="CW67" s="256" t="str">
        <f aca="false">IF(CV67="","",VLOOKUP(CV67,Language!$D$5:$E$63,2,0))</f>
        <v/>
      </c>
      <c r="CX67" s="271"/>
      <c r="CY67" s="272"/>
      <c r="CZ67" s="273"/>
      <c r="DA67" s="274"/>
      <c r="DB67" s="275" t="str">
        <f aca="false">IF(($F65&lt;&gt;"")*($G65&lt;&gt;"")*(CV67&lt;&gt;""),($F65&gt;$G65)*($B65=CV67)+($F65&lt;$G65)*($D65=CV67),"")</f>
        <v/>
      </c>
      <c r="DC67" s="276"/>
      <c r="DD67" s="254"/>
      <c r="DE67" s="250"/>
      <c r="DF67" s="254"/>
      <c r="DG67" s="277"/>
      <c r="DI67" s="270"/>
      <c r="DJ67" s="256" t="str">
        <f aca="false">IF(DI67="","",VLOOKUP(DI67,Language!$D$5:$E$63,2,0))</f>
        <v/>
      </c>
      <c r="DK67" s="271"/>
      <c r="DL67" s="272"/>
      <c r="DM67" s="273"/>
      <c r="DN67" s="274"/>
      <c r="DO67" s="275" t="str">
        <f aca="false">IF(($F65&lt;&gt;"")*($G65&lt;&gt;"")*(DI67&lt;&gt;""),($F65&gt;$G65)*($B65=DI67)+($F65&lt;$G65)*($D65=DI67),"")</f>
        <v/>
      </c>
      <c r="DP67" s="276"/>
      <c r="DQ67" s="254"/>
      <c r="DR67" s="250"/>
      <c r="DS67" s="254"/>
      <c r="DT67" s="277"/>
      <c r="DV67" s="270"/>
      <c r="DW67" s="256" t="str">
        <f aca="false">IF(DV67="","",VLOOKUP(DV67,Language!$D$5:$E$63,2,0))</f>
        <v/>
      </c>
      <c r="DX67" s="271"/>
      <c r="DY67" s="272"/>
      <c r="DZ67" s="273"/>
      <c r="EA67" s="274"/>
      <c r="EB67" s="275" t="str">
        <f aca="false">IF(($F65&lt;&gt;"")*($G65&lt;&gt;"")*(DV67&lt;&gt;""),($F65&gt;$G65)*($B65=DV67)+($F65&lt;$G65)*($D65=DV67),"")</f>
        <v/>
      </c>
      <c r="EC67" s="276"/>
      <c r="ED67" s="254"/>
      <c r="EE67" s="250"/>
      <c r="EF67" s="254"/>
      <c r="EG67" s="277"/>
      <c r="EI67" s="270"/>
      <c r="EJ67" s="256" t="str">
        <f aca="false">IF(EI67="","",VLOOKUP(EI67,Language!$D$5:$E$63,2,0))</f>
        <v/>
      </c>
      <c r="EK67" s="271"/>
      <c r="EL67" s="272"/>
      <c r="EM67" s="273"/>
      <c r="EN67" s="274"/>
      <c r="EO67" s="275" t="str">
        <f aca="false">IF(($F65&lt;&gt;"")*($G65&lt;&gt;"")*(EI67&lt;&gt;""),($F65&gt;$G65)*($B65=EI67)+($F65&lt;$G65)*($D65=EI67),"")</f>
        <v/>
      </c>
      <c r="EP67" s="276"/>
      <c r="EQ67" s="254"/>
      <c r="ER67" s="250"/>
      <c r="ES67" s="254"/>
      <c r="ET67" s="277"/>
      <c r="EV67" s="270"/>
      <c r="EW67" s="256" t="str">
        <f aca="false">IF(EV67="","",VLOOKUP(EV67,Language!$D$5:$E$63,2,0))</f>
        <v/>
      </c>
      <c r="EX67" s="271"/>
      <c r="EY67" s="272"/>
      <c r="EZ67" s="273"/>
      <c r="FA67" s="274"/>
      <c r="FB67" s="275" t="str">
        <f aca="false">IF(($F65&lt;&gt;"")*($G65&lt;&gt;"")*(EV67&lt;&gt;""),($F65&gt;$G65)*($B65=EV67)+($F65&lt;$G65)*($D65=EV67),"")</f>
        <v/>
      </c>
      <c r="FC67" s="276"/>
      <c r="FD67" s="254"/>
      <c r="FE67" s="250"/>
      <c r="FF67" s="254"/>
      <c r="FG67" s="277"/>
      <c r="FI67" s="270"/>
      <c r="FJ67" s="256" t="str">
        <f aca="false">IF(FI67="","",VLOOKUP(FI67,Language!$D$5:$E$63,2,0))</f>
        <v/>
      </c>
      <c r="FK67" s="271"/>
      <c r="FL67" s="272"/>
      <c r="FM67" s="273"/>
      <c r="FN67" s="274"/>
      <c r="FO67" s="275" t="str">
        <f aca="false">IF(($F65&lt;&gt;"")*($G65&lt;&gt;"")*(FI67&lt;&gt;""),($F65&gt;$G65)*($B65=FI67)+($F65&lt;$G65)*($D65=FI67),"")</f>
        <v/>
      </c>
      <c r="FP67" s="276"/>
      <c r="FQ67" s="254"/>
      <c r="FR67" s="250"/>
      <c r="FS67" s="254"/>
      <c r="FT67" s="277"/>
      <c r="FV67" s="270"/>
      <c r="FW67" s="256" t="str">
        <f aca="false">IF(FV67="","",VLOOKUP(FV67,Language!$D$5:$E$63,2,0))</f>
        <v/>
      </c>
      <c r="FX67" s="271"/>
      <c r="FY67" s="272"/>
      <c r="FZ67" s="273"/>
      <c r="GA67" s="274"/>
      <c r="GB67" s="275" t="str">
        <f aca="false">IF(($F65&lt;&gt;"")*($G65&lt;&gt;"")*(FV67&lt;&gt;""),($F65&gt;$G65)*($B65=FV67)+($F65&lt;$G65)*($D65=FV67),"")</f>
        <v/>
      </c>
      <c r="GC67" s="276"/>
      <c r="GD67" s="254"/>
      <c r="GE67" s="250"/>
      <c r="GF67" s="254"/>
      <c r="GG67" s="277"/>
      <c r="GI67" s="270"/>
      <c r="GJ67" s="256" t="str">
        <f aca="false">IF(GI67="","",VLOOKUP(GI67,Language!$D$5:$E$63,2,0))</f>
        <v/>
      </c>
      <c r="GK67" s="271"/>
      <c r="GL67" s="272"/>
      <c r="GM67" s="273"/>
      <c r="GN67" s="274"/>
      <c r="GO67" s="275" t="str">
        <f aca="false">IF(($F65&lt;&gt;"")*($G65&lt;&gt;"")*(GI67&lt;&gt;""),($F65&gt;$G65)*($B65=GI67)+($F65&lt;$G65)*($D65=GI67),"")</f>
        <v/>
      </c>
      <c r="GP67" s="276"/>
      <c r="GQ67" s="254"/>
      <c r="GR67" s="250"/>
      <c r="GS67" s="254"/>
      <c r="GT67" s="277"/>
      <c r="GV67" s="270"/>
      <c r="GW67" s="256" t="str">
        <f aca="false">IF(GV67="","",VLOOKUP(GV67,Language!$D$5:$E$63,2,0))</f>
        <v/>
      </c>
      <c r="GX67" s="271"/>
      <c r="GY67" s="272"/>
      <c r="GZ67" s="273"/>
      <c r="HA67" s="274"/>
      <c r="HB67" s="275" t="str">
        <f aca="false">IF(($F65&lt;&gt;"")*($G65&lt;&gt;"")*(GV67&lt;&gt;""),($F65&gt;$G65)*($B65=GV67)+($F65&lt;$G65)*($D65=GV67),"")</f>
        <v/>
      </c>
      <c r="HC67" s="276"/>
      <c r="HD67" s="254"/>
      <c r="HE67" s="250"/>
      <c r="HF67" s="254"/>
      <c r="HG67" s="277"/>
      <c r="HI67" s="270"/>
      <c r="HJ67" s="256" t="str">
        <f aca="false">IF(HI67="","",VLOOKUP(HI67,Language!$D$5:$E$63,2,0))</f>
        <v/>
      </c>
      <c r="HK67" s="271"/>
      <c r="HL67" s="272"/>
      <c r="HM67" s="273"/>
      <c r="HN67" s="274"/>
      <c r="HO67" s="275" t="str">
        <f aca="false">IF(($F65&lt;&gt;"")*($G65&lt;&gt;"")*(HI67&lt;&gt;""),($F65&gt;$G65)*($B65=HI67)+($F65&lt;$G65)*($D65=HI67),"")</f>
        <v/>
      </c>
      <c r="HP67" s="276"/>
      <c r="HQ67" s="254"/>
      <c r="HR67" s="250"/>
      <c r="HS67" s="254"/>
      <c r="HT67" s="277"/>
      <c r="HV67" s="270"/>
      <c r="HW67" s="256" t="str">
        <f aca="false">IF(HV67="","",VLOOKUP(HV67,Language!$D$5:$E$63,2,0))</f>
        <v/>
      </c>
      <c r="HX67" s="271"/>
      <c r="HY67" s="272"/>
      <c r="HZ67" s="273"/>
      <c r="IA67" s="274"/>
      <c r="IB67" s="275" t="str">
        <f aca="false">IF(($F65&lt;&gt;"")*($G65&lt;&gt;"")*(HV67&lt;&gt;""),($F65&gt;$G65)*($B65=HV67)+($F65&lt;$G65)*($D65=HV67),"")</f>
        <v/>
      </c>
      <c r="IC67" s="276"/>
      <c r="ID67" s="254"/>
      <c r="IE67" s="250"/>
      <c r="IF67" s="254"/>
      <c r="IG67" s="277"/>
      <c r="II67" s="270"/>
      <c r="IJ67" s="256" t="str">
        <f aca="false">IF(II67="","",VLOOKUP(II67,Language!$D$5:$E$63,2,0))</f>
        <v/>
      </c>
      <c r="IK67" s="271"/>
      <c r="IL67" s="272"/>
      <c r="IM67" s="273"/>
      <c r="IN67" s="274"/>
      <c r="IO67" s="275" t="str">
        <f aca="false">IF(($F65&lt;&gt;"")*($G65&lt;&gt;"")*(II67&lt;&gt;""),($F65&gt;$G65)*($B65=II67)+($F65&lt;$G65)*($D65=II67),"")</f>
        <v/>
      </c>
      <c r="IP67" s="276"/>
      <c r="IQ67" s="254"/>
      <c r="IR67" s="250"/>
      <c r="IS67" s="254"/>
      <c r="IT67" s="277"/>
      <c r="IV67" s="270"/>
      <c r="IW67" s="256" t="str">
        <f aca="false">IF(IV67="","",VLOOKUP(IV67,Language!$D$5:$E$63,2,0))</f>
        <v/>
      </c>
      <c r="IX67" s="271"/>
      <c r="IY67" s="272"/>
      <c r="IZ67" s="273"/>
      <c r="JA67" s="274"/>
      <c r="JB67" s="275" t="str">
        <f aca="false">IF(($F65&lt;&gt;"")*($G65&lt;&gt;"")*(IV67&lt;&gt;""),($F65&gt;$G65)*($B65=IV67)+($F65&lt;$G65)*($D65=IV67),"")</f>
        <v/>
      </c>
      <c r="JC67" s="276"/>
      <c r="JD67" s="254"/>
      <c r="JE67" s="250"/>
      <c r="JF67" s="254"/>
      <c r="JG67" s="277"/>
      <c r="JI67" s="270"/>
      <c r="JJ67" s="256" t="str">
        <f aca="false">IF(JI67="","",VLOOKUP(JI67,Language!$D$5:$E$63,2,0))</f>
        <v/>
      </c>
      <c r="JK67" s="271"/>
      <c r="JL67" s="272"/>
      <c r="JM67" s="273"/>
      <c r="JN67" s="274"/>
      <c r="JO67" s="275" t="str">
        <f aca="false">IF(($F65&lt;&gt;"")*($G65&lt;&gt;"")*(JI67&lt;&gt;""),($F65&gt;$G65)*($B65=JI67)+($F65&lt;$G65)*($D65=JI67),"")</f>
        <v/>
      </c>
      <c r="JP67" s="276"/>
      <c r="JQ67" s="254"/>
      <c r="JR67" s="250"/>
      <c r="JS67" s="254"/>
      <c r="JT67" s="277"/>
      <c r="JV67" s="270"/>
      <c r="JW67" s="256" t="str">
        <f aca="false">IF(JV67="","",VLOOKUP(JV67,Language!$D$5:$E$63,2,0))</f>
        <v/>
      </c>
      <c r="JX67" s="271"/>
      <c r="JY67" s="272"/>
      <c r="JZ67" s="273"/>
      <c r="KA67" s="274"/>
      <c r="KB67" s="275" t="str">
        <f aca="false">IF(($F65&lt;&gt;"")*($G65&lt;&gt;"")*(JV67&lt;&gt;""),($F65&gt;$G65)*($B65=JV67)+($F65&lt;$G65)*($D65=JV67),"")</f>
        <v/>
      </c>
      <c r="KC67" s="276"/>
      <c r="KD67" s="254"/>
      <c r="KE67" s="250"/>
      <c r="KF67" s="254"/>
      <c r="KG67" s="277"/>
      <c r="KI67" s="270"/>
      <c r="KJ67" s="256" t="str">
        <f aca="false">IF(KI67="","",VLOOKUP(KI67,Language!$D$5:$E$63,2,0))</f>
        <v/>
      </c>
      <c r="KK67" s="271"/>
      <c r="KL67" s="272"/>
      <c r="KM67" s="273"/>
      <c r="KN67" s="274"/>
      <c r="KO67" s="275" t="str">
        <f aca="false">IF(($F65&lt;&gt;"")*($G65&lt;&gt;"")*(KI67&lt;&gt;""),($F65&gt;$G65)*($B65=KI67)+($F65&lt;$G65)*($D65=KI67),"")</f>
        <v/>
      </c>
      <c r="KP67" s="276"/>
      <c r="KQ67" s="254"/>
      <c r="KR67" s="250"/>
      <c r="KS67" s="254"/>
      <c r="KT67" s="277"/>
      <c r="KV67" s="270"/>
      <c r="KW67" s="256" t="str">
        <f aca="false">IF(KV67="","",VLOOKUP(KV67,Language!$D$5:$E$63,2,0))</f>
        <v/>
      </c>
      <c r="KX67" s="271"/>
      <c r="KY67" s="272"/>
      <c r="KZ67" s="273"/>
      <c r="LA67" s="274"/>
      <c r="LB67" s="275" t="str">
        <f aca="false">IF(($F65&lt;&gt;"")*($G65&lt;&gt;"")*(KV67&lt;&gt;""),($F65&gt;$G65)*($B65=KV67)+($F65&lt;$G65)*($D65=KV67),"")</f>
        <v/>
      </c>
      <c r="LC67" s="276"/>
      <c r="LD67" s="254"/>
      <c r="LE67" s="250"/>
      <c r="LF67" s="254"/>
      <c r="LG67" s="277"/>
      <c r="LI67" s="270"/>
      <c r="LJ67" s="256" t="str">
        <f aca="false">IF(LI67="","",VLOOKUP(LI67,Language!$D$5:$E$63,2,0))</f>
        <v/>
      </c>
      <c r="LK67" s="271"/>
      <c r="LL67" s="272"/>
      <c r="LM67" s="273"/>
      <c r="LN67" s="274"/>
      <c r="LO67" s="275" t="str">
        <f aca="false">IF(($F65&lt;&gt;"")*($G65&lt;&gt;"")*(LI67&lt;&gt;""),($F65&gt;$G65)*($B65=LI67)+($F65&lt;$G65)*($D65=LI67),"")</f>
        <v/>
      </c>
      <c r="LP67" s="276"/>
      <c r="LQ67" s="254"/>
      <c r="LR67" s="250"/>
      <c r="LS67" s="254"/>
      <c r="LT67" s="277"/>
      <c r="LV67" s="270"/>
      <c r="LW67" s="256" t="str">
        <f aca="false">IF(LV67="","",VLOOKUP(LV67,Language!$D$5:$E$63,2,0))</f>
        <v/>
      </c>
      <c r="LX67" s="271"/>
      <c r="LY67" s="272"/>
      <c r="LZ67" s="273"/>
      <c r="MA67" s="274"/>
      <c r="MB67" s="275" t="str">
        <f aca="false">IF(($F65&lt;&gt;"")*($G65&lt;&gt;"")*(LV67&lt;&gt;""),($F65&gt;$G65)*($B65=LV67)+($F65&lt;$G65)*($D65=LV67),"")</f>
        <v/>
      </c>
      <c r="MC67" s="276"/>
      <c r="MD67" s="254"/>
      <c r="ME67" s="250"/>
      <c r="MF67" s="254"/>
      <c r="MG67" s="277"/>
    </row>
    <row r="68" customFormat="false" ht="40.5" hidden="false" customHeight="true" outlineLevel="0" collapsed="false">
      <c r="L68" s="278"/>
      <c r="M68" s="279"/>
      <c r="N68" s="279"/>
      <c r="O68" s="213" t="str">
        <f aca="false">Language!$E$186</f>
        <v>Final</v>
      </c>
      <c r="P68" s="213" t="str">
        <f aca="false">Language!$E$178</f>
        <v>W/D/L</v>
      </c>
      <c r="Q68" s="213" t="str">
        <f aca="false">Language!$E$179</f>
        <v>GD</v>
      </c>
      <c r="R68" s="213" t="str">
        <f aca="false">Language!$E$180</f>
        <v>exact</v>
      </c>
      <c r="S68" s="213" t="str">
        <f aca="false">Language!$E$191</f>
        <v>many g.</v>
      </c>
      <c r="T68" s="214" t="str">
        <f aca="false">Language!$E$181</f>
        <v>teams</v>
      </c>
      <c r="Y68" s="278"/>
      <c r="Z68" s="279"/>
      <c r="AA68" s="279"/>
      <c r="AB68" s="213" t="str">
        <f aca="false">Language!$E$186</f>
        <v>Final</v>
      </c>
      <c r="AC68" s="213" t="str">
        <f aca="false">Language!$E$178</f>
        <v>W/D/L</v>
      </c>
      <c r="AD68" s="213" t="str">
        <f aca="false">Language!$E$179</f>
        <v>GD</v>
      </c>
      <c r="AE68" s="213" t="str">
        <f aca="false">Language!$E$180</f>
        <v>exact</v>
      </c>
      <c r="AF68" s="213" t="str">
        <f aca="false">Language!$E$191</f>
        <v>many g.</v>
      </c>
      <c r="AG68" s="214" t="str">
        <f aca="false">Language!$E$181</f>
        <v>teams</v>
      </c>
      <c r="AL68" s="278"/>
      <c r="AM68" s="279"/>
      <c r="AN68" s="279"/>
      <c r="AO68" s="213" t="str">
        <f aca="false">Language!$E$186</f>
        <v>Final</v>
      </c>
      <c r="AP68" s="213" t="str">
        <f aca="false">Language!$E$178</f>
        <v>W/D/L</v>
      </c>
      <c r="AQ68" s="213" t="str">
        <f aca="false">Language!$E$179</f>
        <v>GD</v>
      </c>
      <c r="AR68" s="213" t="str">
        <f aca="false">Language!$E$180</f>
        <v>exact</v>
      </c>
      <c r="AS68" s="213" t="str">
        <f aca="false">Language!$E$191</f>
        <v>many g.</v>
      </c>
      <c r="AT68" s="214" t="str">
        <f aca="false">Language!$E$181</f>
        <v>teams</v>
      </c>
      <c r="AY68" s="278"/>
      <c r="AZ68" s="279"/>
      <c r="BA68" s="279"/>
      <c r="BB68" s="213" t="str">
        <f aca="false">Language!$E$186</f>
        <v>Final</v>
      </c>
      <c r="BC68" s="213" t="str">
        <f aca="false">Language!$E$178</f>
        <v>W/D/L</v>
      </c>
      <c r="BD68" s="213" t="str">
        <f aca="false">Language!$E$179</f>
        <v>GD</v>
      </c>
      <c r="BE68" s="213" t="str">
        <f aca="false">Language!$E$180</f>
        <v>exact</v>
      </c>
      <c r="BF68" s="213" t="str">
        <f aca="false">Language!$E$191</f>
        <v>many g.</v>
      </c>
      <c r="BG68" s="214" t="str">
        <f aca="false">Language!$E$181</f>
        <v>teams</v>
      </c>
      <c r="BL68" s="278"/>
      <c r="BM68" s="279"/>
      <c r="BN68" s="279"/>
      <c r="BO68" s="213" t="str">
        <f aca="false">Language!$E$186</f>
        <v>Final</v>
      </c>
      <c r="BP68" s="213" t="str">
        <f aca="false">Language!$E$178</f>
        <v>W/D/L</v>
      </c>
      <c r="BQ68" s="213" t="str">
        <f aca="false">Language!$E$179</f>
        <v>GD</v>
      </c>
      <c r="BR68" s="213" t="str">
        <f aca="false">Language!$E$180</f>
        <v>exact</v>
      </c>
      <c r="BS68" s="213" t="str">
        <f aca="false">Language!$E$191</f>
        <v>many g.</v>
      </c>
      <c r="BT68" s="214" t="str">
        <f aca="false">Language!$E$181</f>
        <v>teams</v>
      </c>
      <c r="BY68" s="278"/>
      <c r="BZ68" s="279"/>
      <c r="CA68" s="279"/>
      <c r="CB68" s="213" t="str">
        <f aca="false">Language!$E$186</f>
        <v>Final</v>
      </c>
      <c r="CC68" s="213" t="str">
        <f aca="false">Language!$E$178</f>
        <v>W/D/L</v>
      </c>
      <c r="CD68" s="213" t="str">
        <f aca="false">Language!$E$179</f>
        <v>GD</v>
      </c>
      <c r="CE68" s="213" t="str">
        <f aca="false">Language!$E$180</f>
        <v>exact</v>
      </c>
      <c r="CF68" s="213" t="str">
        <f aca="false">Language!$E$191</f>
        <v>many g.</v>
      </c>
      <c r="CG68" s="214" t="str">
        <f aca="false">Language!$E$181</f>
        <v>teams</v>
      </c>
      <c r="CL68" s="278"/>
      <c r="CM68" s="279"/>
      <c r="CN68" s="279"/>
      <c r="CO68" s="213" t="str">
        <f aca="false">Language!$E$186</f>
        <v>Final</v>
      </c>
      <c r="CP68" s="213" t="str">
        <f aca="false">Language!$E$178</f>
        <v>W/D/L</v>
      </c>
      <c r="CQ68" s="213" t="str">
        <f aca="false">Language!$E$179</f>
        <v>GD</v>
      </c>
      <c r="CR68" s="213" t="str">
        <f aca="false">Language!$E$180</f>
        <v>exact</v>
      </c>
      <c r="CS68" s="213" t="str">
        <f aca="false">Language!$E$191</f>
        <v>many g.</v>
      </c>
      <c r="CT68" s="214" t="str">
        <f aca="false">Language!$E$181</f>
        <v>teams</v>
      </c>
      <c r="CY68" s="278"/>
      <c r="CZ68" s="279"/>
      <c r="DA68" s="279"/>
      <c r="DB68" s="213" t="str">
        <f aca="false">Language!$E$186</f>
        <v>Final</v>
      </c>
      <c r="DC68" s="213" t="str">
        <f aca="false">Language!$E$178</f>
        <v>W/D/L</v>
      </c>
      <c r="DD68" s="213" t="str">
        <f aca="false">Language!$E$179</f>
        <v>GD</v>
      </c>
      <c r="DE68" s="213" t="str">
        <f aca="false">Language!$E$180</f>
        <v>exact</v>
      </c>
      <c r="DF68" s="213" t="str">
        <f aca="false">Language!$E$191</f>
        <v>many g.</v>
      </c>
      <c r="DG68" s="214" t="str">
        <f aca="false">Language!$E$181</f>
        <v>teams</v>
      </c>
      <c r="DL68" s="278"/>
      <c r="DM68" s="279"/>
      <c r="DN68" s="279"/>
      <c r="DO68" s="213" t="str">
        <f aca="false">Language!$E$186</f>
        <v>Final</v>
      </c>
      <c r="DP68" s="213" t="str">
        <f aca="false">Language!$E$178</f>
        <v>W/D/L</v>
      </c>
      <c r="DQ68" s="213" t="str">
        <f aca="false">Language!$E$179</f>
        <v>GD</v>
      </c>
      <c r="DR68" s="213" t="str">
        <f aca="false">Language!$E$180</f>
        <v>exact</v>
      </c>
      <c r="DS68" s="213" t="str">
        <f aca="false">Language!$E$191</f>
        <v>many g.</v>
      </c>
      <c r="DT68" s="214" t="str">
        <f aca="false">Language!$E$181</f>
        <v>teams</v>
      </c>
      <c r="DY68" s="278"/>
      <c r="DZ68" s="279"/>
      <c r="EA68" s="279"/>
      <c r="EB68" s="213" t="str">
        <f aca="false">Language!$E$186</f>
        <v>Final</v>
      </c>
      <c r="EC68" s="213" t="str">
        <f aca="false">Language!$E$178</f>
        <v>W/D/L</v>
      </c>
      <c r="ED68" s="213" t="str">
        <f aca="false">Language!$E$179</f>
        <v>GD</v>
      </c>
      <c r="EE68" s="213" t="str">
        <f aca="false">Language!$E$180</f>
        <v>exact</v>
      </c>
      <c r="EF68" s="213" t="str">
        <f aca="false">Language!$E$191</f>
        <v>many g.</v>
      </c>
      <c r="EG68" s="214" t="str">
        <f aca="false">Language!$E$181</f>
        <v>teams</v>
      </c>
      <c r="EL68" s="278"/>
      <c r="EM68" s="279"/>
      <c r="EN68" s="279"/>
      <c r="EO68" s="213" t="str">
        <f aca="false">Language!$E$186</f>
        <v>Final</v>
      </c>
      <c r="EP68" s="213" t="str">
        <f aca="false">Language!$E$178</f>
        <v>W/D/L</v>
      </c>
      <c r="EQ68" s="213" t="str">
        <f aca="false">Language!$E$179</f>
        <v>GD</v>
      </c>
      <c r="ER68" s="213" t="str">
        <f aca="false">Language!$E$180</f>
        <v>exact</v>
      </c>
      <c r="ES68" s="213" t="str">
        <f aca="false">Language!$E$191</f>
        <v>many g.</v>
      </c>
      <c r="ET68" s="214" t="str">
        <f aca="false">Language!$E$181</f>
        <v>teams</v>
      </c>
      <c r="EY68" s="278"/>
      <c r="EZ68" s="279"/>
      <c r="FA68" s="279"/>
      <c r="FB68" s="213" t="str">
        <f aca="false">Language!$E$186</f>
        <v>Final</v>
      </c>
      <c r="FC68" s="213" t="str">
        <f aca="false">Language!$E$178</f>
        <v>W/D/L</v>
      </c>
      <c r="FD68" s="213" t="str">
        <f aca="false">Language!$E$179</f>
        <v>GD</v>
      </c>
      <c r="FE68" s="213" t="str">
        <f aca="false">Language!$E$180</f>
        <v>exact</v>
      </c>
      <c r="FF68" s="213" t="str">
        <f aca="false">Language!$E$191</f>
        <v>many g.</v>
      </c>
      <c r="FG68" s="214" t="str">
        <f aca="false">Language!$E$181</f>
        <v>teams</v>
      </c>
      <c r="FL68" s="278"/>
      <c r="FM68" s="279"/>
      <c r="FN68" s="279"/>
      <c r="FO68" s="213" t="str">
        <f aca="false">Language!$E$186</f>
        <v>Final</v>
      </c>
      <c r="FP68" s="213" t="str">
        <f aca="false">Language!$E$178</f>
        <v>W/D/L</v>
      </c>
      <c r="FQ68" s="213" t="str">
        <f aca="false">Language!$E$179</f>
        <v>GD</v>
      </c>
      <c r="FR68" s="213" t="str">
        <f aca="false">Language!$E$180</f>
        <v>exact</v>
      </c>
      <c r="FS68" s="213" t="str">
        <f aca="false">Language!$E$191</f>
        <v>many g.</v>
      </c>
      <c r="FT68" s="214" t="str">
        <f aca="false">Language!$E$181</f>
        <v>teams</v>
      </c>
      <c r="FY68" s="278"/>
      <c r="FZ68" s="279"/>
      <c r="GA68" s="279"/>
      <c r="GB68" s="213" t="str">
        <f aca="false">Language!$E$186</f>
        <v>Final</v>
      </c>
      <c r="GC68" s="213" t="str">
        <f aca="false">Language!$E$178</f>
        <v>W/D/L</v>
      </c>
      <c r="GD68" s="213" t="str">
        <f aca="false">Language!$E$179</f>
        <v>GD</v>
      </c>
      <c r="GE68" s="213" t="str">
        <f aca="false">Language!$E$180</f>
        <v>exact</v>
      </c>
      <c r="GF68" s="213" t="str">
        <f aca="false">Language!$E$191</f>
        <v>many g.</v>
      </c>
      <c r="GG68" s="214" t="str">
        <f aca="false">Language!$E$181</f>
        <v>teams</v>
      </c>
      <c r="GL68" s="278"/>
      <c r="GM68" s="279"/>
      <c r="GN68" s="279"/>
      <c r="GO68" s="213" t="str">
        <f aca="false">Language!$E$186</f>
        <v>Final</v>
      </c>
      <c r="GP68" s="213" t="str">
        <f aca="false">Language!$E$178</f>
        <v>W/D/L</v>
      </c>
      <c r="GQ68" s="213" t="str">
        <f aca="false">Language!$E$179</f>
        <v>GD</v>
      </c>
      <c r="GR68" s="213" t="str">
        <f aca="false">Language!$E$180</f>
        <v>exact</v>
      </c>
      <c r="GS68" s="213" t="str">
        <f aca="false">Language!$E$191</f>
        <v>many g.</v>
      </c>
      <c r="GT68" s="214" t="str">
        <f aca="false">Language!$E$181</f>
        <v>teams</v>
      </c>
      <c r="GY68" s="278"/>
      <c r="GZ68" s="279"/>
      <c r="HA68" s="279"/>
      <c r="HB68" s="213" t="str">
        <f aca="false">Language!$E$186</f>
        <v>Final</v>
      </c>
      <c r="HC68" s="213" t="str">
        <f aca="false">Language!$E$178</f>
        <v>W/D/L</v>
      </c>
      <c r="HD68" s="213" t="str">
        <f aca="false">Language!$E$179</f>
        <v>GD</v>
      </c>
      <c r="HE68" s="213" t="str">
        <f aca="false">Language!$E$180</f>
        <v>exact</v>
      </c>
      <c r="HF68" s="213" t="str">
        <f aca="false">Language!$E$191</f>
        <v>many g.</v>
      </c>
      <c r="HG68" s="214" t="str">
        <f aca="false">Language!$E$181</f>
        <v>teams</v>
      </c>
      <c r="HL68" s="278"/>
      <c r="HM68" s="279"/>
      <c r="HN68" s="279"/>
      <c r="HO68" s="213" t="str">
        <f aca="false">Language!$E$186</f>
        <v>Final</v>
      </c>
      <c r="HP68" s="213" t="str">
        <f aca="false">Language!$E$178</f>
        <v>W/D/L</v>
      </c>
      <c r="HQ68" s="213" t="str">
        <f aca="false">Language!$E$179</f>
        <v>GD</v>
      </c>
      <c r="HR68" s="213" t="str">
        <f aca="false">Language!$E$180</f>
        <v>exact</v>
      </c>
      <c r="HS68" s="213" t="str">
        <f aca="false">Language!$E$191</f>
        <v>many g.</v>
      </c>
      <c r="HT68" s="214" t="str">
        <f aca="false">Language!$E$181</f>
        <v>teams</v>
      </c>
      <c r="HY68" s="278"/>
      <c r="HZ68" s="279"/>
      <c r="IA68" s="279"/>
      <c r="IB68" s="213" t="str">
        <f aca="false">Language!$E$186</f>
        <v>Final</v>
      </c>
      <c r="IC68" s="213" t="str">
        <f aca="false">Language!$E$178</f>
        <v>W/D/L</v>
      </c>
      <c r="ID68" s="213" t="str">
        <f aca="false">Language!$E$179</f>
        <v>GD</v>
      </c>
      <c r="IE68" s="213" t="str">
        <f aca="false">Language!$E$180</f>
        <v>exact</v>
      </c>
      <c r="IF68" s="213" t="str">
        <f aca="false">Language!$E$191</f>
        <v>many g.</v>
      </c>
      <c r="IG68" s="214" t="str">
        <f aca="false">Language!$E$181</f>
        <v>teams</v>
      </c>
      <c r="IL68" s="278"/>
      <c r="IM68" s="279"/>
      <c r="IN68" s="279"/>
      <c r="IO68" s="213" t="str">
        <f aca="false">Language!$E$186</f>
        <v>Final</v>
      </c>
      <c r="IP68" s="213" t="str">
        <f aca="false">Language!$E$178</f>
        <v>W/D/L</v>
      </c>
      <c r="IQ68" s="213" t="str">
        <f aca="false">Language!$E$179</f>
        <v>GD</v>
      </c>
      <c r="IR68" s="213" t="str">
        <f aca="false">Language!$E$180</f>
        <v>exact</v>
      </c>
      <c r="IS68" s="213" t="str">
        <f aca="false">Language!$E$191</f>
        <v>many g.</v>
      </c>
      <c r="IT68" s="214" t="str">
        <f aca="false">Language!$E$181</f>
        <v>teams</v>
      </c>
      <c r="IY68" s="278"/>
      <c r="IZ68" s="279"/>
      <c r="JA68" s="279"/>
      <c r="JB68" s="213" t="str">
        <f aca="false">Language!$E$186</f>
        <v>Final</v>
      </c>
      <c r="JC68" s="213" t="str">
        <f aca="false">Language!$E$178</f>
        <v>W/D/L</v>
      </c>
      <c r="JD68" s="213" t="str">
        <f aca="false">Language!$E$179</f>
        <v>GD</v>
      </c>
      <c r="JE68" s="213" t="str">
        <f aca="false">Language!$E$180</f>
        <v>exact</v>
      </c>
      <c r="JF68" s="213" t="str">
        <f aca="false">Language!$E$191</f>
        <v>many g.</v>
      </c>
      <c r="JG68" s="214" t="str">
        <f aca="false">Language!$E$181</f>
        <v>teams</v>
      </c>
      <c r="JL68" s="278"/>
      <c r="JM68" s="279"/>
      <c r="JN68" s="279"/>
      <c r="JO68" s="213" t="str">
        <f aca="false">Language!$E$186</f>
        <v>Final</v>
      </c>
      <c r="JP68" s="213" t="str">
        <f aca="false">Language!$E$178</f>
        <v>W/D/L</v>
      </c>
      <c r="JQ68" s="213" t="str">
        <f aca="false">Language!$E$179</f>
        <v>GD</v>
      </c>
      <c r="JR68" s="213" t="str">
        <f aca="false">Language!$E$180</f>
        <v>exact</v>
      </c>
      <c r="JS68" s="213" t="str">
        <f aca="false">Language!$E$191</f>
        <v>many g.</v>
      </c>
      <c r="JT68" s="214" t="str">
        <f aca="false">Language!$E$181</f>
        <v>teams</v>
      </c>
      <c r="JY68" s="278"/>
      <c r="JZ68" s="279"/>
      <c r="KA68" s="279"/>
      <c r="KB68" s="213" t="str">
        <f aca="false">Language!$E$186</f>
        <v>Final</v>
      </c>
      <c r="KC68" s="213" t="str">
        <f aca="false">Language!$E$178</f>
        <v>W/D/L</v>
      </c>
      <c r="KD68" s="213" t="str">
        <f aca="false">Language!$E$179</f>
        <v>GD</v>
      </c>
      <c r="KE68" s="213" t="str">
        <f aca="false">Language!$E$180</f>
        <v>exact</v>
      </c>
      <c r="KF68" s="213" t="str">
        <f aca="false">Language!$E$191</f>
        <v>many g.</v>
      </c>
      <c r="KG68" s="214" t="str">
        <f aca="false">Language!$E$181</f>
        <v>teams</v>
      </c>
      <c r="KL68" s="278"/>
      <c r="KM68" s="279"/>
      <c r="KN68" s="279"/>
      <c r="KO68" s="213" t="str">
        <f aca="false">Language!$E$186</f>
        <v>Final</v>
      </c>
      <c r="KP68" s="213" t="str">
        <f aca="false">Language!$E$178</f>
        <v>W/D/L</v>
      </c>
      <c r="KQ68" s="213" t="str">
        <f aca="false">Language!$E$179</f>
        <v>GD</v>
      </c>
      <c r="KR68" s="213" t="str">
        <f aca="false">Language!$E$180</f>
        <v>exact</v>
      </c>
      <c r="KS68" s="213" t="str">
        <f aca="false">Language!$E$191</f>
        <v>many g.</v>
      </c>
      <c r="KT68" s="214" t="str">
        <f aca="false">Language!$E$181</f>
        <v>teams</v>
      </c>
      <c r="KY68" s="278"/>
      <c r="KZ68" s="279"/>
      <c r="LA68" s="279"/>
      <c r="LB68" s="213" t="str">
        <f aca="false">Language!$E$186</f>
        <v>Final</v>
      </c>
      <c r="LC68" s="213" t="str">
        <f aca="false">Language!$E$178</f>
        <v>W/D/L</v>
      </c>
      <c r="LD68" s="213" t="str">
        <f aca="false">Language!$E$179</f>
        <v>GD</v>
      </c>
      <c r="LE68" s="213" t="str">
        <f aca="false">Language!$E$180</f>
        <v>exact</v>
      </c>
      <c r="LF68" s="213" t="str">
        <f aca="false">Language!$E$191</f>
        <v>many g.</v>
      </c>
      <c r="LG68" s="214" t="str">
        <f aca="false">Language!$E$181</f>
        <v>teams</v>
      </c>
      <c r="LL68" s="278"/>
      <c r="LM68" s="279"/>
      <c r="LN68" s="279"/>
      <c r="LO68" s="213" t="str">
        <f aca="false">Language!$E$186</f>
        <v>Final</v>
      </c>
      <c r="LP68" s="213" t="str">
        <f aca="false">Language!$E$178</f>
        <v>W/D/L</v>
      </c>
      <c r="LQ68" s="213" t="str">
        <f aca="false">Language!$E$179</f>
        <v>GD</v>
      </c>
      <c r="LR68" s="213" t="str">
        <f aca="false">Language!$E$180</f>
        <v>exact</v>
      </c>
      <c r="LS68" s="213" t="str">
        <f aca="false">Language!$E$191</f>
        <v>many g.</v>
      </c>
      <c r="LT68" s="214" t="str">
        <f aca="false">Language!$E$181</f>
        <v>teams</v>
      </c>
      <c r="LY68" s="278"/>
      <c r="LZ68" s="279"/>
      <c r="MA68" s="279"/>
      <c r="MB68" s="213" t="str">
        <f aca="false">Language!$E$186</f>
        <v>Final</v>
      </c>
      <c r="MC68" s="213" t="str">
        <f aca="false">Language!$E$178</f>
        <v>W/D/L</v>
      </c>
      <c r="MD68" s="213" t="str">
        <f aca="false">Language!$E$179</f>
        <v>GD</v>
      </c>
      <c r="ME68" s="213" t="str">
        <f aca="false">Language!$E$180</f>
        <v>exact</v>
      </c>
      <c r="MF68" s="213" t="str">
        <f aca="false">Language!$E$191</f>
        <v>many g.</v>
      </c>
      <c r="MG68" s="214" t="str">
        <f aca="false">Language!$E$181</f>
        <v>teams</v>
      </c>
    </row>
    <row r="69" customFormat="false" ht="15.5" hidden="false" customHeight="false" outlineLevel="0" collapsed="false">
      <c r="L69" s="280" t="str">
        <f aca="false">Language!$E$216</f>
        <v>Number:</v>
      </c>
      <c r="M69" s="280"/>
      <c r="N69" s="280"/>
      <c r="O69" s="228" t="n">
        <f aca="false">SUM(O67:O67)</f>
        <v>0</v>
      </c>
      <c r="P69" s="228" t="n">
        <f aca="false">SUM(P6:P46)</f>
        <v>0</v>
      </c>
      <c r="Q69" s="228" t="n">
        <f aca="false">SUM(Q6:Q46)</f>
        <v>0</v>
      </c>
      <c r="R69" s="228" t="n">
        <f aca="false">SUM(R6:R46)</f>
        <v>0</v>
      </c>
      <c r="S69" s="228" t="n">
        <f aca="false">SUM(S6:S46)</f>
        <v>0</v>
      </c>
      <c r="T69" s="246" t="n">
        <f aca="false">SUM(T48:T65)</f>
        <v>0</v>
      </c>
      <c r="Y69" s="280" t="str">
        <f aca="false">Language!$E$216</f>
        <v>Number:</v>
      </c>
      <c r="Z69" s="280"/>
      <c r="AA69" s="280"/>
      <c r="AB69" s="228" t="n">
        <f aca="false">SUM(AB67:AB67)</f>
        <v>0</v>
      </c>
      <c r="AC69" s="228" t="n">
        <f aca="false">SUM(AC6:AC46)</f>
        <v>0</v>
      </c>
      <c r="AD69" s="228" t="n">
        <f aca="false">SUM(AD6:AD46)</f>
        <v>0</v>
      </c>
      <c r="AE69" s="228" t="n">
        <f aca="false">SUM(AE6:AE46)</f>
        <v>0</v>
      </c>
      <c r="AF69" s="228" t="n">
        <f aca="false">SUM(AF6:AF46)</f>
        <v>0</v>
      </c>
      <c r="AG69" s="246" t="n">
        <f aca="false">SUM(AG48:AG65)</f>
        <v>0</v>
      </c>
      <c r="AL69" s="280" t="str">
        <f aca="false">Language!$E$216</f>
        <v>Number:</v>
      </c>
      <c r="AM69" s="280"/>
      <c r="AN69" s="280"/>
      <c r="AO69" s="228" t="n">
        <f aca="false">SUM(AO67:AO67)</f>
        <v>0</v>
      </c>
      <c r="AP69" s="228" t="n">
        <f aca="false">SUM(AP6:AP46)</f>
        <v>0</v>
      </c>
      <c r="AQ69" s="228" t="n">
        <f aca="false">SUM(AQ6:AQ46)</f>
        <v>0</v>
      </c>
      <c r="AR69" s="228" t="n">
        <f aca="false">SUM(AR6:AR46)</f>
        <v>0</v>
      </c>
      <c r="AS69" s="228" t="n">
        <f aca="false">SUM(AS6:AS46)</f>
        <v>0</v>
      </c>
      <c r="AT69" s="246" t="n">
        <f aca="false">SUM(AT48:AT65)</f>
        <v>0</v>
      </c>
      <c r="AY69" s="280" t="str">
        <f aca="false">Language!$E$216</f>
        <v>Number:</v>
      </c>
      <c r="AZ69" s="280"/>
      <c r="BA69" s="280"/>
      <c r="BB69" s="228" t="n">
        <f aca="false">SUM(BB67:BB67)</f>
        <v>0</v>
      </c>
      <c r="BC69" s="228" t="n">
        <f aca="false">SUM(BC6:BC46)</f>
        <v>0</v>
      </c>
      <c r="BD69" s="228" t="n">
        <f aca="false">SUM(BD6:BD46)</f>
        <v>0</v>
      </c>
      <c r="BE69" s="228" t="n">
        <f aca="false">SUM(BE6:BE46)</f>
        <v>0</v>
      </c>
      <c r="BF69" s="228" t="n">
        <f aca="false">SUM(BF6:BF46)</f>
        <v>0</v>
      </c>
      <c r="BG69" s="246" t="n">
        <f aca="false">SUM(BG48:BG65)</f>
        <v>0</v>
      </c>
      <c r="BL69" s="280" t="str">
        <f aca="false">Language!$E$216</f>
        <v>Number:</v>
      </c>
      <c r="BM69" s="280"/>
      <c r="BN69" s="280"/>
      <c r="BO69" s="228" t="n">
        <f aca="false">SUM(BO67:BO67)</f>
        <v>0</v>
      </c>
      <c r="BP69" s="228" t="n">
        <f aca="false">SUM(BP6:BP46)</f>
        <v>0</v>
      </c>
      <c r="BQ69" s="228" t="n">
        <f aca="false">SUM(BQ6:BQ46)</f>
        <v>0</v>
      </c>
      <c r="BR69" s="228" t="n">
        <f aca="false">SUM(BR6:BR46)</f>
        <v>0</v>
      </c>
      <c r="BS69" s="228" t="n">
        <f aca="false">SUM(BS6:BS46)</f>
        <v>0</v>
      </c>
      <c r="BT69" s="246" t="n">
        <f aca="false">SUM(BT48:BT65)</f>
        <v>0</v>
      </c>
      <c r="BY69" s="280" t="str">
        <f aca="false">Language!$E$216</f>
        <v>Number:</v>
      </c>
      <c r="BZ69" s="280"/>
      <c r="CA69" s="280"/>
      <c r="CB69" s="228" t="n">
        <f aca="false">SUM(CB67:CB67)</f>
        <v>0</v>
      </c>
      <c r="CC69" s="228" t="n">
        <f aca="false">SUM(CC6:CC46)</f>
        <v>0</v>
      </c>
      <c r="CD69" s="228" t="n">
        <f aca="false">SUM(CD6:CD46)</f>
        <v>0</v>
      </c>
      <c r="CE69" s="228" t="n">
        <f aca="false">SUM(CE6:CE46)</f>
        <v>0</v>
      </c>
      <c r="CF69" s="228" t="n">
        <f aca="false">SUM(CF6:CF46)</f>
        <v>0</v>
      </c>
      <c r="CG69" s="246" t="n">
        <f aca="false">SUM(CG48:CG65)</f>
        <v>0</v>
      </c>
      <c r="CL69" s="280" t="str">
        <f aca="false">Language!$E$216</f>
        <v>Number:</v>
      </c>
      <c r="CM69" s="280"/>
      <c r="CN69" s="280"/>
      <c r="CO69" s="228" t="n">
        <f aca="false">SUM(CO67:CO67)</f>
        <v>0</v>
      </c>
      <c r="CP69" s="228" t="n">
        <f aca="false">SUM(CP6:CP46)</f>
        <v>0</v>
      </c>
      <c r="CQ69" s="228" t="n">
        <f aca="false">SUM(CQ6:CQ46)</f>
        <v>0</v>
      </c>
      <c r="CR69" s="228" t="n">
        <f aca="false">SUM(CR6:CR46)</f>
        <v>0</v>
      </c>
      <c r="CS69" s="228" t="n">
        <f aca="false">SUM(CS6:CS46)</f>
        <v>0</v>
      </c>
      <c r="CT69" s="246" t="n">
        <f aca="false">SUM(CT48:CT65)</f>
        <v>0</v>
      </c>
      <c r="CY69" s="280" t="str">
        <f aca="false">Language!$E$216</f>
        <v>Number:</v>
      </c>
      <c r="CZ69" s="280"/>
      <c r="DA69" s="280"/>
      <c r="DB69" s="228" t="n">
        <f aca="false">SUM(DB67:DB67)</f>
        <v>0</v>
      </c>
      <c r="DC69" s="228" t="n">
        <f aca="false">SUM(DC6:DC46)</f>
        <v>0</v>
      </c>
      <c r="DD69" s="228" t="n">
        <f aca="false">SUM(DD6:DD46)</f>
        <v>0</v>
      </c>
      <c r="DE69" s="228" t="n">
        <f aca="false">SUM(DE6:DE46)</f>
        <v>0</v>
      </c>
      <c r="DF69" s="228" t="n">
        <f aca="false">SUM(DF6:DF46)</f>
        <v>0</v>
      </c>
      <c r="DG69" s="246" t="n">
        <f aca="false">SUM(DG48:DG65)</f>
        <v>0</v>
      </c>
      <c r="DL69" s="280" t="str">
        <f aca="false">Language!$E$216</f>
        <v>Number:</v>
      </c>
      <c r="DM69" s="280"/>
      <c r="DN69" s="280"/>
      <c r="DO69" s="228" t="n">
        <f aca="false">SUM(DO67:DO67)</f>
        <v>0</v>
      </c>
      <c r="DP69" s="228" t="n">
        <f aca="false">SUM(DP6:DP46)</f>
        <v>0</v>
      </c>
      <c r="DQ69" s="228" t="n">
        <f aca="false">SUM(DQ6:DQ46)</f>
        <v>0</v>
      </c>
      <c r="DR69" s="228" t="n">
        <f aca="false">SUM(DR6:DR46)</f>
        <v>0</v>
      </c>
      <c r="DS69" s="228" t="n">
        <f aca="false">SUM(DS6:DS46)</f>
        <v>0</v>
      </c>
      <c r="DT69" s="246" t="n">
        <f aca="false">SUM(DT48:DT65)</f>
        <v>0</v>
      </c>
      <c r="DY69" s="280" t="str">
        <f aca="false">Language!$E$216</f>
        <v>Number:</v>
      </c>
      <c r="DZ69" s="280"/>
      <c r="EA69" s="280"/>
      <c r="EB69" s="228" t="n">
        <f aca="false">SUM(EB67:EB67)</f>
        <v>0</v>
      </c>
      <c r="EC69" s="228" t="n">
        <f aca="false">SUM(EC6:EC46)</f>
        <v>0</v>
      </c>
      <c r="ED69" s="228" t="n">
        <f aca="false">SUM(ED6:ED46)</f>
        <v>0</v>
      </c>
      <c r="EE69" s="228" t="n">
        <f aca="false">SUM(EE6:EE46)</f>
        <v>0</v>
      </c>
      <c r="EF69" s="228" t="n">
        <f aca="false">SUM(EF6:EF46)</f>
        <v>0</v>
      </c>
      <c r="EG69" s="246" t="n">
        <f aca="false">SUM(EG48:EG65)</f>
        <v>0</v>
      </c>
      <c r="EL69" s="280" t="str">
        <f aca="false">Language!$E$216</f>
        <v>Number:</v>
      </c>
      <c r="EM69" s="280"/>
      <c r="EN69" s="280"/>
      <c r="EO69" s="228" t="n">
        <f aca="false">SUM(EO67:EO67)</f>
        <v>0</v>
      </c>
      <c r="EP69" s="228" t="n">
        <f aca="false">SUM(EP6:EP46)</f>
        <v>0</v>
      </c>
      <c r="EQ69" s="228" t="n">
        <f aca="false">SUM(EQ6:EQ46)</f>
        <v>0</v>
      </c>
      <c r="ER69" s="228" t="n">
        <f aca="false">SUM(ER6:ER46)</f>
        <v>0</v>
      </c>
      <c r="ES69" s="228" t="n">
        <f aca="false">SUM(ES6:ES46)</f>
        <v>0</v>
      </c>
      <c r="ET69" s="246" t="n">
        <f aca="false">SUM(ET48:ET65)</f>
        <v>0</v>
      </c>
      <c r="EY69" s="280" t="str">
        <f aca="false">Language!$E$216</f>
        <v>Number:</v>
      </c>
      <c r="EZ69" s="280"/>
      <c r="FA69" s="280"/>
      <c r="FB69" s="228" t="n">
        <f aca="false">SUM(FB67:FB67)</f>
        <v>0</v>
      </c>
      <c r="FC69" s="228" t="n">
        <f aca="false">SUM(FC6:FC46)</f>
        <v>0</v>
      </c>
      <c r="FD69" s="228" t="n">
        <f aca="false">SUM(FD6:FD46)</f>
        <v>0</v>
      </c>
      <c r="FE69" s="228" t="n">
        <f aca="false">SUM(FE6:FE46)</f>
        <v>0</v>
      </c>
      <c r="FF69" s="228" t="n">
        <f aca="false">SUM(FF6:FF46)</f>
        <v>0</v>
      </c>
      <c r="FG69" s="246" t="n">
        <f aca="false">SUM(FG48:FG65)</f>
        <v>0</v>
      </c>
      <c r="FL69" s="280" t="str">
        <f aca="false">Language!$E$216</f>
        <v>Number:</v>
      </c>
      <c r="FM69" s="280"/>
      <c r="FN69" s="280"/>
      <c r="FO69" s="228" t="n">
        <f aca="false">SUM(FO67:FO67)</f>
        <v>0</v>
      </c>
      <c r="FP69" s="228" t="n">
        <f aca="false">SUM(FP6:FP46)</f>
        <v>0</v>
      </c>
      <c r="FQ69" s="228" t="n">
        <f aca="false">SUM(FQ6:FQ46)</f>
        <v>0</v>
      </c>
      <c r="FR69" s="228" t="n">
        <f aca="false">SUM(FR6:FR46)</f>
        <v>0</v>
      </c>
      <c r="FS69" s="228" t="n">
        <f aca="false">SUM(FS6:FS46)</f>
        <v>0</v>
      </c>
      <c r="FT69" s="246" t="n">
        <f aca="false">SUM(FT48:FT65)</f>
        <v>0</v>
      </c>
      <c r="FY69" s="280" t="str">
        <f aca="false">Language!$E$216</f>
        <v>Number:</v>
      </c>
      <c r="FZ69" s="280"/>
      <c r="GA69" s="280"/>
      <c r="GB69" s="228" t="n">
        <f aca="false">SUM(GB67:GB67)</f>
        <v>0</v>
      </c>
      <c r="GC69" s="228" t="n">
        <f aca="false">SUM(GC6:GC46)</f>
        <v>0</v>
      </c>
      <c r="GD69" s="228" t="n">
        <f aca="false">SUM(GD6:GD46)</f>
        <v>0</v>
      </c>
      <c r="GE69" s="228" t="n">
        <f aca="false">SUM(GE6:GE46)</f>
        <v>0</v>
      </c>
      <c r="GF69" s="228" t="n">
        <f aca="false">SUM(GF6:GF46)</f>
        <v>0</v>
      </c>
      <c r="GG69" s="246" t="n">
        <f aca="false">SUM(GG48:GG65)</f>
        <v>0</v>
      </c>
      <c r="GL69" s="280" t="str">
        <f aca="false">Language!$E$216</f>
        <v>Number:</v>
      </c>
      <c r="GM69" s="280"/>
      <c r="GN69" s="280"/>
      <c r="GO69" s="228" t="n">
        <f aca="false">SUM(GO67:GO67)</f>
        <v>0</v>
      </c>
      <c r="GP69" s="228" t="n">
        <f aca="false">SUM(GP6:GP46)</f>
        <v>0</v>
      </c>
      <c r="GQ69" s="228" t="n">
        <f aca="false">SUM(GQ6:GQ46)</f>
        <v>0</v>
      </c>
      <c r="GR69" s="228" t="n">
        <f aca="false">SUM(GR6:GR46)</f>
        <v>0</v>
      </c>
      <c r="GS69" s="228" t="n">
        <f aca="false">SUM(GS6:GS46)</f>
        <v>0</v>
      </c>
      <c r="GT69" s="246" t="n">
        <f aca="false">SUM(GT48:GT65)</f>
        <v>0</v>
      </c>
      <c r="GY69" s="280" t="str">
        <f aca="false">Language!$E$216</f>
        <v>Number:</v>
      </c>
      <c r="GZ69" s="280"/>
      <c r="HA69" s="280"/>
      <c r="HB69" s="228" t="n">
        <f aca="false">SUM(HB67:HB67)</f>
        <v>0</v>
      </c>
      <c r="HC69" s="228" t="n">
        <f aca="false">SUM(HC6:HC46)</f>
        <v>0</v>
      </c>
      <c r="HD69" s="228" t="n">
        <f aca="false">SUM(HD6:HD46)</f>
        <v>0</v>
      </c>
      <c r="HE69" s="228" t="n">
        <f aca="false">SUM(HE6:HE46)</f>
        <v>0</v>
      </c>
      <c r="HF69" s="228" t="n">
        <f aca="false">SUM(HF6:HF46)</f>
        <v>0</v>
      </c>
      <c r="HG69" s="246" t="n">
        <f aca="false">SUM(HG48:HG65)</f>
        <v>0</v>
      </c>
      <c r="HL69" s="280" t="str">
        <f aca="false">Language!$E$216</f>
        <v>Number:</v>
      </c>
      <c r="HM69" s="280"/>
      <c r="HN69" s="280"/>
      <c r="HO69" s="228" t="n">
        <f aca="false">SUM(HO67:HO67)</f>
        <v>0</v>
      </c>
      <c r="HP69" s="228" t="n">
        <f aca="false">SUM(HP6:HP46)</f>
        <v>0</v>
      </c>
      <c r="HQ69" s="228" t="n">
        <f aca="false">SUM(HQ6:HQ46)</f>
        <v>0</v>
      </c>
      <c r="HR69" s="228" t="n">
        <f aca="false">SUM(HR6:HR46)</f>
        <v>0</v>
      </c>
      <c r="HS69" s="228" t="n">
        <f aca="false">SUM(HS6:HS46)</f>
        <v>0</v>
      </c>
      <c r="HT69" s="246" t="n">
        <f aca="false">SUM(HT48:HT65)</f>
        <v>0</v>
      </c>
      <c r="HY69" s="280" t="str">
        <f aca="false">Language!$E$216</f>
        <v>Number:</v>
      </c>
      <c r="HZ69" s="280"/>
      <c r="IA69" s="280"/>
      <c r="IB69" s="228" t="n">
        <f aca="false">SUM(IB67:IB67)</f>
        <v>0</v>
      </c>
      <c r="IC69" s="228" t="n">
        <f aca="false">SUM(IC6:IC46)</f>
        <v>0</v>
      </c>
      <c r="ID69" s="228" t="n">
        <f aca="false">SUM(ID6:ID46)</f>
        <v>0</v>
      </c>
      <c r="IE69" s="228" t="n">
        <f aca="false">SUM(IE6:IE46)</f>
        <v>0</v>
      </c>
      <c r="IF69" s="228" t="n">
        <f aca="false">SUM(IF6:IF46)</f>
        <v>0</v>
      </c>
      <c r="IG69" s="246" t="n">
        <f aca="false">SUM(IG48:IG65)</f>
        <v>0</v>
      </c>
      <c r="IL69" s="280" t="str">
        <f aca="false">Language!$E$216</f>
        <v>Number:</v>
      </c>
      <c r="IM69" s="280"/>
      <c r="IN69" s="280"/>
      <c r="IO69" s="228" t="n">
        <f aca="false">SUM(IO67:IO67)</f>
        <v>0</v>
      </c>
      <c r="IP69" s="228" t="n">
        <f aca="false">SUM(IP6:IP46)</f>
        <v>0</v>
      </c>
      <c r="IQ69" s="228" t="n">
        <f aca="false">SUM(IQ6:IQ46)</f>
        <v>0</v>
      </c>
      <c r="IR69" s="228" t="n">
        <f aca="false">SUM(IR6:IR46)</f>
        <v>0</v>
      </c>
      <c r="IS69" s="228" t="n">
        <f aca="false">SUM(IS6:IS46)</f>
        <v>0</v>
      </c>
      <c r="IT69" s="246" t="n">
        <f aca="false">SUM(IT48:IT65)</f>
        <v>0</v>
      </c>
      <c r="IY69" s="280" t="str">
        <f aca="false">Language!$E$216</f>
        <v>Number:</v>
      </c>
      <c r="IZ69" s="280"/>
      <c r="JA69" s="280"/>
      <c r="JB69" s="228" t="n">
        <f aca="false">SUM(JB67:JB67)</f>
        <v>0</v>
      </c>
      <c r="JC69" s="228" t="n">
        <f aca="false">SUM(JC6:JC46)</f>
        <v>0</v>
      </c>
      <c r="JD69" s="228" t="n">
        <f aca="false">SUM(JD6:JD46)</f>
        <v>0</v>
      </c>
      <c r="JE69" s="228" t="n">
        <f aca="false">SUM(JE6:JE46)</f>
        <v>0</v>
      </c>
      <c r="JF69" s="228" t="n">
        <f aca="false">SUM(JF6:JF46)</f>
        <v>0</v>
      </c>
      <c r="JG69" s="246" t="n">
        <f aca="false">SUM(JG48:JG65)</f>
        <v>0</v>
      </c>
      <c r="JL69" s="280" t="str">
        <f aca="false">Language!$E$216</f>
        <v>Number:</v>
      </c>
      <c r="JM69" s="280"/>
      <c r="JN69" s="280"/>
      <c r="JO69" s="228" t="n">
        <f aca="false">SUM(JO67:JO67)</f>
        <v>0</v>
      </c>
      <c r="JP69" s="228" t="n">
        <f aca="false">SUM(JP6:JP46)</f>
        <v>0</v>
      </c>
      <c r="JQ69" s="228" t="n">
        <f aca="false">SUM(JQ6:JQ46)</f>
        <v>0</v>
      </c>
      <c r="JR69" s="228" t="n">
        <f aca="false">SUM(JR6:JR46)</f>
        <v>0</v>
      </c>
      <c r="JS69" s="228" t="n">
        <f aca="false">SUM(JS6:JS46)</f>
        <v>0</v>
      </c>
      <c r="JT69" s="246" t="n">
        <f aca="false">SUM(JT48:JT65)</f>
        <v>0</v>
      </c>
      <c r="JY69" s="280" t="str">
        <f aca="false">Language!$E$216</f>
        <v>Number:</v>
      </c>
      <c r="JZ69" s="280"/>
      <c r="KA69" s="280"/>
      <c r="KB69" s="228" t="n">
        <f aca="false">SUM(KB67:KB67)</f>
        <v>0</v>
      </c>
      <c r="KC69" s="228" t="n">
        <f aca="false">SUM(KC6:KC46)</f>
        <v>0</v>
      </c>
      <c r="KD69" s="228" t="n">
        <f aca="false">SUM(KD6:KD46)</f>
        <v>0</v>
      </c>
      <c r="KE69" s="228" t="n">
        <f aca="false">SUM(KE6:KE46)</f>
        <v>0</v>
      </c>
      <c r="KF69" s="228" t="n">
        <f aca="false">SUM(KF6:KF46)</f>
        <v>0</v>
      </c>
      <c r="KG69" s="246" t="n">
        <f aca="false">SUM(KG48:KG65)</f>
        <v>0</v>
      </c>
      <c r="KL69" s="280" t="str">
        <f aca="false">Language!$E$216</f>
        <v>Number:</v>
      </c>
      <c r="KM69" s="280"/>
      <c r="KN69" s="280"/>
      <c r="KO69" s="228" t="n">
        <f aca="false">SUM(KO67:KO67)</f>
        <v>0</v>
      </c>
      <c r="KP69" s="228" t="n">
        <f aca="false">SUM(KP6:KP46)</f>
        <v>0</v>
      </c>
      <c r="KQ69" s="228" t="n">
        <f aca="false">SUM(KQ6:KQ46)</f>
        <v>0</v>
      </c>
      <c r="KR69" s="228" t="n">
        <f aca="false">SUM(KR6:KR46)</f>
        <v>0</v>
      </c>
      <c r="KS69" s="228" t="n">
        <f aca="false">SUM(KS6:KS46)</f>
        <v>0</v>
      </c>
      <c r="KT69" s="246" t="n">
        <f aca="false">SUM(KT48:KT65)</f>
        <v>0</v>
      </c>
      <c r="KY69" s="280" t="str">
        <f aca="false">Language!$E$216</f>
        <v>Number:</v>
      </c>
      <c r="KZ69" s="280"/>
      <c r="LA69" s="280"/>
      <c r="LB69" s="228" t="n">
        <f aca="false">SUM(LB67:LB67)</f>
        <v>0</v>
      </c>
      <c r="LC69" s="228" t="n">
        <f aca="false">SUM(LC6:LC46)</f>
        <v>0</v>
      </c>
      <c r="LD69" s="228" t="n">
        <f aca="false">SUM(LD6:LD46)</f>
        <v>0</v>
      </c>
      <c r="LE69" s="228" t="n">
        <f aca="false">SUM(LE6:LE46)</f>
        <v>0</v>
      </c>
      <c r="LF69" s="228" t="n">
        <f aca="false">SUM(LF6:LF46)</f>
        <v>0</v>
      </c>
      <c r="LG69" s="246" t="n">
        <f aca="false">SUM(LG48:LG65)</f>
        <v>0</v>
      </c>
      <c r="LL69" s="280" t="str">
        <f aca="false">Language!$E$216</f>
        <v>Number:</v>
      </c>
      <c r="LM69" s="280"/>
      <c r="LN69" s="280"/>
      <c r="LO69" s="228" t="n">
        <f aca="false">SUM(LO67:LO67)</f>
        <v>0</v>
      </c>
      <c r="LP69" s="228" t="n">
        <f aca="false">SUM(LP6:LP46)</f>
        <v>0</v>
      </c>
      <c r="LQ69" s="228" t="n">
        <f aca="false">SUM(LQ6:LQ46)</f>
        <v>0</v>
      </c>
      <c r="LR69" s="228" t="n">
        <f aca="false">SUM(LR6:LR46)</f>
        <v>0</v>
      </c>
      <c r="LS69" s="228" t="n">
        <f aca="false">SUM(LS6:LS46)</f>
        <v>0</v>
      </c>
      <c r="LT69" s="246" t="n">
        <f aca="false">SUM(LT48:LT65)</f>
        <v>0</v>
      </c>
      <c r="LY69" s="280" t="str">
        <f aca="false">Language!$E$216</f>
        <v>Number:</v>
      </c>
      <c r="LZ69" s="280"/>
      <c r="MA69" s="280"/>
      <c r="MB69" s="228" t="n">
        <f aca="false">SUM(MB67:MB67)</f>
        <v>0</v>
      </c>
      <c r="MC69" s="228" t="n">
        <f aca="false">SUM(MC6:MC46)</f>
        <v>0</v>
      </c>
      <c r="MD69" s="228" t="n">
        <f aca="false">SUM(MD6:MD46)</f>
        <v>0</v>
      </c>
      <c r="ME69" s="228" t="n">
        <f aca="false">SUM(ME6:ME46)</f>
        <v>0</v>
      </c>
      <c r="MF69" s="228" t="n">
        <f aca="false">SUM(MF6:MF46)</f>
        <v>0</v>
      </c>
      <c r="MG69" s="246" t="n">
        <f aca="false">SUM(MG48:MG65)</f>
        <v>0</v>
      </c>
    </row>
    <row r="70" customFormat="false" ht="16.5" hidden="true" customHeight="true" outlineLevel="0" collapsed="false">
      <c r="L70" s="281" t="str">
        <f aca="false">Language!$E$175</f>
        <v>Points:</v>
      </c>
      <c r="M70" s="281"/>
      <c r="N70" s="281"/>
      <c r="O70" s="282" t="n">
        <f aca="false">O69*PrSettings!$F$9</f>
        <v>0</v>
      </c>
      <c r="P70" s="282" t="n">
        <f aca="false">P69*PrSettings!$F$4</f>
        <v>0</v>
      </c>
      <c r="Q70" s="282" t="n">
        <f aca="false">Q69*PrSettings!$F$5</f>
        <v>0</v>
      </c>
      <c r="R70" s="282" t="n">
        <f aca="false">R69*PrSettings!$F$6</f>
        <v>0</v>
      </c>
      <c r="S70" s="282" t="n">
        <f aca="false">S69*PrSettings!$F$7</f>
        <v>0</v>
      </c>
      <c r="T70" s="283" t="n">
        <f aca="false">T69*PrSettings!$F$8</f>
        <v>0</v>
      </c>
      <c r="Y70" s="281" t="str">
        <f aca="false">Language!$E$175</f>
        <v>Points:</v>
      </c>
      <c r="Z70" s="281"/>
      <c r="AA70" s="281"/>
      <c r="AB70" s="282" t="n">
        <f aca="false">AB69*PrSettings!$F$9</f>
        <v>0</v>
      </c>
      <c r="AC70" s="282" t="n">
        <f aca="false">AC69*PrSettings!$F$4</f>
        <v>0</v>
      </c>
      <c r="AD70" s="282" t="n">
        <f aca="false">AD69*PrSettings!$F$5</f>
        <v>0</v>
      </c>
      <c r="AE70" s="282" t="n">
        <f aca="false">AE69*PrSettings!$F$6</f>
        <v>0</v>
      </c>
      <c r="AF70" s="282" t="n">
        <f aca="false">AF69*PrSettings!$F$7</f>
        <v>0</v>
      </c>
      <c r="AG70" s="283" t="n">
        <f aca="false">AG69*PrSettings!$F$8</f>
        <v>0</v>
      </c>
      <c r="AL70" s="281" t="str">
        <f aca="false">Language!$E$175</f>
        <v>Points:</v>
      </c>
      <c r="AM70" s="281"/>
      <c r="AN70" s="281"/>
      <c r="AO70" s="282" t="n">
        <f aca="false">AO69*PrSettings!$F$9</f>
        <v>0</v>
      </c>
      <c r="AP70" s="282" t="n">
        <f aca="false">AP69*PrSettings!$F$4</f>
        <v>0</v>
      </c>
      <c r="AQ70" s="282" t="n">
        <f aca="false">AQ69*PrSettings!$F$5</f>
        <v>0</v>
      </c>
      <c r="AR70" s="282" t="n">
        <f aca="false">AR69*PrSettings!$F$6</f>
        <v>0</v>
      </c>
      <c r="AS70" s="282" t="n">
        <f aca="false">AS69*PrSettings!$F$7</f>
        <v>0</v>
      </c>
      <c r="AT70" s="283" t="n">
        <f aca="false">AT69*PrSettings!$F$8</f>
        <v>0</v>
      </c>
      <c r="AY70" s="281" t="str">
        <f aca="false">Language!$E$175</f>
        <v>Points:</v>
      </c>
      <c r="AZ70" s="281"/>
      <c r="BA70" s="281"/>
      <c r="BB70" s="282" t="n">
        <f aca="false">BB69*PrSettings!$F$9</f>
        <v>0</v>
      </c>
      <c r="BC70" s="282" t="n">
        <f aca="false">BC69*PrSettings!$F$4</f>
        <v>0</v>
      </c>
      <c r="BD70" s="282" t="n">
        <f aca="false">BD69*PrSettings!$F$5</f>
        <v>0</v>
      </c>
      <c r="BE70" s="282" t="n">
        <f aca="false">BE69*PrSettings!$F$6</f>
        <v>0</v>
      </c>
      <c r="BF70" s="282" t="n">
        <f aca="false">BF69*PrSettings!$F$7</f>
        <v>0</v>
      </c>
      <c r="BG70" s="283" t="n">
        <f aca="false">BG69*PrSettings!$F$8</f>
        <v>0</v>
      </c>
      <c r="BL70" s="281" t="str">
        <f aca="false">Language!$E$175</f>
        <v>Points:</v>
      </c>
      <c r="BM70" s="281"/>
      <c r="BN70" s="281"/>
      <c r="BO70" s="282" t="n">
        <f aca="false">BO69*PrSettings!$F$9</f>
        <v>0</v>
      </c>
      <c r="BP70" s="282" t="n">
        <f aca="false">BP69*PrSettings!$F$4</f>
        <v>0</v>
      </c>
      <c r="BQ70" s="282" t="n">
        <f aca="false">BQ69*PrSettings!$F$5</f>
        <v>0</v>
      </c>
      <c r="BR70" s="282" t="n">
        <f aca="false">BR69*PrSettings!$F$6</f>
        <v>0</v>
      </c>
      <c r="BS70" s="282" t="n">
        <f aca="false">BS69*PrSettings!$F$7</f>
        <v>0</v>
      </c>
      <c r="BT70" s="283" t="n">
        <f aca="false">BT69*PrSettings!$F$8</f>
        <v>0</v>
      </c>
      <c r="BY70" s="281" t="str">
        <f aca="false">Language!$E$175</f>
        <v>Points:</v>
      </c>
      <c r="BZ70" s="281"/>
      <c r="CA70" s="281"/>
      <c r="CB70" s="282" t="n">
        <f aca="false">CB69*PrSettings!$F$9</f>
        <v>0</v>
      </c>
      <c r="CC70" s="282" t="n">
        <f aca="false">CC69*PrSettings!$F$4</f>
        <v>0</v>
      </c>
      <c r="CD70" s="282" t="n">
        <f aca="false">CD69*PrSettings!$F$5</f>
        <v>0</v>
      </c>
      <c r="CE70" s="282" t="n">
        <f aca="false">CE69*PrSettings!$F$6</f>
        <v>0</v>
      </c>
      <c r="CF70" s="282" t="n">
        <f aca="false">CF69*PrSettings!$F$7</f>
        <v>0</v>
      </c>
      <c r="CG70" s="283" t="n">
        <f aca="false">CG69*PrSettings!$F$8</f>
        <v>0</v>
      </c>
      <c r="CL70" s="281" t="str">
        <f aca="false">Language!$E$175</f>
        <v>Points:</v>
      </c>
      <c r="CM70" s="281"/>
      <c r="CN70" s="281"/>
      <c r="CO70" s="282" t="n">
        <f aca="false">CO69*PrSettings!$F$9</f>
        <v>0</v>
      </c>
      <c r="CP70" s="282" t="n">
        <f aca="false">CP69*PrSettings!$F$4</f>
        <v>0</v>
      </c>
      <c r="CQ70" s="282" t="n">
        <f aca="false">CQ69*PrSettings!$F$5</f>
        <v>0</v>
      </c>
      <c r="CR70" s="282" t="n">
        <f aca="false">CR69*PrSettings!$F$6</f>
        <v>0</v>
      </c>
      <c r="CS70" s="282" t="n">
        <f aca="false">CS69*PrSettings!$F$7</f>
        <v>0</v>
      </c>
      <c r="CT70" s="283" t="n">
        <f aca="false">CT69*PrSettings!$F$8</f>
        <v>0</v>
      </c>
      <c r="CY70" s="281" t="str">
        <f aca="false">Language!$E$175</f>
        <v>Points:</v>
      </c>
      <c r="CZ70" s="281"/>
      <c r="DA70" s="281"/>
      <c r="DB70" s="282" t="n">
        <f aca="false">DB69*PrSettings!$F$9</f>
        <v>0</v>
      </c>
      <c r="DC70" s="282" t="n">
        <f aca="false">DC69*PrSettings!$F$4</f>
        <v>0</v>
      </c>
      <c r="DD70" s="282" t="n">
        <f aca="false">DD69*PrSettings!$F$5</f>
        <v>0</v>
      </c>
      <c r="DE70" s="282" t="n">
        <f aca="false">DE69*PrSettings!$F$6</f>
        <v>0</v>
      </c>
      <c r="DF70" s="282" t="n">
        <f aca="false">DF69*PrSettings!$F$7</f>
        <v>0</v>
      </c>
      <c r="DG70" s="283" t="n">
        <f aca="false">DG69*PrSettings!$F$8</f>
        <v>0</v>
      </c>
      <c r="DL70" s="281" t="str">
        <f aca="false">Language!$E$175</f>
        <v>Points:</v>
      </c>
      <c r="DM70" s="281"/>
      <c r="DN70" s="281"/>
      <c r="DO70" s="282" t="n">
        <f aca="false">DO69*PrSettings!$F$9</f>
        <v>0</v>
      </c>
      <c r="DP70" s="282" t="n">
        <f aca="false">DP69*PrSettings!$F$4</f>
        <v>0</v>
      </c>
      <c r="DQ70" s="282" t="n">
        <f aca="false">DQ69*PrSettings!$F$5</f>
        <v>0</v>
      </c>
      <c r="DR70" s="282" t="n">
        <f aca="false">DR69*PrSettings!$F$6</f>
        <v>0</v>
      </c>
      <c r="DS70" s="282" t="n">
        <f aca="false">DS69*PrSettings!$F$7</f>
        <v>0</v>
      </c>
      <c r="DT70" s="283" t="n">
        <f aca="false">DT69*PrSettings!$F$8</f>
        <v>0</v>
      </c>
      <c r="DY70" s="281" t="str">
        <f aca="false">Language!$E$175</f>
        <v>Points:</v>
      </c>
      <c r="DZ70" s="281"/>
      <c r="EA70" s="281"/>
      <c r="EB70" s="282" t="n">
        <f aca="false">EB69*PrSettings!$F$9</f>
        <v>0</v>
      </c>
      <c r="EC70" s="282" t="n">
        <f aca="false">EC69*PrSettings!$F$4</f>
        <v>0</v>
      </c>
      <c r="ED70" s="282" t="n">
        <f aca="false">ED69*PrSettings!$F$5</f>
        <v>0</v>
      </c>
      <c r="EE70" s="282" t="n">
        <f aca="false">EE69*PrSettings!$F$6</f>
        <v>0</v>
      </c>
      <c r="EF70" s="282" t="n">
        <f aca="false">EF69*PrSettings!$F$7</f>
        <v>0</v>
      </c>
      <c r="EG70" s="283" t="n">
        <f aca="false">EG69*PrSettings!$F$8</f>
        <v>0</v>
      </c>
      <c r="EL70" s="281" t="str">
        <f aca="false">Language!$E$175</f>
        <v>Points:</v>
      </c>
      <c r="EM70" s="281"/>
      <c r="EN70" s="281"/>
      <c r="EO70" s="282" t="n">
        <f aca="false">EO69*PrSettings!$F$9</f>
        <v>0</v>
      </c>
      <c r="EP70" s="282" t="n">
        <f aca="false">EP69*PrSettings!$F$4</f>
        <v>0</v>
      </c>
      <c r="EQ70" s="282" t="n">
        <f aca="false">EQ69*PrSettings!$F$5</f>
        <v>0</v>
      </c>
      <c r="ER70" s="282" t="n">
        <f aca="false">ER69*PrSettings!$F$6</f>
        <v>0</v>
      </c>
      <c r="ES70" s="282" t="n">
        <f aca="false">ES69*PrSettings!$F$7</f>
        <v>0</v>
      </c>
      <c r="ET70" s="283" t="n">
        <f aca="false">ET69*PrSettings!$F$8</f>
        <v>0</v>
      </c>
      <c r="EY70" s="281" t="str">
        <f aca="false">Language!$E$175</f>
        <v>Points:</v>
      </c>
      <c r="EZ70" s="281"/>
      <c r="FA70" s="281"/>
      <c r="FB70" s="282" t="n">
        <f aca="false">FB69*PrSettings!$F$9</f>
        <v>0</v>
      </c>
      <c r="FC70" s="282" t="n">
        <f aca="false">FC69*PrSettings!$F$4</f>
        <v>0</v>
      </c>
      <c r="FD70" s="282" t="n">
        <f aca="false">FD69*PrSettings!$F$5</f>
        <v>0</v>
      </c>
      <c r="FE70" s="282" t="n">
        <f aca="false">FE69*PrSettings!$F$6</f>
        <v>0</v>
      </c>
      <c r="FF70" s="282" t="n">
        <f aca="false">FF69*PrSettings!$F$7</f>
        <v>0</v>
      </c>
      <c r="FG70" s="283" t="n">
        <f aca="false">FG69*PrSettings!$F$8</f>
        <v>0</v>
      </c>
      <c r="FL70" s="281" t="str">
        <f aca="false">Language!$E$175</f>
        <v>Points:</v>
      </c>
      <c r="FM70" s="281"/>
      <c r="FN70" s="281"/>
      <c r="FO70" s="282" t="n">
        <f aca="false">FO69*PrSettings!$F$9</f>
        <v>0</v>
      </c>
      <c r="FP70" s="282" t="n">
        <f aca="false">FP69*PrSettings!$F$4</f>
        <v>0</v>
      </c>
      <c r="FQ70" s="282" t="n">
        <f aca="false">FQ69*PrSettings!$F$5</f>
        <v>0</v>
      </c>
      <c r="FR70" s="282" t="n">
        <f aca="false">FR69*PrSettings!$F$6</f>
        <v>0</v>
      </c>
      <c r="FS70" s="282" t="n">
        <f aca="false">FS69*PrSettings!$F$7</f>
        <v>0</v>
      </c>
      <c r="FT70" s="283" t="n">
        <f aca="false">FT69*PrSettings!$F$8</f>
        <v>0</v>
      </c>
      <c r="FY70" s="281" t="str">
        <f aca="false">Language!$E$175</f>
        <v>Points:</v>
      </c>
      <c r="FZ70" s="281"/>
      <c r="GA70" s="281"/>
      <c r="GB70" s="282" t="n">
        <f aca="false">GB69*PrSettings!$F$9</f>
        <v>0</v>
      </c>
      <c r="GC70" s="282" t="n">
        <f aca="false">GC69*PrSettings!$F$4</f>
        <v>0</v>
      </c>
      <c r="GD70" s="282" t="n">
        <f aca="false">GD69*PrSettings!$F$5</f>
        <v>0</v>
      </c>
      <c r="GE70" s="282" t="n">
        <f aca="false">GE69*PrSettings!$F$6</f>
        <v>0</v>
      </c>
      <c r="GF70" s="282" t="n">
        <f aca="false">GF69*PrSettings!$F$7</f>
        <v>0</v>
      </c>
      <c r="GG70" s="283" t="n">
        <f aca="false">GG69*PrSettings!$F$8</f>
        <v>0</v>
      </c>
      <c r="GL70" s="281" t="str">
        <f aca="false">Language!$E$175</f>
        <v>Points:</v>
      </c>
      <c r="GM70" s="281"/>
      <c r="GN70" s="281"/>
      <c r="GO70" s="282" t="n">
        <f aca="false">GO69*PrSettings!$F$9</f>
        <v>0</v>
      </c>
      <c r="GP70" s="282" t="n">
        <f aca="false">GP69*PrSettings!$F$4</f>
        <v>0</v>
      </c>
      <c r="GQ70" s="282" t="n">
        <f aca="false">GQ69*PrSettings!$F$5</f>
        <v>0</v>
      </c>
      <c r="GR70" s="282" t="n">
        <f aca="false">GR69*PrSettings!$F$6</f>
        <v>0</v>
      </c>
      <c r="GS70" s="282" t="n">
        <f aca="false">GS69*PrSettings!$F$7</f>
        <v>0</v>
      </c>
      <c r="GT70" s="283" t="n">
        <f aca="false">GT69*PrSettings!$F$8</f>
        <v>0</v>
      </c>
      <c r="GY70" s="281" t="str">
        <f aca="false">Language!$E$175</f>
        <v>Points:</v>
      </c>
      <c r="GZ70" s="281"/>
      <c r="HA70" s="281"/>
      <c r="HB70" s="282" t="n">
        <f aca="false">HB69*PrSettings!$F$9</f>
        <v>0</v>
      </c>
      <c r="HC70" s="282" t="n">
        <f aca="false">HC69*PrSettings!$F$4</f>
        <v>0</v>
      </c>
      <c r="HD70" s="282" t="n">
        <f aca="false">HD69*PrSettings!$F$5</f>
        <v>0</v>
      </c>
      <c r="HE70" s="282" t="n">
        <f aca="false">HE69*PrSettings!$F$6</f>
        <v>0</v>
      </c>
      <c r="HF70" s="282" t="n">
        <f aca="false">HF69*PrSettings!$F$7</f>
        <v>0</v>
      </c>
      <c r="HG70" s="283" t="n">
        <f aca="false">HG69*PrSettings!$F$8</f>
        <v>0</v>
      </c>
      <c r="HL70" s="281" t="str">
        <f aca="false">Language!$E$175</f>
        <v>Points:</v>
      </c>
      <c r="HM70" s="281"/>
      <c r="HN70" s="281"/>
      <c r="HO70" s="282" t="n">
        <f aca="false">HO69*PrSettings!$F$9</f>
        <v>0</v>
      </c>
      <c r="HP70" s="282" t="n">
        <f aca="false">HP69*PrSettings!$F$4</f>
        <v>0</v>
      </c>
      <c r="HQ70" s="282" t="n">
        <f aca="false">HQ69*PrSettings!$F$5</f>
        <v>0</v>
      </c>
      <c r="HR70" s="282" t="n">
        <f aca="false">HR69*PrSettings!$F$6</f>
        <v>0</v>
      </c>
      <c r="HS70" s="282" t="n">
        <f aca="false">HS69*PrSettings!$F$7</f>
        <v>0</v>
      </c>
      <c r="HT70" s="283" t="n">
        <f aca="false">HT69*PrSettings!$F$8</f>
        <v>0</v>
      </c>
      <c r="HY70" s="281" t="str">
        <f aca="false">Language!$E$175</f>
        <v>Points:</v>
      </c>
      <c r="HZ70" s="281"/>
      <c r="IA70" s="281"/>
      <c r="IB70" s="282" t="n">
        <f aca="false">IB69*PrSettings!$F$9</f>
        <v>0</v>
      </c>
      <c r="IC70" s="282" t="n">
        <f aca="false">IC69*PrSettings!$F$4</f>
        <v>0</v>
      </c>
      <c r="ID70" s="282" t="n">
        <f aca="false">ID69*PrSettings!$F$5</f>
        <v>0</v>
      </c>
      <c r="IE70" s="282" t="n">
        <f aca="false">IE69*PrSettings!$F$6</f>
        <v>0</v>
      </c>
      <c r="IF70" s="282" t="n">
        <f aca="false">IF69*PrSettings!$F$7</f>
        <v>0</v>
      </c>
      <c r="IG70" s="283" t="n">
        <f aca="false">IG69*PrSettings!$F$8</f>
        <v>0</v>
      </c>
      <c r="IL70" s="281" t="str">
        <f aca="false">Language!$E$175</f>
        <v>Points:</v>
      </c>
      <c r="IM70" s="281"/>
      <c r="IN70" s="281"/>
      <c r="IO70" s="282" t="n">
        <f aca="false">IO69*PrSettings!$F$9</f>
        <v>0</v>
      </c>
      <c r="IP70" s="282" t="n">
        <f aca="false">IP69*PrSettings!$F$4</f>
        <v>0</v>
      </c>
      <c r="IQ70" s="282" t="n">
        <f aca="false">IQ69*PrSettings!$F$5</f>
        <v>0</v>
      </c>
      <c r="IR70" s="282" t="n">
        <f aca="false">IR69*PrSettings!$F$6</f>
        <v>0</v>
      </c>
      <c r="IS70" s="282" t="n">
        <f aca="false">IS69*PrSettings!$F$7</f>
        <v>0</v>
      </c>
      <c r="IT70" s="283" t="n">
        <f aca="false">IT69*PrSettings!$F$8</f>
        <v>0</v>
      </c>
      <c r="IY70" s="281" t="str">
        <f aca="false">Language!$E$175</f>
        <v>Points:</v>
      </c>
      <c r="IZ70" s="281"/>
      <c r="JA70" s="281"/>
      <c r="JB70" s="282" t="n">
        <f aca="false">JB69*PrSettings!$F$9</f>
        <v>0</v>
      </c>
      <c r="JC70" s="282" t="n">
        <f aca="false">JC69*PrSettings!$F$4</f>
        <v>0</v>
      </c>
      <c r="JD70" s="282" t="n">
        <f aca="false">JD69*PrSettings!$F$5</f>
        <v>0</v>
      </c>
      <c r="JE70" s="282" t="n">
        <f aca="false">JE69*PrSettings!$F$6</f>
        <v>0</v>
      </c>
      <c r="JF70" s="282" t="n">
        <f aca="false">JF69*PrSettings!$F$7</f>
        <v>0</v>
      </c>
      <c r="JG70" s="283" t="n">
        <f aca="false">JG69*PrSettings!$F$8</f>
        <v>0</v>
      </c>
      <c r="JL70" s="281" t="str">
        <f aca="false">Language!$E$175</f>
        <v>Points:</v>
      </c>
      <c r="JM70" s="281"/>
      <c r="JN70" s="281"/>
      <c r="JO70" s="282" t="n">
        <f aca="false">JO69*PrSettings!$F$9</f>
        <v>0</v>
      </c>
      <c r="JP70" s="282" t="n">
        <f aca="false">JP69*PrSettings!$F$4</f>
        <v>0</v>
      </c>
      <c r="JQ70" s="282" t="n">
        <f aca="false">JQ69*PrSettings!$F$5</f>
        <v>0</v>
      </c>
      <c r="JR70" s="282" t="n">
        <f aca="false">JR69*PrSettings!$F$6</f>
        <v>0</v>
      </c>
      <c r="JS70" s="282" t="n">
        <f aca="false">JS69*PrSettings!$F$7</f>
        <v>0</v>
      </c>
      <c r="JT70" s="283" t="n">
        <f aca="false">JT69*PrSettings!$F$8</f>
        <v>0</v>
      </c>
      <c r="JY70" s="281" t="str">
        <f aca="false">Language!$E$175</f>
        <v>Points:</v>
      </c>
      <c r="JZ70" s="281"/>
      <c r="KA70" s="281"/>
      <c r="KB70" s="282" t="n">
        <f aca="false">KB69*PrSettings!$F$9</f>
        <v>0</v>
      </c>
      <c r="KC70" s="282" t="n">
        <f aca="false">KC69*PrSettings!$F$4</f>
        <v>0</v>
      </c>
      <c r="KD70" s="282" t="n">
        <f aca="false">KD69*PrSettings!$F$5</f>
        <v>0</v>
      </c>
      <c r="KE70" s="282" t="n">
        <f aca="false">KE69*PrSettings!$F$6</f>
        <v>0</v>
      </c>
      <c r="KF70" s="282" t="n">
        <f aca="false">KF69*PrSettings!$F$7</f>
        <v>0</v>
      </c>
      <c r="KG70" s="283" t="n">
        <f aca="false">KG69*PrSettings!$F$8</f>
        <v>0</v>
      </c>
      <c r="KL70" s="281" t="str">
        <f aca="false">Language!$E$175</f>
        <v>Points:</v>
      </c>
      <c r="KM70" s="281"/>
      <c r="KN70" s="281"/>
      <c r="KO70" s="282" t="n">
        <f aca="false">KO69*PrSettings!$F$9</f>
        <v>0</v>
      </c>
      <c r="KP70" s="282" t="n">
        <f aca="false">KP69*PrSettings!$F$4</f>
        <v>0</v>
      </c>
      <c r="KQ70" s="282" t="n">
        <f aca="false">KQ69*PrSettings!$F$5</f>
        <v>0</v>
      </c>
      <c r="KR70" s="282" t="n">
        <f aca="false">KR69*PrSettings!$F$6</f>
        <v>0</v>
      </c>
      <c r="KS70" s="282" t="n">
        <f aca="false">KS69*PrSettings!$F$7</f>
        <v>0</v>
      </c>
      <c r="KT70" s="283" t="n">
        <f aca="false">KT69*PrSettings!$F$8</f>
        <v>0</v>
      </c>
      <c r="KY70" s="281" t="str">
        <f aca="false">Language!$E$175</f>
        <v>Points:</v>
      </c>
      <c r="KZ70" s="281"/>
      <c r="LA70" s="281"/>
      <c r="LB70" s="282" t="n">
        <f aca="false">LB69*PrSettings!$F$9</f>
        <v>0</v>
      </c>
      <c r="LC70" s="282" t="n">
        <f aca="false">LC69*PrSettings!$F$4</f>
        <v>0</v>
      </c>
      <c r="LD70" s="282" t="n">
        <f aca="false">LD69*PrSettings!$F$5</f>
        <v>0</v>
      </c>
      <c r="LE70" s="282" t="n">
        <f aca="false">LE69*PrSettings!$F$6</f>
        <v>0</v>
      </c>
      <c r="LF70" s="282" t="n">
        <f aca="false">LF69*PrSettings!$F$7</f>
        <v>0</v>
      </c>
      <c r="LG70" s="283" t="n">
        <f aca="false">LG69*PrSettings!$F$8</f>
        <v>0</v>
      </c>
      <c r="LL70" s="281" t="str">
        <f aca="false">Language!$E$175</f>
        <v>Points:</v>
      </c>
      <c r="LM70" s="281"/>
      <c r="LN70" s="281"/>
      <c r="LO70" s="282" t="n">
        <f aca="false">LO69*PrSettings!$F$9</f>
        <v>0</v>
      </c>
      <c r="LP70" s="282" t="n">
        <f aca="false">LP69*PrSettings!$F$4</f>
        <v>0</v>
      </c>
      <c r="LQ70" s="282" t="n">
        <f aca="false">LQ69*PrSettings!$F$5</f>
        <v>0</v>
      </c>
      <c r="LR70" s="282" t="n">
        <f aca="false">LR69*PrSettings!$F$6</f>
        <v>0</v>
      </c>
      <c r="LS70" s="282" t="n">
        <f aca="false">LS69*PrSettings!$F$7</f>
        <v>0</v>
      </c>
      <c r="LT70" s="283" t="n">
        <f aca="false">LT69*PrSettings!$F$8</f>
        <v>0</v>
      </c>
      <c r="LY70" s="281" t="str">
        <f aca="false">Language!$E$175</f>
        <v>Points:</v>
      </c>
      <c r="LZ70" s="281"/>
      <c r="MA70" s="281"/>
      <c r="MB70" s="282" t="n">
        <f aca="false">MB69*PrSettings!$F$9</f>
        <v>0</v>
      </c>
      <c r="MC70" s="282" t="n">
        <f aca="false">MC69*PrSettings!$F$4</f>
        <v>0</v>
      </c>
      <c r="MD70" s="282" t="n">
        <f aca="false">MD69*PrSettings!$F$5</f>
        <v>0</v>
      </c>
      <c r="ME70" s="282" t="n">
        <f aca="false">ME69*PrSettings!$F$6</f>
        <v>0</v>
      </c>
      <c r="MF70" s="282" t="n">
        <f aca="false">MF69*PrSettings!$F$7</f>
        <v>0</v>
      </c>
      <c r="MG70" s="283" t="n">
        <f aca="false">MG69*PrSettings!$F$8</f>
        <v>0</v>
      </c>
    </row>
    <row r="71" customFormat="false" ht="16.5" hidden="false" customHeight="true" outlineLevel="0" collapsed="false">
      <c r="L71" s="281" t="str">
        <f aca="false">Language!$E$175</f>
        <v>Points:</v>
      </c>
      <c r="M71" s="281"/>
      <c r="N71" s="281"/>
      <c r="O71" s="282" t="n">
        <f aca="false">O69*PrSettings!$F$9</f>
        <v>0</v>
      </c>
      <c r="P71" s="282" t="n">
        <f aca="false">P69*PrSettings!$F$4</f>
        <v>0</v>
      </c>
      <c r="Q71" s="282" t="n">
        <f aca="false">Q69*PrSettings!$F$5</f>
        <v>0</v>
      </c>
      <c r="R71" s="282" t="n">
        <f aca="false">R69*PrSettings!$F$6</f>
        <v>0</v>
      </c>
      <c r="S71" s="282" t="n">
        <f aca="false">S69*PrSettings!$F$7</f>
        <v>0</v>
      </c>
      <c r="T71" s="283" t="n">
        <f aca="false">T69*PrSettings!$F$8</f>
        <v>0</v>
      </c>
      <c r="Y71" s="281" t="str">
        <f aca="false">Language!$E$175</f>
        <v>Points:</v>
      </c>
      <c r="Z71" s="281"/>
      <c r="AA71" s="281"/>
      <c r="AB71" s="282" t="n">
        <f aca="false">AB69*PrSettings!$F$9</f>
        <v>0</v>
      </c>
      <c r="AC71" s="282" t="n">
        <f aca="false">AC69*PrSettings!$F$4</f>
        <v>0</v>
      </c>
      <c r="AD71" s="282" t="n">
        <f aca="false">AD69*PrSettings!$F$5</f>
        <v>0</v>
      </c>
      <c r="AE71" s="282" t="n">
        <f aca="false">AE69*PrSettings!$F$6</f>
        <v>0</v>
      </c>
      <c r="AF71" s="282" t="n">
        <f aca="false">AF69*PrSettings!$F$7</f>
        <v>0</v>
      </c>
      <c r="AG71" s="283" t="n">
        <f aca="false">AG69*PrSettings!$F$8</f>
        <v>0</v>
      </c>
      <c r="AL71" s="281" t="str">
        <f aca="false">Language!$E$175</f>
        <v>Points:</v>
      </c>
      <c r="AM71" s="281"/>
      <c r="AN71" s="281"/>
      <c r="AO71" s="282" t="n">
        <f aca="false">AO69*PrSettings!$F$9</f>
        <v>0</v>
      </c>
      <c r="AP71" s="282" t="n">
        <f aca="false">AP69*PrSettings!$F$4</f>
        <v>0</v>
      </c>
      <c r="AQ71" s="282" t="n">
        <f aca="false">AQ69*PrSettings!$F$5</f>
        <v>0</v>
      </c>
      <c r="AR71" s="282" t="n">
        <f aca="false">AR69*PrSettings!$F$6</f>
        <v>0</v>
      </c>
      <c r="AS71" s="282" t="n">
        <f aca="false">AS69*PrSettings!$F$7</f>
        <v>0</v>
      </c>
      <c r="AT71" s="283" t="n">
        <f aca="false">AT69*PrSettings!$F$8</f>
        <v>0</v>
      </c>
      <c r="AY71" s="281" t="str">
        <f aca="false">Language!$E$175</f>
        <v>Points:</v>
      </c>
      <c r="AZ71" s="281"/>
      <c r="BA71" s="281"/>
      <c r="BB71" s="282" t="n">
        <f aca="false">BB69*PrSettings!$F$9</f>
        <v>0</v>
      </c>
      <c r="BC71" s="282" t="n">
        <f aca="false">BC69*PrSettings!$F$4</f>
        <v>0</v>
      </c>
      <c r="BD71" s="282" t="n">
        <f aca="false">BD69*PrSettings!$F$5</f>
        <v>0</v>
      </c>
      <c r="BE71" s="282" t="n">
        <f aca="false">BE69*PrSettings!$F$6</f>
        <v>0</v>
      </c>
      <c r="BF71" s="282" t="n">
        <f aca="false">BF69*PrSettings!$F$7</f>
        <v>0</v>
      </c>
      <c r="BG71" s="283" t="n">
        <f aca="false">BG69*PrSettings!$F$8</f>
        <v>0</v>
      </c>
      <c r="BL71" s="281" t="str">
        <f aca="false">Language!$E$175</f>
        <v>Points:</v>
      </c>
      <c r="BM71" s="281"/>
      <c r="BN71" s="281"/>
      <c r="BO71" s="282" t="n">
        <f aca="false">BO69*PrSettings!$F$9</f>
        <v>0</v>
      </c>
      <c r="BP71" s="282" t="n">
        <f aca="false">BP69*PrSettings!$F$4</f>
        <v>0</v>
      </c>
      <c r="BQ71" s="282" t="n">
        <f aca="false">BQ69*PrSettings!$F$5</f>
        <v>0</v>
      </c>
      <c r="BR71" s="282" t="n">
        <f aca="false">BR69*PrSettings!$F$6</f>
        <v>0</v>
      </c>
      <c r="BS71" s="282" t="n">
        <f aca="false">BS69*PrSettings!$F$7</f>
        <v>0</v>
      </c>
      <c r="BT71" s="283" t="n">
        <f aca="false">BT69*PrSettings!$F$8</f>
        <v>0</v>
      </c>
      <c r="BY71" s="281" t="str">
        <f aca="false">Language!$E$175</f>
        <v>Points:</v>
      </c>
      <c r="BZ71" s="281"/>
      <c r="CA71" s="281"/>
      <c r="CB71" s="282" t="n">
        <f aca="false">CB69*PrSettings!$F$9</f>
        <v>0</v>
      </c>
      <c r="CC71" s="282" t="n">
        <f aca="false">CC69*PrSettings!$F$4</f>
        <v>0</v>
      </c>
      <c r="CD71" s="282" t="n">
        <f aca="false">CD69*PrSettings!$F$5</f>
        <v>0</v>
      </c>
      <c r="CE71" s="282" t="n">
        <f aca="false">CE69*PrSettings!$F$6</f>
        <v>0</v>
      </c>
      <c r="CF71" s="282" t="n">
        <f aca="false">CF69*PrSettings!$F$7</f>
        <v>0</v>
      </c>
      <c r="CG71" s="283" t="n">
        <f aca="false">CG69*PrSettings!$F$8</f>
        <v>0</v>
      </c>
      <c r="CL71" s="281" t="str">
        <f aca="false">Language!$E$175</f>
        <v>Points:</v>
      </c>
      <c r="CM71" s="281"/>
      <c r="CN71" s="281"/>
      <c r="CO71" s="282" t="n">
        <f aca="false">CO69*PrSettings!$F$9</f>
        <v>0</v>
      </c>
      <c r="CP71" s="282" t="n">
        <f aca="false">CP69*PrSettings!$F$4</f>
        <v>0</v>
      </c>
      <c r="CQ71" s="282" t="n">
        <f aca="false">CQ69*PrSettings!$F$5</f>
        <v>0</v>
      </c>
      <c r="CR71" s="282" t="n">
        <f aca="false">CR69*PrSettings!$F$6</f>
        <v>0</v>
      </c>
      <c r="CS71" s="282" t="n">
        <f aca="false">CS69*PrSettings!$F$7</f>
        <v>0</v>
      </c>
      <c r="CT71" s="283" t="n">
        <f aca="false">CT69*PrSettings!$F$8</f>
        <v>0</v>
      </c>
      <c r="CY71" s="281" t="str">
        <f aca="false">Language!$E$175</f>
        <v>Points:</v>
      </c>
      <c r="CZ71" s="281"/>
      <c r="DA71" s="281"/>
      <c r="DB71" s="282" t="n">
        <f aca="false">DB69*PrSettings!$F$9</f>
        <v>0</v>
      </c>
      <c r="DC71" s="282" t="n">
        <f aca="false">DC69*PrSettings!$F$4</f>
        <v>0</v>
      </c>
      <c r="DD71" s="282" t="n">
        <f aca="false">DD69*PrSettings!$F$5</f>
        <v>0</v>
      </c>
      <c r="DE71" s="282" t="n">
        <f aca="false">DE69*PrSettings!$F$6</f>
        <v>0</v>
      </c>
      <c r="DF71" s="282" t="n">
        <f aca="false">DF69*PrSettings!$F$7</f>
        <v>0</v>
      </c>
      <c r="DG71" s="283" t="n">
        <f aca="false">DG69*PrSettings!$F$8</f>
        <v>0</v>
      </c>
      <c r="DL71" s="281" t="str">
        <f aca="false">Language!$E$175</f>
        <v>Points:</v>
      </c>
      <c r="DM71" s="281"/>
      <c r="DN71" s="281"/>
      <c r="DO71" s="282" t="n">
        <f aca="false">DO69*PrSettings!$F$9</f>
        <v>0</v>
      </c>
      <c r="DP71" s="282" t="n">
        <f aca="false">DP69*PrSettings!$F$4</f>
        <v>0</v>
      </c>
      <c r="DQ71" s="282" t="n">
        <f aca="false">DQ69*PrSettings!$F$5</f>
        <v>0</v>
      </c>
      <c r="DR71" s="282" t="n">
        <f aca="false">DR69*PrSettings!$F$6</f>
        <v>0</v>
      </c>
      <c r="DS71" s="282" t="n">
        <f aca="false">DS69*PrSettings!$F$7</f>
        <v>0</v>
      </c>
      <c r="DT71" s="283" t="n">
        <f aca="false">DT69*PrSettings!$F$8</f>
        <v>0</v>
      </c>
      <c r="DY71" s="281" t="str">
        <f aca="false">Language!$E$175</f>
        <v>Points:</v>
      </c>
      <c r="DZ71" s="281"/>
      <c r="EA71" s="281"/>
      <c r="EB71" s="282" t="n">
        <f aca="false">EB69*PrSettings!$F$9</f>
        <v>0</v>
      </c>
      <c r="EC71" s="282" t="n">
        <f aca="false">EC69*PrSettings!$F$4</f>
        <v>0</v>
      </c>
      <c r="ED71" s="282" t="n">
        <f aca="false">ED69*PrSettings!$F$5</f>
        <v>0</v>
      </c>
      <c r="EE71" s="282" t="n">
        <f aca="false">EE69*PrSettings!$F$6</f>
        <v>0</v>
      </c>
      <c r="EF71" s="282" t="n">
        <f aca="false">EF69*PrSettings!$F$7</f>
        <v>0</v>
      </c>
      <c r="EG71" s="283" t="n">
        <f aca="false">EG69*PrSettings!$F$8</f>
        <v>0</v>
      </c>
      <c r="EL71" s="281" t="str">
        <f aca="false">Language!$E$175</f>
        <v>Points:</v>
      </c>
      <c r="EM71" s="281"/>
      <c r="EN71" s="281"/>
      <c r="EO71" s="282" t="n">
        <f aca="false">EO69*PrSettings!$F$9</f>
        <v>0</v>
      </c>
      <c r="EP71" s="282" t="n">
        <f aca="false">EP69*PrSettings!$F$4</f>
        <v>0</v>
      </c>
      <c r="EQ71" s="282" t="n">
        <f aca="false">EQ69*PrSettings!$F$5</f>
        <v>0</v>
      </c>
      <c r="ER71" s="282" t="n">
        <f aca="false">ER69*PrSettings!$F$6</f>
        <v>0</v>
      </c>
      <c r="ES71" s="282" t="n">
        <f aca="false">ES69*PrSettings!$F$7</f>
        <v>0</v>
      </c>
      <c r="ET71" s="283" t="n">
        <f aca="false">ET69*PrSettings!$F$8</f>
        <v>0</v>
      </c>
      <c r="EY71" s="281" t="str">
        <f aca="false">Language!$E$175</f>
        <v>Points:</v>
      </c>
      <c r="EZ71" s="281"/>
      <c r="FA71" s="281"/>
      <c r="FB71" s="282" t="n">
        <f aca="false">FB69*PrSettings!$F$9</f>
        <v>0</v>
      </c>
      <c r="FC71" s="282" t="n">
        <f aca="false">FC69*PrSettings!$F$4</f>
        <v>0</v>
      </c>
      <c r="FD71" s="282" t="n">
        <f aca="false">FD69*PrSettings!$F$5</f>
        <v>0</v>
      </c>
      <c r="FE71" s="282" t="n">
        <f aca="false">FE69*PrSettings!$F$6</f>
        <v>0</v>
      </c>
      <c r="FF71" s="282" t="n">
        <f aca="false">FF69*PrSettings!$F$7</f>
        <v>0</v>
      </c>
      <c r="FG71" s="283" t="n">
        <f aca="false">FG69*PrSettings!$F$8</f>
        <v>0</v>
      </c>
      <c r="FL71" s="281" t="str">
        <f aca="false">Language!$E$175</f>
        <v>Points:</v>
      </c>
      <c r="FM71" s="281"/>
      <c r="FN71" s="281"/>
      <c r="FO71" s="282" t="n">
        <f aca="false">FO69*PrSettings!$F$9</f>
        <v>0</v>
      </c>
      <c r="FP71" s="282" t="n">
        <f aca="false">FP69*PrSettings!$F$4</f>
        <v>0</v>
      </c>
      <c r="FQ71" s="282" t="n">
        <f aca="false">FQ69*PrSettings!$F$5</f>
        <v>0</v>
      </c>
      <c r="FR71" s="282" t="n">
        <f aca="false">FR69*PrSettings!$F$6</f>
        <v>0</v>
      </c>
      <c r="FS71" s="282" t="n">
        <f aca="false">FS69*PrSettings!$F$7</f>
        <v>0</v>
      </c>
      <c r="FT71" s="283" t="n">
        <f aca="false">FT69*PrSettings!$F$8</f>
        <v>0</v>
      </c>
      <c r="FY71" s="281" t="str">
        <f aca="false">Language!$E$175</f>
        <v>Points:</v>
      </c>
      <c r="FZ71" s="281"/>
      <c r="GA71" s="281"/>
      <c r="GB71" s="282" t="n">
        <f aca="false">GB69*PrSettings!$F$9</f>
        <v>0</v>
      </c>
      <c r="GC71" s="282" t="n">
        <f aca="false">GC69*PrSettings!$F$4</f>
        <v>0</v>
      </c>
      <c r="GD71" s="282" t="n">
        <f aca="false">GD69*PrSettings!$F$5</f>
        <v>0</v>
      </c>
      <c r="GE71" s="282" t="n">
        <f aca="false">GE69*PrSettings!$F$6</f>
        <v>0</v>
      </c>
      <c r="GF71" s="282" t="n">
        <f aca="false">GF69*PrSettings!$F$7</f>
        <v>0</v>
      </c>
      <c r="GG71" s="283" t="n">
        <f aca="false">GG69*PrSettings!$F$8</f>
        <v>0</v>
      </c>
      <c r="GL71" s="281" t="str">
        <f aca="false">Language!$E$175</f>
        <v>Points:</v>
      </c>
      <c r="GM71" s="281"/>
      <c r="GN71" s="281"/>
      <c r="GO71" s="282" t="n">
        <f aca="false">GO69*PrSettings!$F$9</f>
        <v>0</v>
      </c>
      <c r="GP71" s="282" t="n">
        <f aca="false">GP69*PrSettings!$F$4</f>
        <v>0</v>
      </c>
      <c r="GQ71" s="282" t="n">
        <f aca="false">GQ69*PrSettings!$F$5</f>
        <v>0</v>
      </c>
      <c r="GR71" s="282" t="n">
        <f aca="false">GR69*PrSettings!$F$6</f>
        <v>0</v>
      </c>
      <c r="GS71" s="282" t="n">
        <f aca="false">GS69*PrSettings!$F$7</f>
        <v>0</v>
      </c>
      <c r="GT71" s="283" t="n">
        <f aca="false">GT69*PrSettings!$F$8</f>
        <v>0</v>
      </c>
      <c r="GY71" s="281" t="str">
        <f aca="false">Language!$E$175</f>
        <v>Points:</v>
      </c>
      <c r="GZ71" s="281"/>
      <c r="HA71" s="281"/>
      <c r="HB71" s="282" t="n">
        <f aca="false">HB69*PrSettings!$F$9</f>
        <v>0</v>
      </c>
      <c r="HC71" s="282" t="n">
        <f aca="false">HC69*PrSettings!$F$4</f>
        <v>0</v>
      </c>
      <c r="HD71" s="282" t="n">
        <f aca="false">HD69*PrSettings!$F$5</f>
        <v>0</v>
      </c>
      <c r="HE71" s="282" t="n">
        <f aca="false">HE69*PrSettings!$F$6</f>
        <v>0</v>
      </c>
      <c r="HF71" s="282" t="n">
        <f aca="false">HF69*PrSettings!$F$7</f>
        <v>0</v>
      </c>
      <c r="HG71" s="283" t="n">
        <f aca="false">HG69*PrSettings!$F$8</f>
        <v>0</v>
      </c>
      <c r="HL71" s="281" t="str">
        <f aca="false">Language!$E$175</f>
        <v>Points:</v>
      </c>
      <c r="HM71" s="281"/>
      <c r="HN71" s="281"/>
      <c r="HO71" s="282" t="n">
        <f aca="false">HO69*PrSettings!$F$9</f>
        <v>0</v>
      </c>
      <c r="HP71" s="282" t="n">
        <f aca="false">HP69*PrSettings!$F$4</f>
        <v>0</v>
      </c>
      <c r="HQ71" s="282" t="n">
        <f aca="false">HQ69*PrSettings!$F$5</f>
        <v>0</v>
      </c>
      <c r="HR71" s="282" t="n">
        <f aca="false">HR69*PrSettings!$F$6</f>
        <v>0</v>
      </c>
      <c r="HS71" s="282" t="n">
        <f aca="false">HS69*PrSettings!$F$7</f>
        <v>0</v>
      </c>
      <c r="HT71" s="283" t="n">
        <f aca="false">HT69*PrSettings!$F$8</f>
        <v>0</v>
      </c>
      <c r="HY71" s="281" t="str">
        <f aca="false">Language!$E$175</f>
        <v>Points:</v>
      </c>
      <c r="HZ71" s="281"/>
      <c r="IA71" s="281"/>
      <c r="IB71" s="282" t="n">
        <f aca="false">IB69*PrSettings!$F$9</f>
        <v>0</v>
      </c>
      <c r="IC71" s="282" t="n">
        <f aca="false">IC69*PrSettings!$F$4</f>
        <v>0</v>
      </c>
      <c r="ID71" s="282" t="n">
        <f aca="false">ID69*PrSettings!$F$5</f>
        <v>0</v>
      </c>
      <c r="IE71" s="282" t="n">
        <f aca="false">IE69*PrSettings!$F$6</f>
        <v>0</v>
      </c>
      <c r="IF71" s="282" t="n">
        <f aca="false">IF69*PrSettings!$F$7</f>
        <v>0</v>
      </c>
      <c r="IG71" s="283" t="n">
        <f aca="false">IG69*PrSettings!$F$8</f>
        <v>0</v>
      </c>
      <c r="IL71" s="281" t="str">
        <f aca="false">Language!$E$175</f>
        <v>Points:</v>
      </c>
      <c r="IM71" s="281"/>
      <c r="IN71" s="281"/>
      <c r="IO71" s="282" t="n">
        <f aca="false">IO69*PrSettings!$F$9</f>
        <v>0</v>
      </c>
      <c r="IP71" s="282" t="n">
        <f aca="false">IP69*PrSettings!$F$4</f>
        <v>0</v>
      </c>
      <c r="IQ71" s="282" t="n">
        <f aca="false">IQ69*PrSettings!$F$5</f>
        <v>0</v>
      </c>
      <c r="IR71" s="282" t="n">
        <f aca="false">IR69*PrSettings!$F$6</f>
        <v>0</v>
      </c>
      <c r="IS71" s="282" t="n">
        <f aca="false">IS69*PrSettings!$F$7</f>
        <v>0</v>
      </c>
      <c r="IT71" s="283" t="n">
        <f aca="false">IT69*PrSettings!$F$8</f>
        <v>0</v>
      </c>
      <c r="IY71" s="281" t="str">
        <f aca="false">Language!$E$175</f>
        <v>Points:</v>
      </c>
      <c r="IZ71" s="281"/>
      <c r="JA71" s="281"/>
      <c r="JB71" s="282" t="n">
        <f aca="false">JB69*PrSettings!$F$9</f>
        <v>0</v>
      </c>
      <c r="JC71" s="282" t="n">
        <f aca="false">JC69*PrSettings!$F$4</f>
        <v>0</v>
      </c>
      <c r="JD71" s="282" t="n">
        <f aca="false">JD69*PrSettings!$F$5</f>
        <v>0</v>
      </c>
      <c r="JE71" s="282" t="n">
        <f aca="false">JE69*PrSettings!$F$6</f>
        <v>0</v>
      </c>
      <c r="JF71" s="282" t="n">
        <f aca="false">JF69*PrSettings!$F$7</f>
        <v>0</v>
      </c>
      <c r="JG71" s="283" t="n">
        <f aca="false">JG69*PrSettings!$F$8</f>
        <v>0</v>
      </c>
      <c r="JL71" s="281" t="str">
        <f aca="false">Language!$E$175</f>
        <v>Points:</v>
      </c>
      <c r="JM71" s="281"/>
      <c r="JN71" s="281"/>
      <c r="JO71" s="282" t="n">
        <f aca="false">JO69*PrSettings!$F$9</f>
        <v>0</v>
      </c>
      <c r="JP71" s="282" t="n">
        <f aca="false">JP69*PrSettings!$F$4</f>
        <v>0</v>
      </c>
      <c r="JQ71" s="282" t="n">
        <f aca="false">JQ69*PrSettings!$F$5</f>
        <v>0</v>
      </c>
      <c r="JR71" s="282" t="n">
        <f aca="false">JR69*PrSettings!$F$6</f>
        <v>0</v>
      </c>
      <c r="JS71" s="282" t="n">
        <f aca="false">JS69*PrSettings!$F$7</f>
        <v>0</v>
      </c>
      <c r="JT71" s="283" t="n">
        <f aca="false">JT69*PrSettings!$F$8</f>
        <v>0</v>
      </c>
      <c r="JY71" s="281" t="str">
        <f aca="false">Language!$E$175</f>
        <v>Points:</v>
      </c>
      <c r="JZ71" s="281"/>
      <c r="KA71" s="281"/>
      <c r="KB71" s="282" t="n">
        <f aca="false">KB69*PrSettings!$F$9</f>
        <v>0</v>
      </c>
      <c r="KC71" s="282" t="n">
        <f aca="false">KC69*PrSettings!$F$4</f>
        <v>0</v>
      </c>
      <c r="KD71" s="282" t="n">
        <f aca="false">KD69*PrSettings!$F$5</f>
        <v>0</v>
      </c>
      <c r="KE71" s="282" t="n">
        <f aca="false">KE69*PrSettings!$F$6</f>
        <v>0</v>
      </c>
      <c r="KF71" s="282" t="n">
        <f aca="false">KF69*PrSettings!$F$7</f>
        <v>0</v>
      </c>
      <c r="KG71" s="283" t="n">
        <f aca="false">KG69*PrSettings!$F$8</f>
        <v>0</v>
      </c>
      <c r="KL71" s="281" t="str">
        <f aca="false">Language!$E$175</f>
        <v>Points:</v>
      </c>
      <c r="KM71" s="281"/>
      <c r="KN71" s="281"/>
      <c r="KO71" s="282" t="n">
        <f aca="false">KO69*PrSettings!$F$9</f>
        <v>0</v>
      </c>
      <c r="KP71" s="282" t="n">
        <f aca="false">KP69*PrSettings!$F$4</f>
        <v>0</v>
      </c>
      <c r="KQ71" s="282" t="n">
        <f aca="false">KQ69*PrSettings!$F$5</f>
        <v>0</v>
      </c>
      <c r="KR71" s="282" t="n">
        <f aca="false">KR69*PrSettings!$F$6</f>
        <v>0</v>
      </c>
      <c r="KS71" s="282" t="n">
        <f aca="false">KS69*PrSettings!$F$7</f>
        <v>0</v>
      </c>
      <c r="KT71" s="283" t="n">
        <f aca="false">KT69*PrSettings!$F$8</f>
        <v>0</v>
      </c>
      <c r="KY71" s="281" t="str">
        <f aca="false">Language!$E$175</f>
        <v>Points:</v>
      </c>
      <c r="KZ71" s="281"/>
      <c r="LA71" s="281"/>
      <c r="LB71" s="282" t="n">
        <f aca="false">LB69*PrSettings!$F$9</f>
        <v>0</v>
      </c>
      <c r="LC71" s="282" t="n">
        <f aca="false">LC69*PrSettings!$F$4</f>
        <v>0</v>
      </c>
      <c r="LD71" s="282" t="n">
        <f aca="false">LD69*PrSettings!$F$5</f>
        <v>0</v>
      </c>
      <c r="LE71" s="282" t="n">
        <f aca="false">LE69*PrSettings!$F$6</f>
        <v>0</v>
      </c>
      <c r="LF71" s="282" t="n">
        <f aca="false">LF69*PrSettings!$F$7</f>
        <v>0</v>
      </c>
      <c r="LG71" s="283" t="n">
        <f aca="false">LG69*PrSettings!$F$8</f>
        <v>0</v>
      </c>
      <c r="LL71" s="281" t="str">
        <f aca="false">Language!$E$175</f>
        <v>Points:</v>
      </c>
      <c r="LM71" s="281"/>
      <c r="LN71" s="281"/>
      <c r="LO71" s="282" t="n">
        <f aca="false">LO69*PrSettings!$F$9</f>
        <v>0</v>
      </c>
      <c r="LP71" s="282" t="n">
        <f aca="false">LP69*PrSettings!$F$4</f>
        <v>0</v>
      </c>
      <c r="LQ71" s="282" t="n">
        <f aca="false">LQ69*PrSettings!$F$5</f>
        <v>0</v>
      </c>
      <c r="LR71" s="282" t="n">
        <f aca="false">LR69*PrSettings!$F$6</f>
        <v>0</v>
      </c>
      <c r="LS71" s="282" t="n">
        <f aca="false">LS69*PrSettings!$F$7</f>
        <v>0</v>
      </c>
      <c r="LT71" s="283" t="n">
        <f aca="false">LT69*PrSettings!$F$8</f>
        <v>0</v>
      </c>
      <c r="LY71" s="281" t="str">
        <f aca="false">Language!$E$175</f>
        <v>Points:</v>
      </c>
      <c r="LZ71" s="281"/>
      <c r="MA71" s="281"/>
      <c r="MB71" s="282" t="n">
        <f aca="false">MB69*PrSettings!$F$9</f>
        <v>0</v>
      </c>
      <c r="MC71" s="282" t="n">
        <f aca="false">MC69*PrSettings!$F$4</f>
        <v>0</v>
      </c>
      <c r="MD71" s="282" t="n">
        <f aca="false">MD69*PrSettings!$F$5</f>
        <v>0</v>
      </c>
      <c r="ME71" s="282" t="n">
        <f aca="false">ME69*PrSettings!$F$6</f>
        <v>0</v>
      </c>
      <c r="MF71" s="282" t="n">
        <f aca="false">MF69*PrSettings!$F$7</f>
        <v>0</v>
      </c>
      <c r="MG71" s="283" t="n">
        <f aca="false">MG69*PrSettings!$F$8</f>
        <v>0</v>
      </c>
    </row>
    <row r="72" customFormat="false" ht="22.5" hidden="false" customHeight="true" outlineLevel="0" collapsed="false">
      <c r="L72" s="284" t="str">
        <f aca="false">Language!$E$176</f>
        <v>Sum:</v>
      </c>
      <c r="M72" s="284"/>
      <c r="N72" s="284"/>
      <c r="O72" s="285" t="n">
        <f aca="false">SUM(O70:T70)</f>
        <v>0</v>
      </c>
      <c r="P72" s="285"/>
      <c r="Q72" s="285"/>
      <c r="R72" s="285"/>
      <c r="S72" s="285"/>
      <c r="T72" s="285"/>
      <c r="Y72" s="284" t="str">
        <f aca="false">Language!$E$176</f>
        <v>Sum:</v>
      </c>
      <c r="Z72" s="284"/>
      <c r="AA72" s="284"/>
      <c r="AB72" s="285" t="n">
        <f aca="false">SUM(AB70:AG70)</f>
        <v>0</v>
      </c>
      <c r="AC72" s="285"/>
      <c r="AD72" s="285"/>
      <c r="AE72" s="285"/>
      <c r="AF72" s="285"/>
      <c r="AG72" s="285"/>
      <c r="AL72" s="284" t="str">
        <f aca="false">Language!$E$176</f>
        <v>Sum:</v>
      </c>
      <c r="AM72" s="284"/>
      <c r="AN72" s="284"/>
      <c r="AO72" s="285" t="n">
        <f aca="false">SUM(AO70:AT70)</f>
        <v>0</v>
      </c>
      <c r="AP72" s="285"/>
      <c r="AQ72" s="285"/>
      <c r="AR72" s="285"/>
      <c r="AS72" s="285"/>
      <c r="AT72" s="285"/>
      <c r="AY72" s="284" t="str">
        <f aca="false">Language!$E$176</f>
        <v>Sum:</v>
      </c>
      <c r="AZ72" s="284"/>
      <c r="BA72" s="284"/>
      <c r="BB72" s="285" t="n">
        <f aca="false">SUM(BB70:BG70)</f>
        <v>0</v>
      </c>
      <c r="BC72" s="285"/>
      <c r="BD72" s="285"/>
      <c r="BE72" s="285"/>
      <c r="BF72" s="285"/>
      <c r="BG72" s="285"/>
      <c r="BL72" s="284" t="str">
        <f aca="false">Language!$E$176</f>
        <v>Sum:</v>
      </c>
      <c r="BM72" s="284"/>
      <c r="BN72" s="284"/>
      <c r="BO72" s="285" t="n">
        <f aca="false">SUM(BO70:BT70)</f>
        <v>0</v>
      </c>
      <c r="BP72" s="285"/>
      <c r="BQ72" s="285"/>
      <c r="BR72" s="285"/>
      <c r="BS72" s="285"/>
      <c r="BT72" s="285"/>
      <c r="BY72" s="284" t="str">
        <f aca="false">Language!$E$176</f>
        <v>Sum:</v>
      </c>
      <c r="BZ72" s="284"/>
      <c r="CA72" s="284"/>
      <c r="CB72" s="285" t="n">
        <f aca="false">SUM(CB70:CG70)</f>
        <v>0</v>
      </c>
      <c r="CC72" s="285"/>
      <c r="CD72" s="285"/>
      <c r="CE72" s="285"/>
      <c r="CF72" s="285"/>
      <c r="CG72" s="285"/>
      <c r="CL72" s="284" t="str">
        <f aca="false">Language!$E$176</f>
        <v>Sum:</v>
      </c>
      <c r="CM72" s="284"/>
      <c r="CN72" s="284"/>
      <c r="CO72" s="285" t="n">
        <f aca="false">SUM(CO70:CT70)</f>
        <v>0</v>
      </c>
      <c r="CP72" s="285"/>
      <c r="CQ72" s="285"/>
      <c r="CR72" s="285"/>
      <c r="CS72" s="285"/>
      <c r="CT72" s="285"/>
      <c r="CY72" s="284" t="str">
        <f aca="false">Language!$E$176</f>
        <v>Sum:</v>
      </c>
      <c r="CZ72" s="284"/>
      <c r="DA72" s="284"/>
      <c r="DB72" s="285" t="n">
        <f aca="false">SUM(DB70:DG70)</f>
        <v>0</v>
      </c>
      <c r="DC72" s="285"/>
      <c r="DD72" s="285"/>
      <c r="DE72" s="285"/>
      <c r="DF72" s="285"/>
      <c r="DG72" s="285"/>
      <c r="DL72" s="284" t="str">
        <f aca="false">Language!$E$176</f>
        <v>Sum:</v>
      </c>
      <c r="DM72" s="284"/>
      <c r="DN72" s="284"/>
      <c r="DO72" s="285" t="n">
        <f aca="false">SUM(DO70:DT70)</f>
        <v>0</v>
      </c>
      <c r="DP72" s="285"/>
      <c r="DQ72" s="285"/>
      <c r="DR72" s="285"/>
      <c r="DS72" s="285"/>
      <c r="DT72" s="285"/>
      <c r="DY72" s="284" t="str">
        <f aca="false">Language!$E$176</f>
        <v>Sum:</v>
      </c>
      <c r="DZ72" s="284"/>
      <c r="EA72" s="284"/>
      <c r="EB72" s="285" t="n">
        <f aca="false">SUM(EB70:EG70)</f>
        <v>0</v>
      </c>
      <c r="EC72" s="285"/>
      <c r="ED72" s="285"/>
      <c r="EE72" s="285"/>
      <c r="EF72" s="285"/>
      <c r="EG72" s="285"/>
      <c r="EL72" s="284" t="str">
        <f aca="false">Language!$E$176</f>
        <v>Sum:</v>
      </c>
      <c r="EM72" s="284"/>
      <c r="EN72" s="284"/>
      <c r="EO72" s="285" t="n">
        <f aca="false">SUM(EO70:ET70)</f>
        <v>0</v>
      </c>
      <c r="EP72" s="285"/>
      <c r="EQ72" s="285"/>
      <c r="ER72" s="285"/>
      <c r="ES72" s="285"/>
      <c r="ET72" s="285"/>
      <c r="EY72" s="284" t="str">
        <f aca="false">Language!$E$176</f>
        <v>Sum:</v>
      </c>
      <c r="EZ72" s="284"/>
      <c r="FA72" s="284"/>
      <c r="FB72" s="285" t="n">
        <f aca="false">SUM(FB70:FG70)</f>
        <v>0</v>
      </c>
      <c r="FC72" s="285"/>
      <c r="FD72" s="285"/>
      <c r="FE72" s="285"/>
      <c r="FF72" s="285"/>
      <c r="FG72" s="285"/>
      <c r="FL72" s="284" t="str">
        <f aca="false">Language!$E$176</f>
        <v>Sum:</v>
      </c>
      <c r="FM72" s="284"/>
      <c r="FN72" s="284"/>
      <c r="FO72" s="285" t="n">
        <f aca="false">SUM(FO70:FT70)</f>
        <v>0</v>
      </c>
      <c r="FP72" s="285"/>
      <c r="FQ72" s="285"/>
      <c r="FR72" s="285"/>
      <c r="FS72" s="285"/>
      <c r="FT72" s="285"/>
      <c r="FY72" s="284" t="str">
        <f aca="false">Language!$E$176</f>
        <v>Sum:</v>
      </c>
      <c r="FZ72" s="284"/>
      <c r="GA72" s="284"/>
      <c r="GB72" s="285" t="n">
        <f aca="false">SUM(GB70:GG70)</f>
        <v>0</v>
      </c>
      <c r="GC72" s="285"/>
      <c r="GD72" s="285"/>
      <c r="GE72" s="285"/>
      <c r="GF72" s="285"/>
      <c r="GG72" s="285"/>
      <c r="GL72" s="284" t="str">
        <f aca="false">Language!$E$176</f>
        <v>Sum:</v>
      </c>
      <c r="GM72" s="284"/>
      <c r="GN72" s="284"/>
      <c r="GO72" s="285" t="n">
        <f aca="false">SUM(GO70:GT70)</f>
        <v>0</v>
      </c>
      <c r="GP72" s="285"/>
      <c r="GQ72" s="285"/>
      <c r="GR72" s="285"/>
      <c r="GS72" s="285"/>
      <c r="GT72" s="285"/>
      <c r="GY72" s="284" t="str">
        <f aca="false">Language!$E$176</f>
        <v>Sum:</v>
      </c>
      <c r="GZ72" s="284"/>
      <c r="HA72" s="284"/>
      <c r="HB72" s="285" t="n">
        <f aca="false">SUM(HB70:HG70)</f>
        <v>0</v>
      </c>
      <c r="HC72" s="285"/>
      <c r="HD72" s="285"/>
      <c r="HE72" s="285"/>
      <c r="HF72" s="285"/>
      <c r="HG72" s="285"/>
      <c r="HL72" s="284" t="str">
        <f aca="false">Language!$E$176</f>
        <v>Sum:</v>
      </c>
      <c r="HM72" s="284"/>
      <c r="HN72" s="284"/>
      <c r="HO72" s="285" t="n">
        <f aca="false">SUM(HO70:HT70)</f>
        <v>0</v>
      </c>
      <c r="HP72" s="285"/>
      <c r="HQ72" s="285"/>
      <c r="HR72" s="285"/>
      <c r="HS72" s="285"/>
      <c r="HT72" s="285"/>
      <c r="HY72" s="284" t="str">
        <f aca="false">Language!$E$176</f>
        <v>Sum:</v>
      </c>
      <c r="HZ72" s="284"/>
      <c r="IA72" s="284"/>
      <c r="IB72" s="285" t="n">
        <f aca="false">SUM(IB70:IG70)</f>
        <v>0</v>
      </c>
      <c r="IC72" s="285"/>
      <c r="ID72" s="285"/>
      <c r="IE72" s="285"/>
      <c r="IF72" s="285"/>
      <c r="IG72" s="285"/>
      <c r="IL72" s="284" t="str">
        <f aca="false">Language!$E$176</f>
        <v>Sum:</v>
      </c>
      <c r="IM72" s="284"/>
      <c r="IN72" s="284"/>
      <c r="IO72" s="285" t="n">
        <f aca="false">SUM(IO70:IT70)</f>
        <v>0</v>
      </c>
      <c r="IP72" s="285"/>
      <c r="IQ72" s="285"/>
      <c r="IR72" s="285"/>
      <c r="IS72" s="285"/>
      <c r="IT72" s="285"/>
      <c r="IY72" s="284" t="str">
        <f aca="false">Language!$E$176</f>
        <v>Sum:</v>
      </c>
      <c r="IZ72" s="284"/>
      <c r="JA72" s="284"/>
      <c r="JB72" s="285" t="n">
        <f aca="false">SUM(JB70:JG70)</f>
        <v>0</v>
      </c>
      <c r="JC72" s="285"/>
      <c r="JD72" s="285"/>
      <c r="JE72" s="285"/>
      <c r="JF72" s="285"/>
      <c r="JG72" s="285"/>
      <c r="JL72" s="284" t="str">
        <f aca="false">Language!$E$176</f>
        <v>Sum:</v>
      </c>
      <c r="JM72" s="284"/>
      <c r="JN72" s="284"/>
      <c r="JO72" s="285" t="n">
        <f aca="false">SUM(JO70:JT70)</f>
        <v>0</v>
      </c>
      <c r="JP72" s="285"/>
      <c r="JQ72" s="285"/>
      <c r="JR72" s="285"/>
      <c r="JS72" s="285"/>
      <c r="JT72" s="285"/>
      <c r="JY72" s="284" t="str">
        <f aca="false">Language!$E$176</f>
        <v>Sum:</v>
      </c>
      <c r="JZ72" s="284"/>
      <c r="KA72" s="284"/>
      <c r="KB72" s="285" t="n">
        <f aca="false">SUM(KB70:KG70)</f>
        <v>0</v>
      </c>
      <c r="KC72" s="285"/>
      <c r="KD72" s="285"/>
      <c r="KE72" s="285"/>
      <c r="KF72" s="285"/>
      <c r="KG72" s="285"/>
      <c r="KL72" s="284" t="str">
        <f aca="false">Language!$E$176</f>
        <v>Sum:</v>
      </c>
      <c r="KM72" s="284"/>
      <c r="KN72" s="284"/>
      <c r="KO72" s="285" t="n">
        <f aca="false">SUM(KO70:KT70)</f>
        <v>0</v>
      </c>
      <c r="KP72" s="285"/>
      <c r="KQ72" s="285"/>
      <c r="KR72" s="285"/>
      <c r="KS72" s="285"/>
      <c r="KT72" s="285"/>
      <c r="KY72" s="284" t="str">
        <f aca="false">Language!$E$176</f>
        <v>Sum:</v>
      </c>
      <c r="KZ72" s="284"/>
      <c r="LA72" s="284"/>
      <c r="LB72" s="285" t="n">
        <f aca="false">SUM(LB70:LG70)</f>
        <v>0</v>
      </c>
      <c r="LC72" s="285"/>
      <c r="LD72" s="285"/>
      <c r="LE72" s="285"/>
      <c r="LF72" s="285"/>
      <c r="LG72" s="285"/>
      <c r="LL72" s="284" t="str">
        <f aca="false">Language!$E$176</f>
        <v>Sum:</v>
      </c>
      <c r="LM72" s="284"/>
      <c r="LN72" s="284"/>
      <c r="LO72" s="285" t="n">
        <f aca="false">SUM(LO70:LT70)</f>
        <v>0</v>
      </c>
      <c r="LP72" s="285"/>
      <c r="LQ72" s="285"/>
      <c r="LR72" s="285"/>
      <c r="LS72" s="285"/>
      <c r="LT72" s="285"/>
      <c r="LY72" s="284" t="str">
        <f aca="false">Language!$E$176</f>
        <v>Sum:</v>
      </c>
      <c r="LZ72" s="284"/>
      <c r="MA72" s="284"/>
      <c r="MB72" s="285" t="n">
        <f aca="false">SUM(MB70:MG70)</f>
        <v>0</v>
      </c>
      <c r="MC72" s="285"/>
      <c r="MD72" s="285"/>
      <c r="ME72" s="285"/>
      <c r="MF72" s="285"/>
      <c r="MG72" s="285"/>
    </row>
    <row r="73" customFormat="false" ht="30.75" hidden="false" customHeight="true" outlineLevel="0" collapsed="false"/>
    <row r="74" customFormat="false" ht="16" hidden="false" customHeight="false" outlineLevel="0" collapsed="false">
      <c r="B74" s="286" t="str">
        <f aca="false">Language!$E$188</f>
        <v>Hint</v>
      </c>
      <c r="C74" s="286"/>
      <c r="D74" s="286"/>
      <c r="E74" s="286"/>
      <c r="F74" s="286"/>
      <c r="G74" s="286"/>
      <c r="H74" s="286"/>
      <c r="I74" s="151"/>
      <c r="J74" s="151"/>
      <c r="K74" s="151"/>
      <c r="L74" s="151"/>
      <c r="V74" s="151"/>
      <c r="W74" s="151"/>
      <c r="X74" s="151"/>
      <c r="Y74" s="151"/>
      <c r="AI74" s="151"/>
      <c r="AJ74" s="151"/>
      <c r="AK74" s="151"/>
      <c r="AL74" s="151"/>
      <c r="AV74" s="151"/>
      <c r="AW74" s="151"/>
      <c r="AX74" s="151"/>
      <c r="AY74" s="151"/>
      <c r="BI74" s="151"/>
      <c r="BJ74" s="151"/>
      <c r="BK74" s="151"/>
      <c r="BL74" s="151"/>
      <c r="BV74" s="151"/>
      <c r="BW74" s="151"/>
      <c r="BX74" s="151"/>
      <c r="BY74" s="151"/>
      <c r="CI74" s="151"/>
      <c r="CJ74" s="151"/>
      <c r="CK74" s="151"/>
      <c r="CL74" s="151"/>
      <c r="CV74" s="151"/>
      <c r="CW74" s="151"/>
      <c r="CX74" s="151"/>
      <c r="CY74" s="151"/>
      <c r="DI74" s="151"/>
      <c r="DJ74" s="151"/>
      <c r="DK74" s="151"/>
      <c r="DL74" s="151"/>
      <c r="DV74" s="151"/>
      <c r="DW74" s="151"/>
      <c r="DX74" s="151"/>
      <c r="DY74" s="151"/>
      <c r="EI74" s="151"/>
      <c r="EJ74" s="151"/>
      <c r="EK74" s="151"/>
      <c r="EL74" s="151"/>
      <c r="EV74" s="151"/>
      <c r="EW74" s="151"/>
      <c r="EX74" s="151"/>
      <c r="EY74" s="151"/>
      <c r="FI74" s="151"/>
      <c r="FJ74" s="151"/>
      <c r="FK74" s="151"/>
      <c r="FL74" s="151"/>
      <c r="FV74" s="151"/>
      <c r="FW74" s="151"/>
      <c r="FX74" s="151"/>
      <c r="FY74" s="151"/>
      <c r="GI74" s="151"/>
      <c r="GJ74" s="151"/>
      <c r="GK74" s="151"/>
      <c r="GL74" s="151"/>
      <c r="GV74" s="151"/>
      <c r="GW74" s="151"/>
      <c r="GX74" s="151"/>
      <c r="GY74" s="151"/>
      <c r="HI74" s="151"/>
      <c r="HJ74" s="151"/>
      <c r="HK74" s="151"/>
      <c r="HL74" s="151"/>
      <c r="HV74" s="151"/>
      <c r="HW74" s="151"/>
      <c r="HX74" s="151"/>
      <c r="HY74" s="151"/>
      <c r="II74" s="151"/>
      <c r="IJ74" s="151"/>
      <c r="IK74" s="151"/>
      <c r="IL74" s="151"/>
      <c r="IV74" s="151"/>
      <c r="IW74" s="151"/>
      <c r="IX74" s="151"/>
      <c r="IY74" s="151"/>
      <c r="JI74" s="151"/>
      <c r="JJ74" s="151"/>
      <c r="JK74" s="151"/>
      <c r="JL74" s="151"/>
      <c r="JV74" s="151"/>
      <c r="JW74" s="151"/>
      <c r="JX74" s="151"/>
      <c r="JY74" s="151"/>
      <c r="KI74" s="151"/>
      <c r="KJ74" s="151"/>
      <c r="KK74" s="151"/>
      <c r="KL74" s="151"/>
      <c r="KV74" s="151"/>
      <c r="KW74" s="151"/>
      <c r="KX74" s="151"/>
      <c r="KY74" s="151"/>
      <c r="LI74" s="151"/>
      <c r="LJ74" s="151"/>
      <c r="LK74" s="151"/>
      <c r="LL74" s="151"/>
      <c r="LV74" s="151"/>
      <c r="LW74" s="151"/>
      <c r="LX74" s="151"/>
      <c r="LY74" s="151"/>
    </row>
    <row r="75" customFormat="false" ht="16.5" hidden="false" customHeight="true" outlineLevel="0" collapsed="false">
      <c r="B75" s="287" t="str">
        <f aca="false">Language!$E$197</f>
        <v>For example, to add ten more people, select columns HI through MG and copy them to the right. Finished.
(Remove sheet protection!)</v>
      </c>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5" hidden="false" customHeight="false" outlineLevel="0" collapsed="false">
      <c r="B76" s="287"/>
      <c r="C76" s="287"/>
      <c r="D76" s="287"/>
      <c r="E76" s="287"/>
      <c r="F76" s="287"/>
      <c r="G76" s="287"/>
      <c r="H76" s="287"/>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87"/>
      <c r="C77" s="287"/>
      <c r="D77" s="287"/>
      <c r="E77" s="287"/>
      <c r="F77" s="287"/>
      <c r="G77" s="287"/>
      <c r="H77" s="287"/>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75" hidden="false" customHeight="true" outlineLevel="0" collapsed="false">
      <c r="B78" s="290" t="str">
        <f aca="false">Language!$E$198</f>
        <v>To predict the teams in the KO round, enter the team numbers in the yellow fields.</v>
      </c>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0"/>
      <c r="C79" s="290"/>
      <c r="D79" s="290"/>
      <c r="E79" s="290"/>
      <c r="F79" s="290"/>
      <c r="G79" s="290"/>
      <c r="H79" s="290"/>
      <c r="I79" s="288"/>
      <c r="J79" s="289"/>
      <c r="K79" s="289"/>
      <c r="L79" s="289"/>
      <c r="V79" s="289"/>
      <c r="W79" s="289"/>
      <c r="X79" s="289"/>
      <c r="Y79" s="289"/>
      <c r="AI79" s="289"/>
      <c r="AJ79" s="289"/>
      <c r="AK79" s="289"/>
      <c r="AL79" s="289"/>
      <c r="AV79" s="289"/>
      <c r="AW79" s="289"/>
      <c r="AX79" s="289"/>
      <c r="AY79" s="289"/>
      <c r="BI79" s="289"/>
      <c r="BJ79" s="289"/>
      <c r="BK79" s="289"/>
      <c r="BL79" s="289"/>
      <c r="BV79" s="289"/>
      <c r="BW79" s="289"/>
      <c r="BX79" s="289"/>
      <c r="BY79" s="289"/>
      <c r="CI79" s="289"/>
      <c r="CJ79" s="289"/>
      <c r="CK79" s="289"/>
      <c r="CL79" s="289"/>
      <c r="CV79" s="289"/>
      <c r="CW79" s="289"/>
      <c r="CX79" s="289"/>
      <c r="CY79" s="289"/>
      <c r="DI79" s="289"/>
      <c r="DJ79" s="289"/>
      <c r="DK79" s="289"/>
      <c r="DL79" s="289"/>
      <c r="DV79" s="289"/>
      <c r="DW79" s="289"/>
      <c r="DX79" s="289"/>
      <c r="DY79" s="289"/>
      <c r="EI79" s="289"/>
      <c r="EJ79" s="289"/>
      <c r="EK79" s="289"/>
      <c r="EL79" s="289"/>
      <c r="EV79" s="289"/>
      <c r="EW79" s="289"/>
      <c r="EX79" s="289"/>
      <c r="EY79" s="289"/>
      <c r="FI79" s="289"/>
      <c r="FJ79" s="289"/>
      <c r="FK79" s="289"/>
      <c r="FL79" s="289"/>
      <c r="FV79" s="289"/>
      <c r="FW79" s="289"/>
      <c r="FX79" s="289"/>
      <c r="FY79" s="289"/>
      <c r="GI79" s="289"/>
      <c r="GJ79" s="289"/>
      <c r="GK79" s="289"/>
      <c r="GL79" s="289"/>
      <c r="GV79" s="289"/>
      <c r="GW79" s="289"/>
      <c r="GX79" s="289"/>
      <c r="GY79" s="289"/>
      <c r="HI79" s="289"/>
      <c r="HJ79" s="289"/>
      <c r="HK79" s="289"/>
      <c r="HL79" s="289"/>
      <c r="HV79" s="289"/>
      <c r="HW79" s="289"/>
      <c r="HX79" s="289"/>
      <c r="HY79" s="289"/>
      <c r="II79" s="289"/>
      <c r="IJ79" s="289"/>
      <c r="IK79" s="289"/>
      <c r="IL79" s="289"/>
      <c r="IV79" s="289"/>
      <c r="IW79" s="289"/>
      <c r="IX79" s="289"/>
      <c r="IY79" s="289"/>
      <c r="JI79" s="289"/>
      <c r="JJ79" s="289"/>
      <c r="JK79" s="289"/>
      <c r="JL79" s="289"/>
      <c r="JV79" s="289"/>
      <c r="JW79" s="289"/>
      <c r="JX79" s="289"/>
      <c r="JY79" s="289"/>
      <c r="KI79" s="289"/>
      <c r="KJ79" s="289"/>
      <c r="KK79" s="289"/>
      <c r="KL79" s="289"/>
      <c r="KV79" s="289"/>
      <c r="KW79" s="289"/>
      <c r="KX79" s="289"/>
      <c r="KY79" s="289"/>
      <c r="LI79" s="289"/>
      <c r="LJ79" s="289"/>
      <c r="LK79" s="289"/>
      <c r="LL79" s="289"/>
      <c r="LV79" s="289"/>
      <c r="LW79" s="289"/>
      <c r="LX79" s="289"/>
      <c r="LY79" s="289"/>
    </row>
    <row r="80" customFormat="false" ht="15.5" hidden="false" customHeight="false" outlineLevel="0" collapsed="false">
      <c r="B80" s="290"/>
      <c r="C80" s="290"/>
      <c r="D80" s="290"/>
      <c r="E80" s="290"/>
      <c r="F80" s="290"/>
      <c r="G80" s="290"/>
      <c r="H80" s="290"/>
      <c r="I80" s="288"/>
      <c r="J80" s="289"/>
      <c r="K80" s="289"/>
      <c r="L80" s="289"/>
      <c r="V80" s="289"/>
      <c r="W80" s="289"/>
      <c r="X80" s="289"/>
      <c r="Y80" s="289"/>
      <c r="AI80" s="289"/>
      <c r="AJ80" s="289"/>
      <c r="AK80" s="289"/>
      <c r="AL80" s="289"/>
      <c r="AV80" s="289"/>
      <c r="AW80" s="289"/>
      <c r="AX80" s="289"/>
      <c r="AY80" s="289"/>
      <c r="BI80" s="289"/>
      <c r="BJ80" s="289"/>
      <c r="BK80" s="289"/>
      <c r="BL80" s="289"/>
      <c r="BV80" s="289"/>
      <c r="BW80" s="289"/>
      <c r="BX80" s="289"/>
      <c r="BY80" s="289"/>
      <c r="CI80" s="289"/>
      <c r="CJ80" s="289"/>
      <c r="CK80" s="289"/>
      <c r="CL80" s="289"/>
      <c r="CV80" s="289"/>
      <c r="CW80" s="289"/>
      <c r="CX80" s="289"/>
      <c r="CY80" s="289"/>
      <c r="DI80" s="289"/>
      <c r="DJ80" s="289"/>
      <c r="DK80" s="289"/>
      <c r="DL80" s="289"/>
      <c r="DV80" s="289"/>
      <c r="DW80" s="289"/>
      <c r="DX80" s="289"/>
      <c r="DY80" s="289"/>
      <c r="EI80" s="289"/>
      <c r="EJ80" s="289"/>
      <c r="EK80" s="289"/>
      <c r="EL80" s="289"/>
      <c r="EV80" s="289"/>
      <c r="EW80" s="289"/>
      <c r="EX80" s="289"/>
      <c r="EY80" s="289"/>
      <c r="FI80" s="289"/>
      <c r="FJ80" s="289"/>
      <c r="FK80" s="289"/>
      <c r="FL80" s="289"/>
      <c r="FV80" s="289"/>
      <c r="FW80" s="289"/>
      <c r="FX80" s="289"/>
      <c r="FY80" s="289"/>
      <c r="GI80" s="289"/>
      <c r="GJ80" s="289"/>
      <c r="GK80" s="289"/>
      <c r="GL80" s="289"/>
      <c r="GV80" s="289"/>
      <c r="GW80" s="289"/>
      <c r="GX80" s="289"/>
      <c r="GY80" s="289"/>
      <c r="HI80" s="289"/>
      <c r="HJ80" s="289"/>
      <c r="HK80" s="289"/>
      <c r="HL80" s="289"/>
      <c r="HV80" s="289"/>
      <c r="HW80" s="289"/>
      <c r="HX80" s="289"/>
      <c r="HY80" s="289"/>
      <c r="II80" s="289"/>
      <c r="IJ80" s="289"/>
      <c r="IK80" s="289"/>
      <c r="IL80" s="289"/>
      <c r="IV80" s="289"/>
      <c r="IW80" s="289"/>
      <c r="IX80" s="289"/>
      <c r="IY80" s="289"/>
      <c r="JI80" s="289"/>
      <c r="JJ80" s="289"/>
      <c r="JK80" s="289"/>
      <c r="JL80" s="289"/>
      <c r="JV80" s="289"/>
      <c r="JW80" s="289"/>
      <c r="JX80" s="289"/>
      <c r="JY80" s="289"/>
      <c r="KI80" s="289"/>
      <c r="KJ80" s="289"/>
      <c r="KK80" s="289"/>
      <c r="KL80" s="289"/>
      <c r="KV80" s="289"/>
      <c r="KW80" s="289"/>
      <c r="KX80" s="289"/>
      <c r="KY80" s="289"/>
      <c r="LI80" s="289"/>
      <c r="LJ80" s="289"/>
      <c r="LK80" s="289"/>
      <c r="LL80" s="289"/>
      <c r="LV80" s="289"/>
      <c r="LW80" s="289"/>
      <c r="LX80" s="289"/>
      <c r="LY80" s="289"/>
    </row>
    <row r="81" customFormat="false" ht="15.5" hidden="false" customHeight="false" outlineLevel="0" collapsed="false">
      <c r="B81" s="291" t="str">
        <f aca="false">Language!$E$199</f>
        <v>The factors for the individual categories and other presettings can be selected on the 'PrSettings' worksheet.</v>
      </c>
      <c r="C81" s="291"/>
      <c r="D81" s="291"/>
      <c r="E81" s="291"/>
      <c r="F81" s="291"/>
      <c r="G81" s="291"/>
      <c r="H81" s="291"/>
    </row>
    <row r="82" customFormat="false" ht="15.5" hidden="false" customHeight="false" outlineLevel="0" collapsed="false">
      <c r="B82" s="291"/>
      <c r="C82" s="291"/>
      <c r="D82" s="291"/>
      <c r="E82" s="291"/>
      <c r="F82" s="291"/>
      <c r="G82" s="291"/>
      <c r="H82" s="291"/>
    </row>
    <row r="83" customFormat="false" ht="16" hidden="false" customHeight="false" outlineLevel="0" collapsed="false">
      <c r="B83" s="291"/>
      <c r="C83" s="291"/>
      <c r="D83" s="291"/>
      <c r="E83" s="291"/>
      <c r="F83" s="291"/>
      <c r="G83" s="291"/>
      <c r="H83" s="291"/>
    </row>
    <row r="84" customFormat="false" ht="16" hidden="false" customHeight="false" outlineLevel="0" collapsed="false"/>
    <row r="85" customFormat="false" ht="15.5" hidden="false" customHeight="false" outlineLevel="0" collapsed="false"/>
    <row r="86" customFormat="false" ht="15.5" hidden="false" customHeight="false" outlineLevel="0" collapsed="false"/>
    <row r="87" customFormat="false" ht="15.75" hidden="true" customHeight="true" outlineLevel="0" collapsed="false"/>
    <row r="88" customFormat="false" ht="15.75" hidden="true" customHeight="true" outlineLevel="0" collapsed="false"/>
    <row r="89" customFormat="false" ht="15.75" hidden="true" customHeight="true" outlineLevel="0" collapsed="false"/>
    <row r="90" customFormat="false" ht="15.75" hidden="true" customHeight="tru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J48:J55 J57:J60 J62:J63 J65">
    <cfRule type="expression" priority="2" aboveAverage="0" equalAverage="0" bottom="0" percent="0" rank="0" text="" dxfId="369">
      <formula>Q48&gt;1</formula>
    </cfRule>
  </conditionalFormatting>
  <conditionalFormatting sqref="L48:L55 L57:L60 L62:L63">
    <cfRule type="expression" priority="3" aboveAverage="0" equalAverage="0" bottom="0" percent="0" rank="0" text="" dxfId="370">
      <formula>R48&gt;1</formula>
    </cfRule>
  </conditionalFormatting>
  <conditionalFormatting sqref="L65">
    <cfRule type="expression" priority="4" aboveAverage="0" equalAverage="0" bottom="0" percent="0" rank="0" text="" dxfId="371">
      <formula>R65&gt;1</formula>
    </cfRule>
  </conditionalFormatting>
  <conditionalFormatting sqref="W48:W55 W57:W60 W62:W63 W65">
    <cfRule type="expression" priority="5" aboveAverage="0" equalAverage="0" bottom="0" percent="0" rank="0" text="" dxfId="372">
      <formula>AD48&gt;1</formula>
    </cfRule>
  </conditionalFormatting>
  <conditionalFormatting sqref="Y48:Y55 Y57:Y60 Y62:Y63">
    <cfRule type="expression" priority="6" aboveAverage="0" equalAverage="0" bottom="0" percent="0" rank="0" text="" dxfId="373">
      <formula>AE48&gt;1</formula>
    </cfRule>
  </conditionalFormatting>
  <conditionalFormatting sqref="Y65">
    <cfRule type="expression" priority="7" aboveAverage="0" equalAverage="0" bottom="0" percent="0" rank="0" text="" dxfId="374">
      <formula>AE65&gt;1</formula>
    </cfRule>
  </conditionalFormatting>
  <conditionalFormatting sqref="AJ48:AJ55 AJ57:AJ60 AJ62:AJ63 AJ65">
    <cfRule type="expression" priority="8" aboveAverage="0" equalAverage="0" bottom="0" percent="0" rank="0" text="" dxfId="375">
      <formula>AQ48&gt;1</formula>
    </cfRule>
  </conditionalFormatting>
  <conditionalFormatting sqref="AL48:AL55 AL57:AL60 AL62:AL63">
    <cfRule type="expression" priority="9" aboveAverage="0" equalAverage="0" bottom="0" percent="0" rank="0" text="" dxfId="376">
      <formula>AR48&gt;1</formula>
    </cfRule>
  </conditionalFormatting>
  <conditionalFormatting sqref="AL65">
    <cfRule type="expression" priority="10" aboveAverage="0" equalAverage="0" bottom="0" percent="0" rank="0" text="" dxfId="377">
      <formula>AR65&gt;1</formula>
    </cfRule>
  </conditionalFormatting>
  <conditionalFormatting sqref="AW48:AW55 AW57:AW60 AW62:AW63 AW65">
    <cfRule type="expression" priority="11" aboveAverage="0" equalAverage="0" bottom="0" percent="0" rank="0" text="" dxfId="378">
      <formula>BD48&gt;1</formula>
    </cfRule>
  </conditionalFormatting>
  <conditionalFormatting sqref="AY48:AY55 AY57:AY60 AY62:AY63">
    <cfRule type="expression" priority="12" aboveAverage="0" equalAverage="0" bottom="0" percent="0" rank="0" text="" dxfId="379">
      <formula>BE48&gt;1</formula>
    </cfRule>
  </conditionalFormatting>
  <conditionalFormatting sqref="AY65">
    <cfRule type="expression" priority="13" aboveAverage="0" equalAverage="0" bottom="0" percent="0" rank="0" text="" dxfId="380">
      <formula>BE65&gt;1</formula>
    </cfRule>
  </conditionalFormatting>
  <conditionalFormatting sqref="BJ48:BJ55 BJ57:BJ60 BJ62:BJ63 BJ65">
    <cfRule type="expression" priority="14" aboveAverage="0" equalAverage="0" bottom="0" percent="0" rank="0" text="" dxfId="381">
      <formula>BQ48&gt;1</formula>
    </cfRule>
  </conditionalFormatting>
  <conditionalFormatting sqref="BL48:BL55 BL57:BL60 BL62:BL63">
    <cfRule type="expression" priority="15" aboveAverage="0" equalAverage="0" bottom="0" percent="0" rank="0" text="" dxfId="382">
      <formula>BR48&gt;1</formula>
    </cfRule>
  </conditionalFormatting>
  <conditionalFormatting sqref="BL65">
    <cfRule type="expression" priority="16" aboveAverage="0" equalAverage="0" bottom="0" percent="0" rank="0" text="" dxfId="383">
      <formula>BR65&gt;1</formula>
    </cfRule>
  </conditionalFormatting>
  <conditionalFormatting sqref="BW48:BW55 BW57:BW60 BW62:BW63 BW65">
    <cfRule type="expression" priority="17" aboveAverage="0" equalAverage="0" bottom="0" percent="0" rank="0" text="" dxfId="384">
      <formula>CD48&gt;1</formula>
    </cfRule>
  </conditionalFormatting>
  <conditionalFormatting sqref="BY48:BY55 BY57:BY60 BY62:BY63">
    <cfRule type="expression" priority="18" aboveAverage="0" equalAverage="0" bottom="0" percent="0" rank="0" text="" dxfId="385">
      <formula>CE48&gt;1</formula>
    </cfRule>
  </conditionalFormatting>
  <conditionalFormatting sqref="BY65">
    <cfRule type="expression" priority="19" aboveAverage="0" equalAverage="0" bottom="0" percent="0" rank="0" text="" dxfId="386">
      <formula>CE65&gt;1</formula>
    </cfRule>
  </conditionalFormatting>
  <conditionalFormatting sqref="CJ48:CJ55 CJ57:CJ60 CJ62:CJ63 CJ65">
    <cfRule type="expression" priority="20" aboveAverage="0" equalAverage="0" bottom="0" percent="0" rank="0" text="" dxfId="387">
      <formula>CQ48&gt;1</formula>
    </cfRule>
  </conditionalFormatting>
  <conditionalFormatting sqref="CL48:CL55 CL57:CL60 CL62:CL63">
    <cfRule type="expression" priority="21" aboveAverage="0" equalAverage="0" bottom="0" percent="0" rank="0" text="" dxfId="388">
      <formula>CR48&gt;1</formula>
    </cfRule>
  </conditionalFormatting>
  <conditionalFormatting sqref="CL65">
    <cfRule type="expression" priority="22" aboveAverage="0" equalAverage="0" bottom="0" percent="0" rank="0" text="" dxfId="389">
      <formula>CR65&gt;1</formula>
    </cfRule>
  </conditionalFormatting>
  <conditionalFormatting sqref="CW48:CW55 CW57:CW60 CW62:CW63 CW65">
    <cfRule type="expression" priority="23" aboveAverage="0" equalAverage="0" bottom="0" percent="0" rank="0" text="" dxfId="390">
      <formula>DD48&gt;1</formula>
    </cfRule>
  </conditionalFormatting>
  <conditionalFormatting sqref="CY48:CY55 CY57:CY60 CY62:CY63">
    <cfRule type="expression" priority="24" aboveAverage="0" equalAverage="0" bottom="0" percent="0" rank="0" text="" dxfId="391">
      <formula>DE48&gt;1</formula>
    </cfRule>
  </conditionalFormatting>
  <conditionalFormatting sqref="CY65">
    <cfRule type="expression" priority="25" aboveAverage="0" equalAverage="0" bottom="0" percent="0" rank="0" text="" dxfId="392">
      <formula>DE65&gt;1</formula>
    </cfRule>
  </conditionalFormatting>
  <conditionalFormatting sqref="DJ48:DJ55 DJ57:DJ60 DJ62:DJ63 DJ65">
    <cfRule type="expression" priority="26" aboveAverage="0" equalAverage="0" bottom="0" percent="0" rank="0" text="" dxfId="393">
      <formula>DQ48&gt;1</formula>
    </cfRule>
  </conditionalFormatting>
  <conditionalFormatting sqref="DL48:DL55 DL57:DL60 DL62:DL63">
    <cfRule type="expression" priority="27" aboveAverage="0" equalAverage="0" bottom="0" percent="0" rank="0" text="" dxfId="394">
      <formula>DR48&gt;1</formula>
    </cfRule>
  </conditionalFormatting>
  <conditionalFormatting sqref="DL65">
    <cfRule type="expression" priority="28" aboveAverage="0" equalAverage="0" bottom="0" percent="0" rank="0" text="" dxfId="395">
      <formula>DR65&gt;1</formula>
    </cfRule>
  </conditionalFormatting>
  <conditionalFormatting sqref="DW48:DW55 DW57:DW60 DW62:DW63 DW65">
    <cfRule type="expression" priority="29" aboveAverage="0" equalAverage="0" bottom="0" percent="0" rank="0" text="" dxfId="396">
      <formula>ED48&gt;1</formula>
    </cfRule>
  </conditionalFormatting>
  <conditionalFormatting sqref="DY48:DY55 DY57:DY60 DY62:DY63">
    <cfRule type="expression" priority="30" aboveAverage="0" equalAverage="0" bottom="0" percent="0" rank="0" text="" dxfId="397">
      <formula>EE48&gt;1</formula>
    </cfRule>
  </conditionalFormatting>
  <conditionalFormatting sqref="DY65">
    <cfRule type="expression" priority="31" aboveAverage="0" equalAverage="0" bottom="0" percent="0" rank="0" text="" dxfId="398">
      <formula>EE65&gt;1</formula>
    </cfRule>
  </conditionalFormatting>
  <conditionalFormatting sqref="EJ48:EJ55 EJ57:EJ60 EJ62:EJ63 EJ65">
    <cfRule type="expression" priority="32" aboveAverage="0" equalAverage="0" bottom="0" percent="0" rank="0" text="" dxfId="399">
      <formula>EQ48&gt;1</formula>
    </cfRule>
  </conditionalFormatting>
  <conditionalFormatting sqref="EL48:EL55 EL57:EL60 EL62:EL63">
    <cfRule type="expression" priority="33" aboveAverage="0" equalAverage="0" bottom="0" percent="0" rank="0" text="" dxfId="400">
      <formula>ER48&gt;1</formula>
    </cfRule>
  </conditionalFormatting>
  <conditionalFormatting sqref="EL65">
    <cfRule type="expression" priority="34" aboveAverage="0" equalAverage="0" bottom="0" percent="0" rank="0" text="" dxfId="401">
      <formula>ER65&gt;1</formula>
    </cfRule>
  </conditionalFormatting>
  <conditionalFormatting sqref="EW48:EW55 EW57:EW60 EW62:EW63 EW65">
    <cfRule type="expression" priority="35" aboveAverage="0" equalAverage="0" bottom="0" percent="0" rank="0" text="" dxfId="402">
      <formula>FD48&gt;1</formula>
    </cfRule>
  </conditionalFormatting>
  <conditionalFormatting sqref="EY48:EY55 EY57:EY60 EY62:EY63">
    <cfRule type="expression" priority="36" aboveAverage="0" equalAverage="0" bottom="0" percent="0" rank="0" text="" dxfId="403">
      <formula>FE48&gt;1</formula>
    </cfRule>
  </conditionalFormatting>
  <conditionalFormatting sqref="EY65">
    <cfRule type="expression" priority="37" aboveAverage="0" equalAverage="0" bottom="0" percent="0" rank="0" text="" dxfId="404">
      <formula>FE65&gt;1</formula>
    </cfRule>
  </conditionalFormatting>
  <conditionalFormatting sqref="FJ48:FJ55 FJ57:FJ60 FJ62:FJ63 FJ65">
    <cfRule type="expression" priority="38" aboveAverage="0" equalAverage="0" bottom="0" percent="0" rank="0" text="" dxfId="405">
      <formula>FQ48&gt;1</formula>
    </cfRule>
  </conditionalFormatting>
  <conditionalFormatting sqref="FL48:FL55 FL57:FL60 FL62:FL63">
    <cfRule type="expression" priority="39" aboveAverage="0" equalAverage="0" bottom="0" percent="0" rank="0" text="" dxfId="406">
      <formula>FR48&gt;1</formula>
    </cfRule>
  </conditionalFormatting>
  <conditionalFormatting sqref="FL65">
    <cfRule type="expression" priority="40" aboveAverage="0" equalAverage="0" bottom="0" percent="0" rank="0" text="" dxfId="407">
      <formula>FR65&gt;1</formula>
    </cfRule>
  </conditionalFormatting>
  <conditionalFormatting sqref="FW48:FW55 FW57:FW60 FW62:FW63 FW65">
    <cfRule type="expression" priority="41" aboveAverage="0" equalAverage="0" bottom="0" percent="0" rank="0" text="" dxfId="408">
      <formula>GD48&gt;1</formula>
    </cfRule>
  </conditionalFormatting>
  <conditionalFormatting sqref="FY48:FY55 FY57:FY60 FY62:FY63">
    <cfRule type="expression" priority="42" aboveAverage="0" equalAverage="0" bottom="0" percent="0" rank="0" text="" dxfId="409">
      <formula>GE48&gt;1</formula>
    </cfRule>
  </conditionalFormatting>
  <conditionalFormatting sqref="FY65">
    <cfRule type="expression" priority="43" aboveAverage="0" equalAverage="0" bottom="0" percent="0" rank="0" text="" dxfId="410">
      <formula>GE65&gt;1</formula>
    </cfRule>
  </conditionalFormatting>
  <conditionalFormatting sqref="GJ48:GJ55 GJ57:GJ60 GJ62:GJ63 GJ65">
    <cfRule type="expression" priority="44" aboveAverage="0" equalAverage="0" bottom="0" percent="0" rank="0" text="" dxfId="411">
      <formula>GQ48&gt;1</formula>
    </cfRule>
  </conditionalFormatting>
  <conditionalFormatting sqref="GL48:GL55 GL57:GL60 GL62:GL63">
    <cfRule type="expression" priority="45" aboveAverage="0" equalAverage="0" bottom="0" percent="0" rank="0" text="" dxfId="412">
      <formula>GR48&gt;1</formula>
    </cfRule>
  </conditionalFormatting>
  <conditionalFormatting sqref="GL65">
    <cfRule type="expression" priority="46" aboveAverage="0" equalAverage="0" bottom="0" percent="0" rank="0" text="" dxfId="413">
      <formula>GR65&gt;1</formula>
    </cfRule>
  </conditionalFormatting>
  <conditionalFormatting sqref="GW48:GW55 GW57:GW60 GW62:GW63 GW65">
    <cfRule type="expression" priority="47" aboveAverage="0" equalAverage="0" bottom="0" percent="0" rank="0" text="" dxfId="414">
      <formula>HD48&gt;1</formula>
    </cfRule>
  </conditionalFormatting>
  <conditionalFormatting sqref="GY48:GY55 GY57:GY60 GY62:GY63">
    <cfRule type="expression" priority="48" aboveAverage="0" equalAverage="0" bottom="0" percent="0" rank="0" text="" dxfId="415">
      <formula>HE48&gt;1</formula>
    </cfRule>
  </conditionalFormatting>
  <conditionalFormatting sqref="GY65">
    <cfRule type="expression" priority="49" aboveAverage="0" equalAverage="0" bottom="0" percent="0" rank="0" text="" dxfId="416">
      <formula>HE65&gt;1</formula>
    </cfRule>
  </conditionalFormatting>
  <conditionalFormatting sqref="HJ48:HJ55 HJ57:HJ60 HJ62:HJ63 HJ65">
    <cfRule type="expression" priority="50" aboveAverage="0" equalAverage="0" bottom="0" percent="0" rank="0" text="" dxfId="417">
      <formula>HQ48&gt;1</formula>
    </cfRule>
  </conditionalFormatting>
  <conditionalFormatting sqref="HL48:HL55 HL57:HL60 HL62:HL63">
    <cfRule type="expression" priority="51" aboveAverage="0" equalAverage="0" bottom="0" percent="0" rank="0" text="" dxfId="418">
      <formula>HR48&gt;1</formula>
    </cfRule>
  </conditionalFormatting>
  <conditionalFormatting sqref="HL65">
    <cfRule type="expression" priority="52" aboveAverage="0" equalAverage="0" bottom="0" percent="0" rank="0" text="" dxfId="419">
      <formula>HR65&gt;1</formula>
    </cfRule>
  </conditionalFormatting>
  <conditionalFormatting sqref="HW48:HW55 HW57:HW60 HW62:HW63 HW65">
    <cfRule type="expression" priority="53" aboveAverage="0" equalAverage="0" bottom="0" percent="0" rank="0" text="" dxfId="420">
      <formula>ID48&gt;1</formula>
    </cfRule>
  </conditionalFormatting>
  <conditionalFormatting sqref="HY48:HY55 HY57:HY60 HY62:HY63">
    <cfRule type="expression" priority="54" aboveAverage="0" equalAverage="0" bottom="0" percent="0" rank="0" text="" dxfId="421">
      <formula>IE48&gt;1</formula>
    </cfRule>
  </conditionalFormatting>
  <conditionalFormatting sqref="HY65">
    <cfRule type="expression" priority="55" aboveAverage="0" equalAverage="0" bottom="0" percent="0" rank="0" text="" dxfId="422">
      <formula>IE65&gt;1</formula>
    </cfRule>
  </conditionalFormatting>
  <conditionalFormatting sqref="IJ48:IJ55 IJ57:IJ60 IJ62:IJ63 IJ65">
    <cfRule type="expression" priority="56" aboveAverage="0" equalAverage="0" bottom="0" percent="0" rank="0" text="" dxfId="423">
      <formula>IQ48&gt;1</formula>
    </cfRule>
  </conditionalFormatting>
  <conditionalFormatting sqref="IL48:IL55 IL57:IL60 IL62:IL63">
    <cfRule type="expression" priority="57" aboveAverage="0" equalAverage="0" bottom="0" percent="0" rank="0" text="" dxfId="424">
      <formula>IR48&gt;1</formula>
    </cfRule>
  </conditionalFormatting>
  <conditionalFormatting sqref="IL65">
    <cfRule type="expression" priority="58" aboveAverage="0" equalAverage="0" bottom="0" percent="0" rank="0" text="" dxfId="425">
      <formula>IR65&gt;1</formula>
    </cfRule>
  </conditionalFormatting>
  <conditionalFormatting sqref="IW48:IW55 IW57:IW60 IW62:IW63 IW65">
    <cfRule type="expression" priority="59" aboveAverage="0" equalAverage="0" bottom="0" percent="0" rank="0" text="" dxfId="426">
      <formula>JD48&gt;1</formula>
    </cfRule>
  </conditionalFormatting>
  <conditionalFormatting sqref="IY48:IY55 IY57:IY60 IY62:IY63">
    <cfRule type="expression" priority="60" aboveAverage="0" equalAverage="0" bottom="0" percent="0" rank="0" text="" dxfId="427">
      <formula>JE48&gt;1</formula>
    </cfRule>
  </conditionalFormatting>
  <conditionalFormatting sqref="IY65">
    <cfRule type="expression" priority="61" aboveAverage="0" equalAverage="0" bottom="0" percent="0" rank="0" text="" dxfId="428">
      <formula>JE65&gt;1</formula>
    </cfRule>
  </conditionalFormatting>
  <conditionalFormatting sqref="JJ48:JJ55 JJ57:JJ60 JJ62:JJ63 JJ65">
    <cfRule type="expression" priority="62" aboveAverage="0" equalAverage="0" bottom="0" percent="0" rank="0" text="" dxfId="429">
      <formula>JQ48&gt;1</formula>
    </cfRule>
  </conditionalFormatting>
  <conditionalFormatting sqref="JL48:JL55 JL57:JL60 JL62:JL63">
    <cfRule type="expression" priority="63" aboveAverage="0" equalAverage="0" bottom="0" percent="0" rank="0" text="" dxfId="430">
      <formula>JR48&gt;1</formula>
    </cfRule>
  </conditionalFormatting>
  <conditionalFormatting sqref="JL65">
    <cfRule type="expression" priority="64" aboveAverage="0" equalAverage="0" bottom="0" percent="0" rank="0" text="" dxfId="431">
      <formula>JR65&gt;1</formula>
    </cfRule>
  </conditionalFormatting>
  <conditionalFormatting sqref="JW48:JW55 JW57:JW60 JW62:JW63 JW65">
    <cfRule type="expression" priority="65" aboveAverage="0" equalAverage="0" bottom="0" percent="0" rank="0" text="" dxfId="432">
      <formula>KD48&gt;1</formula>
    </cfRule>
  </conditionalFormatting>
  <conditionalFormatting sqref="JY48:JY55 JY57:JY60 JY62:JY63">
    <cfRule type="expression" priority="66" aboveAverage="0" equalAverage="0" bottom="0" percent="0" rank="0" text="" dxfId="433">
      <formula>KE48&gt;1</formula>
    </cfRule>
  </conditionalFormatting>
  <conditionalFormatting sqref="JY65">
    <cfRule type="expression" priority="67" aboveAverage="0" equalAverage="0" bottom="0" percent="0" rank="0" text="" dxfId="434">
      <formula>KE65&gt;1</formula>
    </cfRule>
  </conditionalFormatting>
  <conditionalFormatting sqref="KJ48:KJ55 KJ57:KJ60 KJ62:KJ63 KJ65">
    <cfRule type="expression" priority="68" aboveAverage="0" equalAverage="0" bottom="0" percent="0" rank="0" text="" dxfId="435">
      <formula>KQ48&gt;1</formula>
    </cfRule>
  </conditionalFormatting>
  <conditionalFormatting sqref="KL48:KL55 KL57:KL60 KL62:KL63">
    <cfRule type="expression" priority="69" aboveAverage="0" equalAverage="0" bottom="0" percent="0" rank="0" text="" dxfId="436">
      <formula>KR48&gt;1</formula>
    </cfRule>
  </conditionalFormatting>
  <conditionalFormatting sqref="KL65">
    <cfRule type="expression" priority="70" aboveAverage="0" equalAverage="0" bottom="0" percent="0" rank="0" text="" dxfId="437">
      <formula>KR65&gt;1</formula>
    </cfRule>
  </conditionalFormatting>
  <conditionalFormatting sqref="KW48:KW55 KW57:KW60 KW62:KW63 KW65">
    <cfRule type="expression" priority="71" aboveAverage="0" equalAverage="0" bottom="0" percent="0" rank="0" text="" dxfId="438">
      <formula>LD48&gt;1</formula>
    </cfRule>
  </conditionalFormatting>
  <conditionalFormatting sqref="KY48:KY55 KY57:KY60 KY62:KY63">
    <cfRule type="expression" priority="72" aboveAverage="0" equalAverage="0" bottom="0" percent="0" rank="0" text="" dxfId="439">
      <formula>LE48&gt;1</formula>
    </cfRule>
  </conditionalFormatting>
  <conditionalFormatting sqref="KY65">
    <cfRule type="expression" priority="73" aboveAverage="0" equalAverage="0" bottom="0" percent="0" rank="0" text="" dxfId="440">
      <formula>LE65&gt;1</formula>
    </cfRule>
  </conditionalFormatting>
  <conditionalFormatting sqref="LJ48:LJ55 LJ57:LJ60 LJ62:LJ63 LJ65">
    <cfRule type="expression" priority="74" aboveAverage="0" equalAverage="0" bottom="0" percent="0" rank="0" text="" dxfId="441">
      <formula>LQ48&gt;1</formula>
    </cfRule>
  </conditionalFormatting>
  <conditionalFormatting sqref="LL48:LL55 LL57:LL60 LL62:LL63">
    <cfRule type="expression" priority="75" aboveAverage="0" equalAverage="0" bottom="0" percent="0" rank="0" text="" dxfId="442">
      <formula>LR48&gt;1</formula>
    </cfRule>
  </conditionalFormatting>
  <conditionalFormatting sqref="LL65">
    <cfRule type="expression" priority="76" aboveAverage="0" equalAverage="0" bottom="0" percent="0" rank="0" text="" dxfId="443">
      <formula>LR65&gt;1</formula>
    </cfRule>
  </conditionalFormatting>
  <conditionalFormatting sqref="LW48:LW55 LW57:LW60 LW62:LW63 LW65">
    <cfRule type="expression" priority="77" aboveAverage="0" equalAverage="0" bottom="0" percent="0" rank="0" text="" dxfId="444">
      <formula>MD48&gt;1</formula>
    </cfRule>
  </conditionalFormatting>
  <conditionalFormatting sqref="LY48:LY55 LY57:LY60 LY62:LY63">
    <cfRule type="expression" priority="78" aboveAverage="0" equalAverage="0" bottom="0" percent="0" rank="0" text="" dxfId="445">
      <formula>ME48&gt;1</formula>
    </cfRule>
  </conditionalFormatting>
  <conditionalFormatting sqref="LY65">
    <cfRule type="expression" priority="79" aboveAverage="0" equalAverage="0" bottom="0" percent="0" rank="0" text="" dxfId="446">
      <formula>ME65&gt;1</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0" id="{643EC0D2-407F-4FD9-B486-4ADA8FC4CBA8}">
            <xm:f>AND(PrSettings!$M$4&lt;&gt;"●",$F6=$G6)</xm:f>
            <x14:dxf>
              <font>
                <b val="0"/>
                <i val="0"/>
                <color rgb="FFC02000"/>
              </font>
            </x14:dxf>
          </x14:cfRule>
          <xm:sqref>Q6:Q11 Q13:Q18 Q20:Q25 Q27:Q32 Q34:Q39 Q41:Q46</xm:sqref>
        </x14:conditionalFormatting>
        <x14:conditionalFormatting xmlns:xm="http://schemas.microsoft.com/office/excel/2006/main">
          <x14:cfRule type="expression" priority="81" id="{40FF5096-4E44-4B7C-9D7B-26BC53A049E9}">
            <xm:f>AND(PrSettings!$M$4&lt;&gt;"●",$F6=$G6)</xm:f>
            <x14:dxf>
              <font>
                <color rgb="FFC02000"/>
              </font>
            </x14:dxf>
          </x14:cfRule>
          <xm:sqref>AD6:AD11 AD13:AD18 AD20:AD25 AD27:AD32 AD34:AD39 AD41:AD46</xm:sqref>
        </x14:conditionalFormatting>
        <x14:conditionalFormatting xmlns:xm="http://schemas.microsoft.com/office/excel/2006/main">
          <x14:cfRule type="expression" priority="82" id="{5BB999BF-20C3-46A2-A094-2BCD557BE7CF}">
            <xm:f>AND(PrSettings!$M$4&lt;&gt;"●",$F6=$G6)</xm:f>
            <x14:dxf>
              <font>
                <color rgb="FF000000"/>
              </font>
            </x14:dxf>
          </x14:cfRule>
          <xm:sqref>AQ6:AQ11 AQ13:AQ18 AQ20:AQ25 AQ27:AQ32 AQ34:AQ39 AQ41:AQ46</xm:sqref>
        </x14:conditionalFormatting>
        <x14:conditionalFormatting xmlns:xm="http://schemas.microsoft.com/office/excel/2006/main">
          <x14:cfRule type="expression" priority="83" id="{5ED0F7DB-DB36-4D3F-9977-877F38F0D78E}">
            <xm:f>AND(PrSettings!$M$4&lt;&gt;"●",$F6=$G6)</xm:f>
            <x14:dxf>
              <font>
                <color rgb="FFC02000"/>
              </font>
            </x14:dxf>
          </x14:cfRule>
          <xm:sqref>BD6:BD11 BD13:BD18 BD20:BD25 BD27:BD32 BD34:BD39 BD41:BD46</xm:sqref>
        </x14:conditionalFormatting>
        <x14:conditionalFormatting xmlns:xm="http://schemas.microsoft.com/office/excel/2006/main">
          <x14:cfRule type="expression" priority="84" id="{F3C33493-6C44-4F34-ADA2-E1DB2B617930}">
            <xm:f>AND(PrSettings!$M$4&lt;&gt;"●",$F6=$G6)</xm:f>
            <x14:dxf>
              <font>
                <color rgb="FF000000"/>
              </font>
            </x14:dxf>
          </x14:cfRule>
          <xm:sqref>BQ6:BQ11 BQ13:BQ18 BQ20:BQ25 BQ27:BQ32 BQ34:BQ39 BQ41:BQ46</xm:sqref>
        </x14:conditionalFormatting>
        <x14:conditionalFormatting xmlns:xm="http://schemas.microsoft.com/office/excel/2006/main">
          <x14:cfRule type="expression" priority="85" id="{3020D11B-A4B2-44F3-8016-946D7EF2A7B2}">
            <xm:f>AND(PrSettings!$M$4&lt;&gt;"●",$F6=$G6)</xm:f>
            <x14:dxf>
              <font>
                <color rgb="FFC02000"/>
              </font>
            </x14:dxf>
          </x14:cfRule>
          <xm:sqref>CD6:CD11 CD13:CD18 CD20:CD25 CD27:CD32 CD34:CD39 CD41:CD46</xm:sqref>
        </x14:conditionalFormatting>
        <x14:conditionalFormatting xmlns:xm="http://schemas.microsoft.com/office/excel/2006/main">
          <x14:cfRule type="expression" priority="86" id="{CBD62E9A-C62F-4317-8C44-9EBD5EF01CE3}">
            <xm:f>AND(PrSettings!$M$4&lt;&gt;"●",$F6=$G6)</xm:f>
            <x14:dxf>
              <font>
                <color rgb="FF000000"/>
              </font>
            </x14:dxf>
          </x14:cfRule>
          <xm:sqref>CQ6:CQ11 CQ13:CQ18 CQ20:CQ25 CQ27:CQ32 CQ34:CQ39 CQ41:CQ46</xm:sqref>
        </x14:conditionalFormatting>
        <x14:conditionalFormatting xmlns:xm="http://schemas.microsoft.com/office/excel/2006/main">
          <x14:cfRule type="expression" priority="87" id="{2DC683FA-E21B-49E3-801B-7EBF7B20A8B3}">
            <xm:f>AND(PrSettings!$M$4&lt;&gt;"●",$F6=$G6)</xm:f>
            <x14:dxf>
              <font>
                <color rgb="FFC02000"/>
              </font>
            </x14:dxf>
          </x14:cfRule>
          <xm:sqref>DD6:DD11 DD13:DD18 DD20:DD25 DD27:DD32 DD34:DD39 DD41:DD46</xm:sqref>
        </x14:conditionalFormatting>
        <x14:conditionalFormatting xmlns:xm="http://schemas.microsoft.com/office/excel/2006/main">
          <x14:cfRule type="expression" priority="88" id="{95149043-C680-4164-A8D5-EEB06BEB78AA}">
            <xm:f>AND(PrSettings!$M$4&lt;&gt;"●",$F6=$G6)</xm:f>
            <x14:dxf>
              <font>
                <color rgb="FF000000"/>
              </font>
            </x14:dxf>
          </x14:cfRule>
          <xm:sqref>DQ6:DQ11 DQ13:DQ18 DQ20:DQ25 DQ27:DQ32 DQ34:DQ39 DQ41:DQ46</xm:sqref>
        </x14:conditionalFormatting>
        <x14:conditionalFormatting xmlns:xm="http://schemas.microsoft.com/office/excel/2006/main">
          <x14:cfRule type="expression" priority="89" id="{64B7A078-566B-4653-965C-295732419685}">
            <xm:f>AND(PrSettings!$M$4&lt;&gt;"●",$F6=$G6)</xm:f>
            <x14:dxf>
              <font>
                <color rgb="FFC02000"/>
              </font>
            </x14:dxf>
          </x14:cfRule>
          <xm:sqref>ED6:ED11 ED13:ED18 ED20:ED25 ED27:ED32 ED34:ED39 ED41:ED46</xm:sqref>
        </x14:conditionalFormatting>
        <x14:conditionalFormatting xmlns:xm="http://schemas.microsoft.com/office/excel/2006/main">
          <x14:cfRule type="expression" priority="90" id="{AD3A8553-F089-45FE-8730-1D365EFBA1B9}">
            <xm:f>AND(PrSettings!$M$4&lt;&gt;"●",$F6=$G6)</xm:f>
            <x14:dxf>
              <font>
                <color rgb="FF000000"/>
              </font>
            </x14:dxf>
          </x14:cfRule>
          <xm:sqref>EQ6:EQ11 EQ13:EQ18 EQ20:EQ25 EQ27:EQ32 EQ34:EQ39 EQ41:EQ46</xm:sqref>
        </x14:conditionalFormatting>
        <x14:conditionalFormatting xmlns:xm="http://schemas.microsoft.com/office/excel/2006/main">
          <x14:cfRule type="expression" priority="91" id="{C2DD2A40-259F-466A-9B49-4E1220D08764}">
            <xm:f>AND(PrSettings!$M$4&lt;&gt;"●",$F6=$G6)</xm:f>
            <x14:dxf>
              <font>
                <color rgb="FFC02000"/>
              </font>
            </x14:dxf>
          </x14:cfRule>
          <xm:sqref>FD6:FD11 FD13:FD18 FD20:FD25 FD27:FD32 FD34:FD39 FD41:FD46</xm:sqref>
        </x14:conditionalFormatting>
        <x14:conditionalFormatting xmlns:xm="http://schemas.microsoft.com/office/excel/2006/main">
          <x14:cfRule type="expression" priority="92" id="{628CF4B8-3CF2-445B-92F7-50A7DFAAB0FE}">
            <xm:f>AND(PrSettings!$M$4&lt;&gt;"●",$F6=$G6)</xm:f>
            <x14:dxf>
              <font>
                <color rgb="FF000000"/>
              </font>
            </x14:dxf>
          </x14:cfRule>
          <xm:sqref>FQ6:FQ11 FQ13:FQ18 FQ20:FQ25 FQ27:FQ32 FQ34:FQ39 FQ41:FQ46</xm:sqref>
        </x14:conditionalFormatting>
        <x14:conditionalFormatting xmlns:xm="http://schemas.microsoft.com/office/excel/2006/main">
          <x14:cfRule type="expression" priority="93" id="{29861BDF-5BC9-4E41-BD60-7C6A40EDADA0}">
            <xm:f>AND(PrSettings!$M$4&lt;&gt;"●",$F6=$G6)</xm:f>
            <x14:dxf>
              <font>
                <color rgb="FFC02000"/>
              </font>
            </x14:dxf>
          </x14:cfRule>
          <xm:sqref>GD6:GD11 GD13:GD18 GD20:GD25 GD27:GD32 GD34:GD39 GD41:GD46</xm:sqref>
        </x14:conditionalFormatting>
        <x14:conditionalFormatting xmlns:xm="http://schemas.microsoft.com/office/excel/2006/main">
          <x14:cfRule type="expression" priority="94" id="{553DAB72-F81D-4B44-8CDA-CBC0F1B970B2}">
            <xm:f>AND(PrSettings!$M$4&lt;&gt;"●",$F6=$G6)</xm:f>
            <x14:dxf>
              <font>
                <color rgb="FF000000"/>
              </font>
            </x14:dxf>
          </x14:cfRule>
          <xm:sqref>GQ6:GQ11 GQ13:GQ18 GQ20:GQ25 GQ27:GQ32 GQ34:GQ39 GQ41:GQ46</xm:sqref>
        </x14:conditionalFormatting>
        <x14:conditionalFormatting xmlns:xm="http://schemas.microsoft.com/office/excel/2006/main">
          <x14:cfRule type="expression" priority="95" id="{4E80CBD0-7C98-4260-B7AD-68FF9171E5CB}">
            <xm:f>AND(PrSettings!$M$4&lt;&gt;"●",$F6=$G6)</xm:f>
            <x14:dxf>
              <font>
                <color rgb="FFC02000"/>
              </font>
            </x14:dxf>
          </x14:cfRule>
          <xm:sqref>HD6:HD11 HD13:HD18 HD20:HD25 HD27:HD32 HD34:HD39 HD41:HD46</xm:sqref>
        </x14:conditionalFormatting>
        <x14:conditionalFormatting xmlns:xm="http://schemas.microsoft.com/office/excel/2006/main">
          <x14:cfRule type="expression" priority="96" id="{45E7B82E-7E62-42F9-A4ED-6DF51593AD56}">
            <xm:f>AND(PrSettings!$M$4&lt;&gt;"●",$F6=$G6)</xm:f>
            <x14:dxf>
              <font>
                <color rgb="FF000000"/>
              </font>
            </x14:dxf>
          </x14:cfRule>
          <xm:sqref>HQ6:HQ11 HQ13:HQ18 HQ20:HQ25 HQ27:HQ32 HQ34:HQ39 HQ41:HQ46</xm:sqref>
        </x14:conditionalFormatting>
        <x14:conditionalFormatting xmlns:xm="http://schemas.microsoft.com/office/excel/2006/main">
          <x14:cfRule type="expression" priority="97" id="{75F9E297-DEE8-477E-868E-38A1AD6D3DAF}">
            <xm:f>AND(PrSettings!$M$4&lt;&gt;"●",$F6=$G6)</xm:f>
            <x14:dxf>
              <font>
                <color rgb="FFC02000"/>
              </font>
            </x14:dxf>
          </x14:cfRule>
          <xm:sqref>ID6:ID11 ID13:ID18 ID20:ID25 ID27:ID32 ID34:ID39 ID41:ID46</xm:sqref>
        </x14:conditionalFormatting>
        <x14:conditionalFormatting xmlns:xm="http://schemas.microsoft.com/office/excel/2006/main">
          <x14:cfRule type="expression" priority="98" id="{F42A7052-4CDC-48AF-8F8F-58C33330C9BB}">
            <xm:f>AND(PrSettings!$M$4&lt;&gt;"●",$F6=$G6)</xm:f>
            <x14:dxf>
              <font>
                <color rgb="FF000000"/>
              </font>
            </x14:dxf>
          </x14:cfRule>
          <xm:sqref>IQ6:IQ11 IQ13:IQ18 IQ20:IQ25 IQ27:IQ32 IQ34:IQ39 IQ41:IQ46</xm:sqref>
        </x14:conditionalFormatting>
        <x14:conditionalFormatting xmlns:xm="http://schemas.microsoft.com/office/excel/2006/main">
          <x14:cfRule type="expression" priority="99" id="{5D107DC4-DEBA-4842-99A8-72B8E9E33DB6}">
            <xm:f>AND(PrSettings!$M$4&lt;&gt;"●",$F6=$G6)</xm:f>
            <x14:dxf>
              <font>
                <color rgb="FFC02000"/>
              </font>
            </x14:dxf>
          </x14:cfRule>
          <xm:sqref>JD6:JD11 JD13:JD18 JD20:JD25 JD27:JD32 JD34:JD39 JD41:JD46</xm:sqref>
        </x14:conditionalFormatting>
        <x14:conditionalFormatting xmlns:xm="http://schemas.microsoft.com/office/excel/2006/main">
          <x14:cfRule type="expression" priority="100" id="{728DDD1F-88B0-48AF-ABA4-CD3CAE67A325}">
            <xm:f>AND(PrSettings!$M$4&lt;&gt;"●",$F6=$G6)</xm:f>
            <x14:dxf>
              <font>
                <color rgb="FF000000"/>
              </font>
            </x14:dxf>
          </x14:cfRule>
          <xm:sqref>JQ6:JQ11 JQ13:JQ18 JQ20:JQ25 JQ27:JQ32 JQ34:JQ39 JQ41:JQ46</xm:sqref>
        </x14:conditionalFormatting>
        <x14:conditionalFormatting xmlns:xm="http://schemas.microsoft.com/office/excel/2006/main">
          <x14:cfRule type="expression" priority="101" id="{F25653B7-6181-4795-9FB1-1B5735EDA9D5}">
            <xm:f>AND(PrSettings!$M$4&lt;&gt;"●",$F6=$G6)</xm:f>
            <x14:dxf>
              <font>
                <color rgb="FFC02000"/>
              </font>
            </x14:dxf>
          </x14:cfRule>
          <xm:sqref>KD6:KD11 KD13:KD18 KD20:KD25 KD27:KD32 KD34:KD39 KD41:KD46</xm:sqref>
        </x14:conditionalFormatting>
        <x14:conditionalFormatting xmlns:xm="http://schemas.microsoft.com/office/excel/2006/main">
          <x14:cfRule type="expression" priority="102" id="{A4DE7E7B-279E-4690-872B-4DEDE0D28E48}">
            <xm:f>AND(PrSettings!$M$4&lt;&gt;"●",$F6=$G6)</xm:f>
            <x14:dxf>
              <font>
                <color rgb="FF000000"/>
              </font>
            </x14:dxf>
          </x14:cfRule>
          <xm:sqref>KQ6:KQ11 KQ13:KQ18 KQ20:KQ25 KQ27:KQ32 KQ34:KQ39 KQ41:KQ46</xm:sqref>
        </x14:conditionalFormatting>
        <x14:conditionalFormatting xmlns:xm="http://schemas.microsoft.com/office/excel/2006/main">
          <x14:cfRule type="expression" priority="103" id="{C06D10D8-604E-47FC-AAC9-102645B1F7DE}">
            <xm:f>AND(PrSettings!$M$4&lt;&gt;"●",$F6=$G6)</xm:f>
            <x14:dxf>
              <font>
                <color rgb="FFC02000"/>
              </font>
            </x14:dxf>
          </x14:cfRule>
          <xm:sqref>LD6:LD11 LD13:LD18 LD20:LD25 LD27:LD32 LD34:LD39 LD41:LD46</xm:sqref>
        </x14:conditionalFormatting>
        <x14:conditionalFormatting xmlns:xm="http://schemas.microsoft.com/office/excel/2006/main">
          <x14:cfRule type="expression" priority="104" id="{DAD65A7C-7EC3-4A41-A769-F130DA412C13}">
            <xm:f>AND(PrSettings!$M$4&lt;&gt;"●",$F6=$G6)</xm:f>
            <x14:dxf>
              <font>
                <color rgb="FF000000"/>
              </font>
            </x14:dxf>
          </x14:cfRule>
          <xm:sqref>LQ6:LQ11 LQ13:LQ18 LQ20:LQ25 LQ27:LQ32 LQ34:LQ39 LQ41:LQ46</xm:sqref>
        </x14:conditionalFormatting>
        <x14:conditionalFormatting xmlns:xm="http://schemas.microsoft.com/office/excel/2006/main">
          <x14:cfRule type="expression" priority="105" id="{419C657D-5266-4A36-8E3B-874248F2C01C}">
            <xm:f>AND(PrSettings!$M$4&lt;&gt;"●",$F6=$G6)</xm:f>
            <x14:dxf>
              <font>
                <b val="0"/>
                <i val="0"/>
                <color rgb="FFC02000"/>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50</v>
      </c>
      <c r="H3" s="299" t="s">
        <v>51</v>
      </c>
      <c r="I3" s="296" t="s">
        <v>52</v>
      </c>
      <c r="J3" s="300" t="s">
        <v>50</v>
      </c>
      <c r="L3" s="48" t="s">
        <v>53</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IF(Predictions_1!$I$3="","",Predictions_1!$I$3)</f>
        <v>Anna</v>
      </c>
      <c r="I4" s="306" t="n">
        <f aca="false">IF(Predictions_1!$I$3="","",Predictions_1!$I$2)</f>
        <v>0</v>
      </c>
      <c r="J4" s="304" t="e">
        <f aca="false">IF(I4="","",RANK(I4,$I$4:$I$103,0)+ROW()*0.001)</f>
        <v>#VALUE!</v>
      </c>
      <c r="L4" s="0" t="s">
        <v>54</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IF(INDIRECT("Predictions_1!"&amp;ADDRESS(3,$M$3+$M$4*ROW(A1)))="","",INDIRECT("Predictions_1!"&amp;ADDRESS(3,$M$3+$M$4*ROW(A1))))</f>
        <v>Peter</v>
      </c>
      <c r="I5" s="310" t="n">
        <f aca="true">IF(INDIRECT("Predictions_1!"&amp;ADDRESS(3,$M$3+$M$4*ROW(A1)))="","",INDIRECT("Predictions_1!"&amp;ADDRESS(2,$M$3+$M$4*ROW(A1))))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IF(INDIRECT("Predictions_1!"&amp;ADDRESS(3,$M$3+$M$4*ROW(A2)))="","",INDIRECT("Predictions_1!"&amp;ADDRESS(3,$M$3+$M$4*ROW(A2))))</f>
        <v/>
      </c>
      <c r="I6" s="310" t="str">
        <f aca="true">IF(INDIRECT("Predictions_1!"&amp;ADDRESS(3,$M$3+$M$4*ROW(A2)))="","",INDIRECT("Predictions_1!"&amp;ADDRESS(2,$M$3+$M$4*ROW(A2))))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IF(INDIRECT("Predictions_1!"&amp;ADDRESS(3,$M$3+$M$4*ROW(A3)))="","",INDIRECT("Predictions_1!"&amp;ADDRESS(3,$M$3+$M$4*ROW(A3))))</f>
        <v/>
      </c>
      <c r="I7" s="310" t="str">
        <f aca="true">IF(INDIRECT("Predictions_1!"&amp;ADDRESS(3,$M$3+$M$4*ROW(A3)))="","",INDIRECT("Predictions_1!"&amp;ADDRESS(2,$M$3+$M$4*ROW(A3))))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IF(INDIRECT("Predictions_1!"&amp;ADDRESS(3,$M$3+$M$4*ROW(A4)))="","",INDIRECT("Predictions_1!"&amp;ADDRESS(3,$M$3+$M$4*ROW(A4))))</f>
        <v/>
      </c>
      <c r="I8" s="310" t="str">
        <f aca="true">IF(INDIRECT("Predictions_1!"&amp;ADDRESS(3,$M$3+$M$4*ROW(A4)))="","",INDIRECT("Predictions_1!"&amp;ADDRESS(2,$M$3+$M$4*ROW(A4))))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IF(INDIRECT("Predictions_1!"&amp;ADDRESS(3,$M$3+$M$4*ROW(A5)))="","",INDIRECT("Predictions_1!"&amp;ADDRESS(3,$M$3+$M$4*ROW(A5))))</f>
        <v/>
      </c>
      <c r="I9" s="310" t="str">
        <f aca="true">IF(INDIRECT("Predictions_1!"&amp;ADDRESS(3,$M$3+$M$4*ROW(A5)))="","",INDIRECT("Predictions_1!"&amp;ADDRESS(2,$M$3+$M$4*ROW(A5))))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IF(INDIRECT("Predictions_1!"&amp;ADDRESS(3,$M$3+$M$4*ROW(A6)))="","",INDIRECT("Predictions_1!"&amp;ADDRESS(3,$M$3+$M$4*ROW(A6))))</f>
        <v/>
      </c>
      <c r="I10" s="310" t="str">
        <f aca="true">IF(INDIRECT("Predictions_1!"&amp;ADDRESS(3,$M$3+$M$4*ROW(A6)))="","",INDIRECT("Predictions_1!"&amp;ADDRESS(2,$M$3+$M$4*ROW(A6))))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IF(INDIRECT("Predictions_1!"&amp;ADDRESS(3,$M$3+$M$4*ROW(A7)))="","",INDIRECT("Predictions_1!"&amp;ADDRESS(3,$M$3+$M$4*ROW(A7))))</f>
        <v/>
      </c>
      <c r="I11" s="310" t="str">
        <f aca="true">IF(INDIRECT("Predictions_1!"&amp;ADDRESS(3,$M$3+$M$4*ROW(A7)))="","",INDIRECT("Predictions_1!"&amp;ADDRESS(2,$M$3+$M$4*ROW(A7))))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IF(INDIRECT("Predictions_1!"&amp;ADDRESS(3,$M$3+$M$4*ROW(A8)))="","",INDIRECT("Predictions_1!"&amp;ADDRESS(3,$M$3+$M$4*ROW(A8))))</f>
        <v/>
      </c>
      <c r="I12" s="310" t="str">
        <f aca="true">IF(INDIRECT("Predictions_1!"&amp;ADDRESS(3,$M$3+$M$4*ROW(A8)))="","",INDIRECT("Predictions_1!"&amp;ADDRESS(2,$M$3+$M$4*ROW(A8))))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IF(INDIRECT("Predictions_1!"&amp;ADDRESS(3,$M$3+$M$4*ROW(A9)))="","",INDIRECT("Predictions_1!"&amp;ADDRESS(3,$M$3+$M$4*ROW(A9))))</f>
        <v/>
      </c>
      <c r="I13" s="310" t="str">
        <f aca="true">IF(INDIRECT("Predictions_1!"&amp;ADDRESS(3,$M$3+$M$4*ROW(A9)))="","",INDIRECT("Predictions_1!"&amp;ADDRESS(2,$M$3+$M$4*ROW(A9))))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IF(INDIRECT("Predictions_1!"&amp;ADDRESS(3,$M$3+$M$4*ROW(A10)))="","",INDIRECT("Predictions_1!"&amp;ADDRESS(3,$M$3+$M$4*ROW(A10))))</f>
        <v/>
      </c>
      <c r="I14" s="310" t="str">
        <f aca="true">IF(INDIRECT("Predictions_1!"&amp;ADDRESS(3,$M$3+$M$4*ROW(A10)))="","",INDIRECT("Predictions_1!"&amp;ADDRESS(2,$M$3+$M$4*ROW(A10))))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IF(INDIRECT("Predictions_1!"&amp;ADDRESS(3,$M$3+$M$4*ROW(A11)))="","",INDIRECT("Predictions_1!"&amp;ADDRESS(3,$M$3+$M$4*ROW(A11))))</f>
        <v/>
      </c>
      <c r="I15" s="310" t="str">
        <f aca="true">IF(INDIRECT("Predictions_1!"&amp;ADDRESS(3,$M$3+$M$4*ROW(A11)))="","",INDIRECT("Predictions_1!"&amp;ADDRESS(2,$M$3+$M$4*ROW(A11))))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IF(INDIRECT("Predictions_1!"&amp;ADDRESS(3,$M$3+$M$4*ROW(A12)))="","",INDIRECT("Predictions_1!"&amp;ADDRESS(3,$M$3+$M$4*ROW(A12))))</f>
        <v/>
      </c>
      <c r="I16" s="310" t="str">
        <f aca="true">IF(INDIRECT("Predictions_1!"&amp;ADDRESS(3,$M$3+$M$4*ROW(A12)))="","",INDIRECT("Predictions_1!"&amp;ADDRESS(2,$M$3+$M$4*ROW(A12))))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IF(INDIRECT("Predictions_1!"&amp;ADDRESS(3,$M$3+$M$4*ROW(A13)))="","",INDIRECT("Predictions_1!"&amp;ADDRESS(3,$M$3+$M$4*ROW(A13))))</f>
        <v/>
      </c>
      <c r="I17" s="310" t="str">
        <f aca="true">IF(INDIRECT("Predictions_1!"&amp;ADDRESS(3,$M$3+$M$4*ROW(A13)))="","",INDIRECT("Predictions_1!"&amp;ADDRESS(2,$M$3+$M$4*ROW(A13))))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IF(INDIRECT("Predictions_1!"&amp;ADDRESS(3,$M$3+$M$4*ROW(A14)))="","",INDIRECT("Predictions_1!"&amp;ADDRESS(3,$M$3+$M$4*ROW(A14))))</f>
        <v/>
      </c>
      <c r="I18" s="310" t="str">
        <f aca="true">IF(INDIRECT("Predictions_1!"&amp;ADDRESS(3,$M$3+$M$4*ROW(A14)))="","",INDIRECT("Predictions_1!"&amp;ADDRESS(2,$M$3+$M$4*ROW(A14))))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IF(INDIRECT("Predictions_1!"&amp;ADDRESS(3,$M$3+$M$4*ROW(A15)))="","",INDIRECT("Predictions_1!"&amp;ADDRESS(3,$M$3+$M$4*ROW(A15))))</f>
        <v/>
      </c>
      <c r="I19" s="310" t="str">
        <f aca="true">IF(INDIRECT("Predictions_1!"&amp;ADDRESS(3,$M$3+$M$4*ROW(A15)))="","",INDIRECT("Predictions_1!"&amp;ADDRESS(2,$M$3+$M$4*ROW(A15))))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IF(INDIRECT("Predictions_1!"&amp;ADDRESS(3,$M$3+$M$4*ROW(A16)))="","",INDIRECT("Predictions_1!"&amp;ADDRESS(3,$M$3+$M$4*ROW(A16))))</f>
        <v/>
      </c>
      <c r="I20" s="310" t="str">
        <f aca="true">IF(INDIRECT("Predictions_1!"&amp;ADDRESS(3,$M$3+$M$4*ROW(A16)))="","",INDIRECT("Predictions_1!"&amp;ADDRESS(2,$M$3+$M$4*ROW(A16))))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IF(INDIRECT("Predictions_1!"&amp;ADDRESS(3,$M$3+$M$4*ROW(A17)))="","",INDIRECT("Predictions_1!"&amp;ADDRESS(3,$M$3+$M$4*ROW(A17))))</f>
        <v/>
      </c>
      <c r="I21" s="310" t="str">
        <f aca="true">IF(INDIRECT("Predictions_1!"&amp;ADDRESS(3,$M$3+$M$4*ROW(A17)))="","",INDIRECT("Predictions_1!"&amp;ADDRESS(2,$M$3+$M$4*ROW(A17))))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IF(INDIRECT("Predictions_1!"&amp;ADDRESS(3,$M$3+$M$4*ROW(A18)))="","",INDIRECT("Predictions_1!"&amp;ADDRESS(3,$M$3+$M$4*ROW(A18))))</f>
        <v/>
      </c>
      <c r="I22" s="310" t="str">
        <f aca="true">IF(INDIRECT("Predictions_1!"&amp;ADDRESS(3,$M$3+$M$4*ROW(A18)))="","",INDIRECT("Predictions_1!"&amp;ADDRESS(2,$M$3+$M$4*ROW(A18))))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IF(INDIRECT("Predictions_1!"&amp;ADDRESS(3,$M$3+$M$4*ROW(A19)))="","",INDIRECT("Predictions_1!"&amp;ADDRESS(3,$M$3+$M$4*ROW(A19))))</f>
        <v/>
      </c>
      <c r="I23" s="310" t="str">
        <f aca="true">IF(INDIRECT("Predictions_1!"&amp;ADDRESS(3,$M$3+$M$4*ROW(A19)))="","",INDIRECT("Predictions_1!"&amp;ADDRESS(2,$M$3+$M$4*ROW(A19))))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IF(INDIRECT("Predictions_1!"&amp;ADDRESS(3,$M$3+$M$4*ROW(A20)))="","",INDIRECT("Predictions_1!"&amp;ADDRESS(3,$M$3+$M$4*ROW(A20))))</f>
        <v/>
      </c>
      <c r="I24" s="310" t="str">
        <f aca="true">IF(INDIRECT("Predictions_1!"&amp;ADDRESS(3,$M$3+$M$4*ROW(A20)))="","",INDIRECT("Predictions_1!"&amp;ADDRESS(2,$M$3+$M$4*ROW(A20))))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IF(INDIRECT("Predictions_1!"&amp;ADDRESS(3,$M$3+$M$4*ROW(A21)))="","",INDIRECT("Predictions_1!"&amp;ADDRESS(3,$M$3+$M$4*ROW(A21))))</f>
        <v/>
      </c>
      <c r="I25" s="310" t="str">
        <f aca="true">IF(INDIRECT("Predictions_1!"&amp;ADDRESS(3,$M$3+$M$4*ROW(A21)))="","",INDIRECT("Predictions_1!"&amp;ADDRESS(2,$M$3+$M$4*ROW(A21))))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IF(INDIRECT("Predictions_1!"&amp;ADDRESS(3,$M$3+$M$4*ROW(A22)))="","",INDIRECT("Predictions_1!"&amp;ADDRESS(3,$M$3+$M$4*ROW(A22))))</f>
        <v/>
      </c>
      <c r="I26" s="310" t="str">
        <f aca="true">IF(INDIRECT("Predictions_1!"&amp;ADDRESS(3,$M$3+$M$4*ROW(A22)))="","",INDIRECT("Predictions_1!"&amp;ADDRESS(2,$M$3+$M$4*ROW(A22))))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IF(INDIRECT("Predictions_1!"&amp;ADDRESS(3,$M$3+$M$4*ROW(A23)))="","",INDIRECT("Predictions_1!"&amp;ADDRESS(3,$M$3+$M$4*ROW(A23))))</f>
        <v/>
      </c>
      <c r="I27" s="310" t="str">
        <f aca="true">IF(INDIRECT("Predictions_1!"&amp;ADDRESS(3,$M$3+$M$4*ROW(A23)))="","",INDIRECT("Predictions_1!"&amp;ADDRESS(2,$M$3+$M$4*ROW(A23))))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IF(INDIRECT("Predictions_1!"&amp;ADDRESS(3,$M$3+$M$4*ROW(A24)))="","",INDIRECT("Predictions_1!"&amp;ADDRESS(3,$M$3+$M$4*ROW(A24))))</f>
        <v/>
      </c>
      <c r="I28" s="310" t="str">
        <f aca="true">IF(INDIRECT("Predictions_1!"&amp;ADDRESS(3,$M$3+$M$4*ROW(A24)))="","",INDIRECT("Predictions_1!"&amp;ADDRESS(2,$M$3+$M$4*ROW(A24))))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IF(INDIRECT("Predictions_1!"&amp;ADDRESS(3,$M$3+$M$4*ROW(A25)))="","",INDIRECT("Predictions_1!"&amp;ADDRESS(3,$M$3+$M$4*ROW(A25))))</f>
        <v/>
      </c>
      <c r="I29" s="310" t="str">
        <f aca="true">IF(INDIRECT("Predictions_1!"&amp;ADDRESS(3,$M$3+$M$4*ROW(A25)))="","",INDIRECT("Predictions_1!"&amp;ADDRESS(2,$M$3+$M$4*ROW(A25))))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IF(INDIRECT("Predictions_1!"&amp;ADDRESS(3,$M$3+$M$4*ROW(A26)))="","",INDIRECT("Predictions_1!"&amp;ADDRESS(3,$M$3+$M$4*ROW(A26))))</f>
        <v/>
      </c>
      <c r="I30" s="310" t="str">
        <f aca="true">IF(INDIRECT("Predictions_1!"&amp;ADDRESS(3,$M$3+$M$4*ROW(A26)))="","",INDIRECT("Predictions_1!"&amp;ADDRESS(2,$M$3+$M$4*ROW(A26))))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IF(INDIRECT("Predictions_1!"&amp;ADDRESS(3,$M$3+$M$4*ROW(A27)))="","",INDIRECT("Predictions_1!"&amp;ADDRESS(3,$M$3+$M$4*ROW(A27))))</f>
        <v/>
      </c>
      <c r="I31" s="310" t="str">
        <f aca="true">IF(INDIRECT("Predictions_1!"&amp;ADDRESS(3,$M$3+$M$4*ROW(A27)))="","",INDIRECT("Predictions_1!"&amp;ADDRESS(2,$M$3+$M$4*ROW(A27))))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IF(INDIRECT("Predictions_1!"&amp;ADDRESS(3,$M$3+$M$4*ROW(A28)))="","",INDIRECT("Predictions_1!"&amp;ADDRESS(3,$M$3+$M$4*ROW(A28))))</f>
        <v/>
      </c>
      <c r="I32" s="310" t="str">
        <f aca="true">IF(INDIRECT("Predictions_1!"&amp;ADDRESS(3,$M$3+$M$4*ROW(A28)))="","",INDIRECT("Predictions_1!"&amp;ADDRESS(2,$M$3+$M$4*ROW(A28))))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IF(INDIRECT("Predictions_1!"&amp;ADDRESS(3,$M$3+$M$4*ROW(A29)))="","",INDIRECT("Predictions_1!"&amp;ADDRESS(3,$M$3+$M$4*ROW(A29))))</f>
        <v/>
      </c>
      <c r="I33" s="310" t="str">
        <f aca="true">IF(INDIRECT("Predictions_1!"&amp;ADDRESS(3,$M$3+$M$4*ROW(A29)))="","",INDIRECT("Predictions_1!"&amp;ADDRESS(2,$M$3+$M$4*ROW(A29))))</f>
        <v/>
      </c>
      <c r="J33" s="308" t="str">
        <f aca="false">IF(I33="","",RANK(I33,$I$4:$I$103,0)+ROW()*0.001)</f>
        <v/>
      </c>
    </row>
    <row r="34" customFormat="false" ht="14.5" hidden="false" customHeight="false" outlineLevel="0" collapsed="false">
      <c r="B34" s="301" t="n">
        <v>31</v>
      </c>
      <c r="C34" s="302" t="str">
        <f aca="false">IFERROR(VLOOKUP(B34,$G$4:$H$103,2,0),"")</f>
        <v/>
      </c>
      <c r="D34" s="303" t="str">
        <f aca="false">IFERROR(VLOOKUP(B34,$G$4:$I$103,3,0),"")</f>
        <v/>
      </c>
      <c r="E34" s="292"/>
      <c r="F34" s="292"/>
      <c r="G34" s="308" t="str">
        <f aca="false">IF(J34="","",RANK(J34,$J$4:$J$103,1))</f>
        <v/>
      </c>
      <c r="H34" s="309" t="str">
        <f aca="true">IF(INDIRECT("Predictions_1!"&amp;ADDRESS(3,$M$3+$M$4*ROW(A30)))="","",INDIRECT("Predictions_1!"&amp;ADDRESS(3,$M$3+$M$4*ROW(A30))))</f>
        <v/>
      </c>
      <c r="I34" s="310" t="str">
        <f aca="true">IF(INDIRECT("Predictions_1!"&amp;ADDRESS(3,$M$3+$M$4*ROW(A30)))="","",INDIRECT("Predictions_1!"&amp;ADDRESS(2,$M$3+$M$4*ROW(A30))))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IF(INDIRECT("Predictions_1!"&amp;ADDRESS(3,$M$3+$M$4*ROW(A31)))="","",INDIRECT("Predictions_1!"&amp;ADDRESS(3,$M$3+$M$4*ROW(A31))))</f>
        <v/>
      </c>
      <c r="I35" s="310" t="str">
        <f aca="true">IF(INDIRECT("Predictions_1!"&amp;ADDRESS(3,$M$3+$M$4*ROW(A31)))="","",INDIRECT("Predictions_1!"&amp;ADDRESS(2,$M$3+$M$4*ROW(A31))))</f>
        <v/>
      </c>
      <c r="J35" s="308" t="str">
        <f aca="false">IF(I35="","",RANK(I35,$I$4:$I$103,0)+ROW()*0.001)</f>
        <v/>
      </c>
    </row>
    <row r="36" customFormat="false" ht="14.5" hidden="false" customHeight="false" outlineLevel="0" collapsed="false">
      <c r="B36" s="301" t="n">
        <v>33</v>
      </c>
      <c r="C36" s="302" t="str">
        <f aca="false">IFERROR(VLOOKUP(B36,$G$4:$H$103,2,0),"")</f>
        <v/>
      </c>
      <c r="D36" s="303" t="str">
        <f aca="false">IFERROR(VLOOKUP(B36,$G$4:$I$103,3,0),"")</f>
        <v/>
      </c>
      <c r="E36" s="292"/>
      <c r="F36" s="292"/>
      <c r="G36" s="308" t="str">
        <f aca="false">IF(J36="","",RANK(J36,$J$4:$J$103,1))</f>
        <v/>
      </c>
      <c r="H36" s="309" t="str">
        <f aca="true">IF(INDIRECT("Predictions_1!"&amp;ADDRESS(3,$M$3+$M$4*ROW(A32)))="","",INDIRECT("Predictions_1!"&amp;ADDRESS(3,$M$3+$M$4*ROW(A32))))</f>
        <v/>
      </c>
      <c r="I36" s="310" t="str">
        <f aca="true">IF(INDIRECT("Predictions_1!"&amp;ADDRESS(3,$M$3+$M$4*ROW(A32)))="","",INDIRECT("Predictions_1!"&amp;ADDRESS(2,$M$3+$M$4*ROW(A32))))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IF(INDIRECT("Predictions_1!"&amp;ADDRESS(3,$M$3+$M$4*ROW(A33)))="","",INDIRECT("Predictions_1!"&amp;ADDRESS(3,$M$3+$M$4*ROW(A33))))</f>
        <v/>
      </c>
      <c r="I37" s="310" t="str">
        <f aca="true">IF(INDIRECT("Predictions_1!"&amp;ADDRESS(3,$M$3+$M$4*ROW(A33)))="","",INDIRECT("Predictions_1!"&amp;ADDRESS(2,$M$3+$M$4*ROW(A33))))</f>
        <v/>
      </c>
      <c r="J37" s="308" t="str">
        <f aca="false">IF(I37="","",RANK(I37,$I$4:$I$103,0)+ROW()*0.001)</f>
        <v/>
      </c>
    </row>
    <row r="38" customFormat="false" ht="15" hidden="false" customHeight="true" outlineLevel="0" collapsed="false">
      <c r="B38" s="301" t="n">
        <v>35</v>
      </c>
      <c r="C38" s="302" t="str">
        <f aca="false">IFERROR(VLOOKUP(B38,$G$4:$H$103,2,0),"")</f>
        <v/>
      </c>
      <c r="D38" s="303" t="str">
        <f aca="false">IFERROR(VLOOKUP(B38,$G$4:$I$103,3,0),"")</f>
        <v/>
      </c>
      <c r="E38" s="292"/>
      <c r="F38" s="292"/>
      <c r="G38" s="308" t="str">
        <f aca="false">IF(J38="","",RANK(J38,$J$4:$J$103,1))</f>
        <v/>
      </c>
      <c r="H38" s="309" t="str">
        <f aca="true">IF(INDIRECT("Predictions_1!"&amp;ADDRESS(3,$M$3+$M$4*ROW(A34)))="","",INDIRECT("Predictions_1!"&amp;ADDRESS(3,$M$3+$M$4*ROW(A34))))</f>
        <v/>
      </c>
      <c r="I38" s="310" t="str">
        <f aca="true">IF(INDIRECT("Predictions_1!"&amp;ADDRESS(3,$M$3+$M$4*ROW(A34)))="","",INDIRECT("Predictions_1!"&amp;ADDRESS(2,$M$3+$M$4*ROW(A34))))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IF(INDIRECT("Predictions_1!"&amp;ADDRESS(3,$M$3+$M$4*ROW(A35)))="","",INDIRECT("Predictions_1!"&amp;ADDRESS(3,$M$3+$M$4*ROW(A35))))</f>
        <v/>
      </c>
      <c r="I39" s="310" t="str">
        <f aca="true">IF(INDIRECT("Predictions_1!"&amp;ADDRESS(3,$M$3+$M$4*ROW(A35)))="","",INDIRECT("Predictions_1!"&amp;ADDRESS(2,$M$3+$M$4*ROW(A35))))</f>
        <v/>
      </c>
      <c r="J39" s="308" t="str">
        <f aca="false">IF(I39="","",RANK(I39,$I$4:$I$103,0)+ROW()*0.001)</f>
        <v/>
      </c>
    </row>
    <row r="40" customFormat="false" ht="15" hidden="false" customHeight="true" outlineLevel="0" collapsed="false">
      <c r="B40" s="301" t="n">
        <v>37</v>
      </c>
      <c r="C40" s="302" t="str">
        <f aca="false">IFERROR(VLOOKUP(B40,$G$4:$H$103,2,0),"")</f>
        <v/>
      </c>
      <c r="D40" s="303" t="str">
        <f aca="false">IFERROR(VLOOKUP(B40,$G$4:$I$103,3,0),"")</f>
        <v/>
      </c>
      <c r="E40" s="292"/>
      <c r="F40" s="292"/>
      <c r="G40" s="308" t="str">
        <f aca="false">IF(J40="","",RANK(J40,$J$4:$J$103,1))</f>
        <v/>
      </c>
      <c r="H40" s="309" t="str">
        <f aca="true">IF(INDIRECT("Predictions_1!"&amp;ADDRESS(3,$M$3+$M$4*ROW(A36)))="","",INDIRECT("Predictions_1!"&amp;ADDRESS(3,$M$3+$M$4*ROW(A36))))</f>
        <v/>
      </c>
      <c r="I40" s="310" t="str">
        <f aca="true">IF(INDIRECT("Predictions_1!"&amp;ADDRESS(3,$M$3+$M$4*ROW(A36)))="","",INDIRECT("Predictions_1!"&amp;ADDRESS(2,$M$3+$M$4*ROW(A36))))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IF(INDIRECT("Predictions_1!"&amp;ADDRESS(3,$M$3+$M$4*ROW(A37)))="","",INDIRECT("Predictions_1!"&amp;ADDRESS(3,$M$3+$M$4*ROW(A37))))</f>
        <v/>
      </c>
      <c r="I41" s="310" t="str">
        <f aca="true">IF(INDIRECT("Predictions_1!"&amp;ADDRESS(3,$M$3+$M$4*ROW(A37)))="","",INDIRECT("Predictions_1!"&amp;ADDRESS(2,$M$3+$M$4*ROW(A37))))</f>
        <v/>
      </c>
      <c r="J41" s="308" t="str">
        <f aca="false">IF(I41="","",RANK(I41,$I$4:$I$103,0)+ROW()*0.001)</f>
        <v/>
      </c>
    </row>
    <row r="42" customFormat="false" ht="15" hidden="false" customHeight="true" outlineLevel="0" collapsed="false">
      <c r="B42" s="301" t="n">
        <v>39</v>
      </c>
      <c r="C42" s="302" t="str">
        <f aca="false">IFERROR(VLOOKUP(B42,$G$4:$H$103,2,0),"")</f>
        <v/>
      </c>
      <c r="D42" s="303" t="str">
        <f aca="false">IFERROR(VLOOKUP(B42,$G$4:$I$103,3,0),"")</f>
        <v/>
      </c>
      <c r="E42" s="292"/>
      <c r="F42" s="292"/>
      <c r="G42" s="308" t="str">
        <f aca="false">IF(J42="","",RANK(J42,$J$4:$J$103,1))</f>
        <v/>
      </c>
      <c r="H42" s="309" t="str">
        <f aca="true">IF(INDIRECT("Predictions_1!"&amp;ADDRESS(3,$M$3+$M$4*ROW(A38)))="","",INDIRECT("Predictions_1!"&amp;ADDRESS(3,$M$3+$M$4*ROW(A38))))</f>
        <v/>
      </c>
      <c r="I42" s="310" t="str">
        <f aca="true">IF(INDIRECT("Predictions_1!"&amp;ADDRESS(3,$M$3+$M$4*ROW(A38)))="","",INDIRECT("Predictions_1!"&amp;ADDRESS(2,$M$3+$M$4*ROW(A38))))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IF(INDIRECT("Predictions_1!"&amp;ADDRESS(3,$M$3+$M$4*ROW(A39)))="","",INDIRECT("Predictions_1!"&amp;ADDRESS(3,$M$3+$M$4*ROW(A39))))</f>
        <v/>
      </c>
      <c r="I43" s="310" t="str">
        <f aca="true">IF(INDIRECT("Predictions_1!"&amp;ADDRESS(3,$M$3+$M$4*ROW(A39)))="","",INDIRECT("Predictions_1!"&amp;ADDRESS(2,$M$3+$M$4*ROW(A39))))</f>
        <v/>
      </c>
      <c r="J43" s="308" t="str">
        <f aca="false">IF(I43="","",RANK(I43,$I$4:$I$103,0)+ROW()*0.001)</f>
        <v/>
      </c>
    </row>
    <row r="44" customFormat="false" ht="15" hidden="false" customHeight="true" outlineLevel="0" collapsed="false">
      <c r="B44" s="301" t="n">
        <v>41</v>
      </c>
      <c r="C44" s="302" t="str">
        <f aca="false">IFERROR(VLOOKUP(B44,$G$4:$H$103,2,0),"")</f>
        <v/>
      </c>
      <c r="D44" s="303" t="str">
        <f aca="false">IFERROR(VLOOKUP(B44,$G$4:$I$103,3,0),"")</f>
        <v/>
      </c>
      <c r="E44" s="292"/>
      <c r="F44" s="292"/>
      <c r="G44" s="308" t="str">
        <f aca="false">IF(J44="","",RANK(J44,$J$4:$J$103,1))</f>
        <v/>
      </c>
      <c r="H44" s="309" t="str">
        <f aca="true">IF(INDIRECT("Predictions_1!"&amp;ADDRESS(3,$M$3+$M$4*ROW(A40)))="","",INDIRECT("Predictions_1!"&amp;ADDRESS(3,$M$3+$M$4*ROW(A40))))</f>
        <v/>
      </c>
      <c r="I44" s="310" t="str">
        <f aca="true">IF(INDIRECT("Predictions_1!"&amp;ADDRESS(3,$M$3+$M$4*ROW(A40)))="","",INDIRECT("Predictions_1!"&amp;ADDRESS(2,$M$3+$M$4*ROW(A40))))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IF(INDIRECT("Predictions_1!"&amp;ADDRESS(3,$M$3+$M$4*ROW(A41)))="","",INDIRECT("Predictions_1!"&amp;ADDRESS(3,$M$3+$M$4*ROW(A41))))</f>
        <v/>
      </c>
      <c r="I45" s="310" t="str">
        <f aca="true">IF(INDIRECT("Predictions_1!"&amp;ADDRESS(3,$M$3+$M$4*ROW(A41)))="","",INDIRECT("Predictions_1!"&amp;ADDRESS(2,$M$3+$M$4*ROW(A41))))</f>
        <v/>
      </c>
      <c r="J45" s="308" t="str">
        <f aca="false">IF(I45="","",RANK(I45,$I$4:$I$103,0)+ROW()*0.001)</f>
        <v/>
      </c>
    </row>
    <row r="46" customFormat="false" ht="15" hidden="false" customHeight="true" outlineLevel="0" collapsed="false">
      <c r="B46" s="301" t="n">
        <v>43</v>
      </c>
      <c r="C46" s="302" t="str">
        <f aca="false">IFERROR(VLOOKUP(B46,$G$4:$H$103,2,0),"")</f>
        <v/>
      </c>
      <c r="D46" s="303" t="str">
        <f aca="false">IFERROR(VLOOKUP(B46,$G$4:$I$103,3,0),"")</f>
        <v/>
      </c>
      <c r="E46" s="292"/>
      <c r="F46" s="292"/>
      <c r="G46" s="308" t="str">
        <f aca="false">IF(J46="","",RANK(J46,$J$4:$J$103,1))</f>
        <v/>
      </c>
      <c r="H46" s="309" t="str">
        <f aca="true">IF(INDIRECT("Predictions_1!"&amp;ADDRESS(3,$M$3+$M$4*ROW(A42)))="","",INDIRECT("Predictions_1!"&amp;ADDRESS(3,$M$3+$M$4*ROW(A42))))</f>
        <v/>
      </c>
      <c r="I46" s="310" t="str">
        <f aca="true">IF(INDIRECT("Predictions_1!"&amp;ADDRESS(3,$M$3+$M$4*ROW(A42)))="","",INDIRECT("Predictions_1!"&amp;ADDRESS(2,$M$3+$M$4*ROW(A42))))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IF(INDIRECT("Predictions_1!"&amp;ADDRESS(3,$M$3+$M$4*ROW(A43)))="","",INDIRECT("Predictions_1!"&amp;ADDRESS(3,$M$3+$M$4*ROW(A43))))</f>
        <v/>
      </c>
      <c r="I47" s="310" t="str">
        <f aca="true">IF(INDIRECT("Predictions_1!"&amp;ADDRESS(3,$M$3+$M$4*ROW(A43)))="","",INDIRECT("Predictions_1!"&amp;ADDRESS(2,$M$3+$M$4*ROW(A43))))</f>
        <v/>
      </c>
      <c r="J47" s="308" t="str">
        <f aca="false">IF(I47="","",RANK(I47,$I$4:$I$103,0)+ROW()*0.001)</f>
        <v/>
      </c>
    </row>
    <row r="48" customFormat="false" ht="15" hidden="false" customHeight="true" outlineLevel="0" collapsed="false">
      <c r="B48" s="301" t="n">
        <v>45</v>
      </c>
      <c r="C48" s="302" t="str">
        <f aca="false">IFERROR(VLOOKUP(B48,$G$4:$H$103,2,0),"")</f>
        <v/>
      </c>
      <c r="D48" s="303" t="str">
        <f aca="false">IFERROR(VLOOKUP(B48,$G$4:$I$103,3,0),"")</f>
        <v/>
      </c>
      <c r="E48" s="292"/>
      <c r="F48" s="292"/>
      <c r="G48" s="308" t="str">
        <f aca="false">IF(J48="","",RANK(J48,$J$4:$J$103,1))</f>
        <v/>
      </c>
      <c r="H48" s="309" t="str">
        <f aca="true">IF(INDIRECT("Predictions_1!"&amp;ADDRESS(3,$M$3+$M$4*ROW(A44)))="","",INDIRECT("Predictions_1!"&amp;ADDRESS(3,$M$3+$M$4*ROW(A44))))</f>
        <v/>
      </c>
      <c r="I48" s="310" t="str">
        <f aca="true">IF(INDIRECT("Predictions_1!"&amp;ADDRESS(3,$M$3+$M$4*ROW(A44)))="","",INDIRECT("Predictions_1!"&amp;ADDRESS(2,$M$3+$M$4*ROW(A44))))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IF(INDIRECT("Predictions_1!"&amp;ADDRESS(3,$M$3+$M$4*ROW(A45)))="","",INDIRECT("Predictions_1!"&amp;ADDRESS(3,$M$3+$M$4*ROW(A45))))</f>
        <v/>
      </c>
      <c r="I49" s="310" t="str">
        <f aca="true">IF(INDIRECT("Predictions_1!"&amp;ADDRESS(3,$M$3+$M$4*ROW(A45)))="","",INDIRECT("Predictions_1!"&amp;ADDRESS(2,$M$3+$M$4*ROW(A45))))</f>
        <v/>
      </c>
      <c r="J49" s="308" t="str">
        <f aca="false">IF(I49="","",RANK(I49,$I$4:$I$103,0)+ROW()*0.001)</f>
        <v/>
      </c>
    </row>
    <row r="50" customFormat="false" ht="15" hidden="false" customHeight="true" outlineLevel="0" collapsed="false">
      <c r="B50" s="301" t="n">
        <v>47</v>
      </c>
      <c r="C50" s="302" t="str">
        <f aca="false">IFERROR(VLOOKUP(B50,$G$4:$H$103,2,0),"")</f>
        <v/>
      </c>
      <c r="D50" s="303" t="str">
        <f aca="false">IFERROR(VLOOKUP(B50,$G$4:$I$103,3,0),"")</f>
        <v/>
      </c>
      <c r="E50" s="292"/>
      <c r="F50" s="292"/>
      <c r="G50" s="308" t="str">
        <f aca="false">IF(J50="","",RANK(J50,$J$4:$J$103,1))</f>
        <v/>
      </c>
      <c r="H50" s="309" t="str">
        <f aca="true">IF(INDIRECT("Predictions_1!"&amp;ADDRESS(3,$M$3+$M$4*ROW(A46)))="","",INDIRECT("Predictions_1!"&amp;ADDRESS(3,$M$3+$M$4*ROW(A46))))</f>
        <v/>
      </c>
      <c r="I50" s="310" t="str">
        <f aca="true">IF(INDIRECT("Predictions_1!"&amp;ADDRESS(3,$M$3+$M$4*ROW(A46)))="","",INDIRECT("Predictions_1!"&amp;ADDRESS(2,$M$3+$M$4*ROW(A46))))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IF(INDIRECT("Predictions_1!"&amp;ADDRESS(3,$M$3+$M$4*ROW(A47)))="","",INDIRECT("Predictions_1!"&amp;ADDRESS(3,$M$3+$M$4*ROW(A47))))</f>
        <v/>
      </c>
      <c r="I51" s="310" t="str">
        <f aca="true">IF(INDIRECT("Predictions_1!"&amp;ADDRESS(3,$M$3+$M$4*ROW(A47)))="","",INDIRECT("Predictions_1!"&amp;ADDRESS(2,$M$3+$M$4*ROW(A47))))</f>
        <v/>
      </c>
      <c r="J51" s="308" t="str">
        <f aca="false">IF(I51="","",RANK(I51,$I$4:$I$103,0)+ROW()*0.001)</f>
        <v/>
      </c>
    </row>
    <row r="52" customFormat="false" ht="15" hidden="false" customHeight="true" outlineLevel="0" collapsed="false">
      <c r="B52" s="301" t="n">
        <v>49</v>
      </c>
      <c r="C52" s="302" t="str">
        <f aca="false">IFERROR(VLOOKUP(B52,$G$4:$H$103,2,0),"")</f>
        <v/>
      </c>
      <c r="D52" s="303" t="str">
        <f aca="false">IFERROR(VLOOKUP(B52,$G$4:$I$103,3,0),"")</f>
        <v/>
      </c>
      <c r="E52" s="292"/>
      <c r="F52" s="292"/>
      <c r="G52" s="308" t="str">
        <f aca="false">IF(J52="","",RANK(J52,$J$4:$J$103,1))</f>
        <v/>
      </c>
      <c r="H52" s="309" t="str">
        <f aca="true">IF(INDIRECT("Predictions_1!"&amp;ADDRESS(3,$M$3+$M$4*ROW(A48)))="","",INDIRECT("Predictions_1!"&amp;ADDRESS(3,$M$3+$M$4*ROW(A48))))</f>
        <v/>
      </c>
      <c r="I52" s="310" t="str">
        <f aca="true">IF(INDIRECT("Predictions_1!"&amp;ADDRESS(3,$M$3+$M$4*ROW(A48)))="","",INDIRECT("Predictions_1!"&amp;ADDRESS(2,$M$3+$M$4*ROW(A48))))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IF(INDIRECT("Predictions_1!"&amp;ADDRESS(3,$M$3+$M$4*ROW(A49)))="","",INDIRECT("Predictions_1!"&amp;ADDRESS(3,$M$3+$M$4*ROW(A49))))</f>
        <v/>
      </c>
      <c r="I53" s="310" t="str">
        <f aca="true">IF(INDIRECT("Predictions_1!"&amp;ADDRESS(3,$M$3+$M$4*ROW(A49)))="","",INDIRECT("Predictions_1!"&amp;ADDRESS(2,$M$3+$M$4*ROW(A49))))</f>
        <v/>
      </c>
      <c r="J53" s="308" t="str">
        <f aca="false">IF(I53="","",RANK(I53,$I$4:$I$103,0)+ROW()*0.001)</f>
        <v/>
      </c>
    </row>
    <row r="54" customFormat="false" ht="15" hidden="false" customHeight="true" outlineLevel="0" collapsed="false">
      <c r="B54" s="301" t="n">
        <v>51</v>
      </c>
      <c r="C54" s="302" t="str">
        <f aca="false">IFERROR(VLOOKUP(B54,$G$4:$H$103,2,0),"")</f>
        <v/>
      </c>
      <c r="D54" s="303" t="str">
        <f aca="false">IFERROR(VLOOKUP(B54,$G$4:$I$103,3,0),"")</f>
        <v/>
      </c>
      <c r="E54" s="292"/>
      <c r="F54" s="292"/>
      <c r="G54" s="308" t="str">
        <f aca="false">IF(J54="","",RANK(J54,$J$4:$J$103,1))</f>
        <v/>
      </c>
      <c r="H54" s="309" t="str">
        <f aca="true">IF(INDIRECT("Predictions_1!"&amp;ADDRESS(3,$M$3+$M$4*ROW(A50)))="","",INDIRECT("Predictions_1!"&amp;ADDRESS(3,$M$3+$M$4*ROW(A50))))</f>
        <v/>
      </c>
      <c r="I54" s="310" t="str">
        <f aca="true">IF(INDIRECT("Predictions_1!"&amp;ADDRESS(3,$M$3+$M$4*ROW(A50)))="","",INDIRECT("Predictions_1!"&amp;ADDRESS(2,$M$3+$M$4*ROW(A50))))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IF(INDIRECT("Predictions_1!"&amp;ADDRESS(3,$M$3+$M$4*ROW(A51)))="","",INDIRECT("Predictions_1!"&amp;ADDRESS(3,$M$3+$M$4*ROW(A51))))</f>
        <v/>
      </c>
      <c r="I55" s="310" t="str">
        <f aca="true">IF(INDIRECT("Predictions_1!"&amp;ADDRESS(3,$M$3+$M$4*ROW(A51)))="","",INDIRECT("Predictions_1!"&amp;ADDRESS(2,$M$3+$M$4*ROW(A51))))</f>
        <v/>
      </c>
      <c r="J55" s="308" t="str">
        <f aca="false">IF(I55="","",RANK(I55,$I$4:$I$103,0)+ROW()*0.001)</f>
        <v/>
      </c>
    </row>
    <row r="56" customFormat="false" ht="15" hidden="false" customHeight="true" outlineLevel="0" collapsed="false">
      <c r="B56" s="301" t="n">
        <v>53</v>
      </c>
      <c r="C56" s="302" t="str">
        <f aca="false">IFERROR(VLOOKUP(B56,$G$4:$H$103,2,0),"")</f>
        <v/>
      </c>
      <c r="D56" s="303" t="str">
        <f aca="false">IFERROR(VLOOKUP(B56,$G$4:$I$103,3,0),"")</f>
        <v/>
      </c>
      <c r="E56" s="292"/>
      <c r="F56" s="292"/>
      <c r="G56" s="308" t="str">
        <f aca="false">IF(J56="","",RANK(J56,$J$4:$J$103,1))</f>
        <v/>
      </c>
      <c r="H56" s="309" t="str">
        <f aca="true">IF(INDIRECT("Predictions_1!"&amp;ADDRESS(3,$M$3+$M$4*ROW(A52)))="","",INDIRECT("Predictions_1!"&amp;ADDRESS(3,$M$3+$M$4*ROW(A52))))</f>
        <v/>
      </c>
      <c r="I56" s="310" t="str">
        <f aca="true">IF(INDIRECT("Predictions_1!"&amp;ADDRESS(3,$M$3+$M$4*ROW(A52)))="","",INDIRECT("Predictions_1!"&amp;ADDRESS(2,$M$3+$M$4*ROW(A52))))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IF(INDIRECT("Predictions_1!"&amp;ADDRESS(3,$M$3+$M$4*ROW(A53)))="","",INDIRECT("Predictions_1!"&amp;ADDRESS(3,$M$3+$M$4*ROW(A53))))</f>
        <v/>
      </c>
      <c r="I57" s="310" t="str">
        <f aca="true">IF(INDIRECT("Predictions_1!"&amp;ADDRESS(3,$M$3+$M$4*ROW(A53)))="","",INDIRECT("Predictions_1!"&amp;ADDRESS(2,$M$3+$M$4*ROW(A53))))</f>
        <v/>
      </c>
      <c r="J57" s="308" t="str">
        <f aca="false">IF(I57="","",RANK(I57,$I$4:$I$103,0)+ROW()*0.001)</f>
        <v/>
      </c>
    </row>
    <row r="58" customFormat="false" ht="15" hidden="false" customHeight="true" outlineLevel="0" collapsed="false">
      <c r="B58" s="301" t="n">
        <v>55</v>
      </c>
      <c r="C58" s="302" t="str">
        <f aca="false">IFERROR(VLOOKUP(B58,$G$4:$H$103,2,0),"")</f>
        <v/>
      </c>
      <c r="D58" s="303" t="str">
        <f aca="false">IFERROR(VLOOKUP(B58,$G$4:$I$103,3,0),"")</f>
        <v/>
      </c>
      <c r="E58" s="292"/>
      <c r="F58" s="292"/>
      <c r="G58" s="308" t="str">
        <f aca="false">IF(J58="","",RANK(J58,$J$4:$J$103,1))</f>
        <v/>
      </c>
      <c r="H58" s="309" t="str">
        <f aca="true">IF(INDIRECT("Predictions_1!"&amp;ADDRESS(3,$M$3+$M$4*ROW(A54)))="","",INDIRECT("Predictions_1!"&amp;ADDRESS(3,$M$3+$M$4*ROW(A54))))</f>
        <v/>
      </c>
      <c r="I58" s="310" t="str">
        <f aca="true">IF(INDIRECT("Predictions_1!"&amp;ADDRESS(3,$M$3+$M$4*ROW(A54)))="","",INDIRECT("Predictions_1!"&amp;ADDRESS(2,$M$3+$M$4*ROW(A54))))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IF(INDIRECT("Predictions_1!"&amp;ADDRESS(3,$M$3+$M$4*ROW(A55)))="","",INDIRECT("Predictions_1!"&amp;ADDRESS(3,$M$3+$M$4*ROW(A55))))</f>
        <v/>
      </c>
      <c r="I59" s="310" t="str">
        <f aca="true">IF(INDIRECT("Predictions_1!"&amp;ADDRESS(3,$M$3+$M$4*ROW(A55)))="","",INDIRECT("Predictions_1!"&amp;ADDRESS(2,$M$3+$M$4*ROW(A55))))</f>
        <v/>
      </c>
      <c r="J59" s="308" t="str">
        <f aca="false">IF(I59="","",RANK(I59,$I$4:$I$103,0)+ROW()*0.001)</f>
        <v/>
      </c>
    </row>
    <row r="60" customFormat="false" ht="15" hidden="false" customHeight="true" outlineLevel="0" collapsed="false">
      <c r="B60" s="301" t="n">
        <v>57</v>
      </c>
      <c r="C60" s="302" t="str">
        <f aca="false">IFERROR(VLOOKUP(B60,$G$4:$H$103,2,0),"")</f>
        <v/>
      </c>
      <c r="D60" s="303" t="str">
        <f aca="false">IFERROR(VLOOKUP(B60,$G$4:$I$103,3,0),"")</f>
        <v/>
      </c>
      <c r="E60" s="292"/>
      <c r="F60" s="292"/>
      <c r="G60" s="308" t="str">
        <f aca="false">IF(J60="","",RANK(J60,$J$4:$J$103,1))</f>
        <v/>
      </c>
      <c r="H60" s="309" t="str">
        <f aca="true">IF(INDIRECT("Predictions_1!"&amp;ADDRESS(3,$M$3+$M$4*ROW(A56)))="","",INDIRECT("Predictions_1!"&amp;ADDRESS(3,$M$3+$M$4*ROW(A56))))</f>
        <v/>
      </c>
      <c r="I60" s="310" t="str">
        <f aca="true">IF(INDIRECT("Predictions_1!"&amp;ADDRESS(3,$M$3+$M$4*ROW(A56)))="","",INDIRECT("Predictions_1!"&amp;ADDRESS(2,$M$3+$M$4*ROW(A56))))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IF(INDIRECT("Predictions_1!"&amp;ADDRESS(3,$M$3+$M$4*ROW(A57)))="","",INDIRECT("Predictions_1!"&amp;ADDRESS(3,$M$3+$M$4*ROW(A57))))</f>
        <v/>
      </c>
      <c r="I61" s="310" t="str">
        <f aca="true">IF(INDIRECT("Predictions_1!"&amp;ADDRESS(3,$M$3+$M$4*ROW(A57)))="","",INDIRECT("Predictions_1!"&amp;ADDRESS(2,$M$3+$M$4*ROW(A57))))</f>
        <v/>
      </c>
      <c r="J61" s="308" t="str">
        <f aca="false">IF(I61="","",RANK(I61,$I$4:$I$103,0)+ROW()*0.001)</f>
        <v/>
      </c>
    </row>
    <row r="62" customFormat="false" ht="15" hidden="false" customHeight="true" outlineLevel="0" collapsed="false">
      <c r="B62" s="301" t="n">
        <v>59</v>
      </c>
      <c r="C62" s="302" t="str">
        <f aca="false">IFERROR(VLOOKUP(B62,$G$4:$H$103,2,0),"")</f>
        <v/>
      </c>
      <c r="D62" s="303" t="str">
        <f aca="false">IFERROR(VLOOKUP(B62,$G$4:$I$103,3,0),"")</f>
        <v/>
      </c>
      <c r="E62" s="292"/>
      <c r="F62" s="292"/>
      <c r="G62" s="308" t="str">
        <f aca="false">IF(J62="","",RANK(J62,$J$4:$J$103,1))</f>
        <v/>
      </c>
      <c r="H62" s="309" t="str">
        <f aca="true">IF(INDIRECT("Predictions_1!"&amp;ADDRESS(3,$M$3+$M$4*ROW(A58)))="","",INDIRECT("Predictions_1!"&amp;ADDRESS(3,$M$3+$M$4*ROW(A58))))</f>
        <v/>
      </c>
      <c r="I62" s="310" t="str">
        <f aca="true">IF(INDIRECT("Predictions_1!"&amp;ADDRESS(3,$M$3+$M$4*ROW(A58)))="","",INDIRECT("Predictions_1!"&amp;ADDRESS(2,$M$3+$M$4*ROW(A58))))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IF(INDIRECT("Predictions_1!"&amp;ADDRESS(3,$M$3+$M$4*ROW(A59)))="","",INDIRECT("Predictions_1!"&amp;ADDRESS(3,$M$3+$M$4*ROW(A59))))</f>
        <v/>
      </c>
      <c r="I63" s="310" t="str">
        <f aca="true">IF(INDIRECT("Predictions_1!"&amp;ADDRESS(3,$M$3+$M$4*ROW(A59)))="","",INDIRECT("Predictions_1!"&amp;ADDRESS(2,$M$3+$M$4*ROW(A59))))</f>
        <v/>
      </c>
      <c r="J63" s="308" t="str">
        <f aca="false">IF(I63="","",RANK(I63,$I$4:$I$103,0)+ROW()*0.001)</f>
        <v/>
      </c>
    </row>
    <row r="64" customFormat="false" ht="15" hidden="false" customHeight="true" outlineLevel="0" collapsed="false">
      <c r="B64" s="301" t="n">
        <v>61</v>
      </c>
      <c r="C64" s="302" t="str">
        <f aca="false">IFERROR(VLOOKUP(B64,$G$4:$H$103,2,0),"")</f>
        <v/>
      </c>
      <c r="D64" s="303" t="str">
        <f aca="false">IFERROR(VLOOKUP(B64,$G$4:$I$103,3,0),"")</f>
        <v/>
      </c>
      <c r="E64" s="292"/>
      <c r="F64" s="292"/>
      <c r="G64" s="308" t="str">
        <f aca="false">IF(J64="","",RANK(J64,$J$4:$J$103,1))</f>
        <v/>
      </c>
      <c r="H64" s="309" t="str">
        <f aca="true">IF(INDIRECT("Predictions_1!"&amp;ADDRESS(3,$M$3+$M$4*ROW(A60)))="","",INDIRECT("Predictions_1!"&amp;ADDRESS(3,$M$3+$M$4*ROW(A60))))</f>
        <v/>
      </c>
      <c r="I64" s="310" t="str">
        <f aca="true">IF(INDIRECT("Predictions_1!"&amp;ADDRESS(3,$M$3+$M$4*ROW(A60)))="","",INDIRECT("Predictions_1!"&amp;ADDRESS(2,$M$3+$M$4*ROW(A60))))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IF(INDIRECT("Predictions_1!"&amp;ADDRESS(3,$M$3+$M$4*ROW(A61)))="","",INDIRECT("Predictions_1!"&amp;ADDRESS(3,$M$3+$M$4*ROW(A61))))</f>
        <v/>
      </c>
      <c r="I65" s="310" t="str">
        <f aca="true">IF(INDIRECT("Predictions_1!"&amp;ADDRESS(3,$M$3+$M$4*ROW(A61)))="","",INDIRECT("Predictions_1!"&amp;ADDRESS(2,$M$3+$M$4*ROW(A61))))</f>
        <v/>
      </c>
      <c r="J65" s="308" t="str">
        <f aca="false">IF(I65="","",RANK(I65,$I$4:$I$103,0)+ROW()*0.001)</f>
        <v/>
      </c>
    </row>
    <row r="66" customFormat="false" ht="15" hidden="false" customHeight="true" outlineLevel="0" collapsed="false">
      <c r="B66" s="301" t="n">
        <v>63</v>
      </c>
      <c r="C66" s="302" t="str">
        <f aca="false">IFERROR(VLOOKUP(B66,$G$4:$H$103,2,0),"")</f>
        <v/>
      </c>
      <c r="D66" s="303" t="str">
        <f aca="false">IFERROR(VLOOKUP(B66,$G$4:$I$103,3,0),"")</f>
        <v/>
      </c>
      <c r="E66" s="292"/>
      <c r="F66" s="292"/>
      <c r="G66" s="308" t="str">
        <f aca="false">IF(J66="","",RANK(J66,$J$4:$J$103,1))</f>
        <v/>
      </c>
      <c r="H66" s="309" t="str">
        <f aca="true">IF(INDIRECT("Predictions_1!"&amp;ADDRESS(3,$M$3+$M$4*ROW(A62)))="","",INDIRECT("Predictions_1!"&amp;ADDRESS(3,$M$3+$M$4*ROW(A62))))</f>
        <v/>
      </c>
      <c r="I66" s="310" t="str">
        <f aca="true">IF(INDIRECT("Predictions_1!"&amp;ADDRESS(3,$M$3+$M$4*ROW(A62)))="","",INDIRECT("Predictions_1!"&amp;ADDRESS(2,$M$3+$M$4*ROW(A62))))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IF(INDIRECT("Predictions_1!"&amp;ADDRESS(3,$M$3+$M$4*ROW(A63)))="","",INDIRECT("Predictions_1!"&amp;ADDRESS(3,$M$3+$M$4*ROW(A63))))</f>
        <v/>
      </c>
      <c r="I67" s="310" t="str">
        <f aca="true">IF(INDIRECT("Predictions_1!"&amp;ADDRESS(3,$M$3+$M$4*ROW(A63)))="","",INDIRECT("Predictions_1!"&amp;ADDRESS(2,$M$3+$M$4*ROW(A63))))</f>
        <v/>
      </c>
      <c r="J67" s="308" t="str">
        <f aca="false">IF(I67="","",RANK(I67,$I$4:$I$103,0)+ROW()*0.001)</f>
        <v/>
      </c>
    </row>
    <row r="68" customFormat="false" ht="15" hidden="false" customHeight="true" outlineLevel="0" collapsed="false">
      <c r="B68" s="301" t="n">
        <v>65</v>
      </c>
      <c r="C68" s="302" t="str">
        <f aca="false">IFERROR(VLOOKUP(B68,$G$4:$H$103,2,0),"")</f>
        <v/>
      </c>
      <c r="D68" s="303" t="str">
        <f aca="false">IFERROR(VLOOKUP(B68,$G$4:$I$103,3,0),"")</f>
        <v/>
      </c>
      <c r="E68" s="292"/>
      <c r="F68" s="292"/>
      <c r="G68" s="308" t="str">
        <f aca="false">IF(J68="","",RANK(J68,$J$4:$J$103,1))</f>
        <v/>
      </c>
      <c r="H68" s="309" t="str">
        <f aca="true">IF(INDIRECT("Predictions_1!"&amp;ADDRESS(3,$M$3+$M$4*ROW(A64)))="","",INDIRECT("Predictions_1!"&amp;ADDRESS(3,$M$3+$M$4*ROW(A64))))</f>
        <v/>
      </c>
      <c r="I68" s="310" t="str">
        <f aca="true">IF(INDIRECT("Predictions_1!"&amp;ADDRESS(3,$M$3+$M$4*ROW(A64)))="","",INDIRECT("Predictions_1!"&amp;ADDRESS(2,$M$3+$M$4*ROW(A64))))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IF(INDIRECT("Predictions_1!"&amp;ADDRESS(3,$M$3+$M$4*ROW(A65)))="","",INDIRECT("Predictions_1!"&amp;ADDRESS(3,$M$3+$M$4*ROW(A65))))</f>
        <v/>
      </c>
      <c r="I69" s="310" t="str">
        <f aca="true">IF(INDIRECT("Predictions_1!"&amp;ADDRESS(3,$M$3+$M$4*ROW(A65)))="","",INDIRECT("Predictions_1!"&amp;ADDRESS(2,$M$3+$M$4*ROW(A65))))</f>
        <v/>
      </c>
      <c r="J69" s="308" t="str">
        <f aca="false">IF(I69="","",RANK(I69,$I$4:$I$103,0)+ROW()*0.001)</f>
        <v/>
      </c>
    </row>
    <row r="70" customFormat="false" ht="15" hidden="false" customHeight="true" outlineLevel="0" collapsed="false">
      <c r="B70" s="301" t="n">
        <v>67</v>
      </c>
      <c r="C70" s="302" t="str">
        <f aca="false">IFERROR(VLOOKUP(B70,$G$4:$H$103,2,0),"")</f>
        <v/>
      </c>
      <c r="D70" s="303" t="str">
        <f aca="false">IFERROR(VLOOKUP(B70,$G$4:$I$103,3,0),"")</f>
        <v/>
      </c>
      <c r="E70" s="292"/>
      <c r="F70" s="292"/>
      <c r="G70" s="308" t="str">
        <f aca="false">IF(J70="","",RANK(J70,$J$4:$J$103,1))</f>
        <v/>
      </c>
      <c r="H70" s="309" t="str">
        <f aca="true">IF(INDIRECT("Predictions_1!"&amp;ADDRESS(3,$M$3+$M$4*ROW(A66)))="","",INDIRECT("Predictions_1!"&amp;ADDRESS(3,$M$3+$M$4*ROW(A66))))</f>
        <v/>
      </c>
      <c r="I70" s="310" t="str">
        <f aca="true">IF(INDIRECT("Predictions_1!"&amp;ADDRESS(3,$M$3+$M$4*ROW(A66)))="","",INDIRECT("Predictions_1!"&amp;ADDRESS(2,$M$3+$M$4*ROW(A66))))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IF(INDIRECT("Predictions_1!"&amp;ADDRESS(3,$M$3+$M$4*ROW(A67)))="","",INDIRECT("Predictions_1!"&amp;ADDRESS(3,$M$3+$M$4*ROW(A67))))</f>
        <v/>
      </c>
      <c r="I71" s="310" t="str">
        <f aca="true">IF(INDIRECT("Predictions_1!"&amp;ADDRESS(3,$M$3+$M$4*ROW(A67)))="","",INDIRECT("Predictions_1!"&amp;ADDRESS(2,$M$3+$M$4*ROW(A67))))</f>
        <v/>
      </c>
      <c r="J71" s="308" t="str">
        <f aca="false">IF(I71="","",RANK(I71,$I$4:$I$103,0)+ROW()*0.001)</f>
        <v/>
      </c>
    </row>
    <row r="72" customFormat="false" ht="15" hidden="false" customHeight="true" outlineLevel="0" collapsed="false">
      <c r="B72" s="301" t="n">
        <v>69</v>
      </c>
      <c r="C72" s="302" t="str">
        <f aca="false">IFERROR(VLOOKUP(B72,$G$4:$H$103,2,0),"")</f>
        <v/>
      </c>
      <c r="D72" s="303" t="str">
        <f aca="false">IFERROR(VLOOKUP(B72,$G$4:$I$103,3,0),"")</f>
        <v/>
      </c>
      <c r="E72" s="292"/>
      <c r="F72" s="292"/>
      <c r="G72" s="308" t="str">
        <f aca="false">IF(J72="","",RANK(J72,$J$4:$J$103,1))</f>
        <v/>
      </c>
      <c r="H72" s="309" t="str">
        <f aca="true">IF(INDIRECT("Predictions_1!"&amp;ADDRESS(3,$M$3+$M$4*ROW(A68)))="","",INDIRECT("Predictions_1!"&amp;ADDRESS(3,$M$3+$M$4*ROW(A68))))</f>
        <v/>
      </c>
      <c r="I72" s="310" t="str">
        <f aca="true">IF(INDIRECT("Predictions_1!"&amp;ADDRESS(3,$M$3+$M$4*ROW(A68)))="","",INDIRECT("Predictions_1!"&amp;ADDRESS(2,$M$3+$M$4*ROW(A68))))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IF(INDIRECT("Predictions_1!"&amp;ADDRESS(3,$M$3+$M$4*ROW(A69)))="","",INDIRECT("Predictions_1!"&amp;ADDRESS(3,$M$3+$M$4*ROW(A69))))</f>
        <v/>
      </c>
      <c r="I73" s="310" t="str">
        <f aca="true">IF(INDIRECT("Predictions_1!"&amp;ADDRESS(3,$M$3+$M$4*ROW(A69)))="","",INDIRECT("Predictions_1!"&amp;ADDRESS(2,$M$3+$M$4*ROW(A69))))</f>
        <v/>
      </c>
      <c r="J73" s="308" t="str">
        <f aca="false">IF(I73="","",RANK(I73,$I$4:$I$103,0)+ROW()*0.001)</f>
        <v/>
      </c>
    </row>
    <row r="74" customFormat="false" ht="15" hidden="false" customHeight="true" outlineLevel="0" collapsed="false">
      <c r="B74" s="301" t="n">
        <v>71</v>
      </c>
      <c r="C74" s="302" t="str">
        <f aca="false">IFERROR(VLOOKUP(B74,$G$4:$H$103,2,0),"")</f>
        <v/>
      </c>
      <c r="D74" s="303" t="str">
        <f aca="false">IFERROR(VLOOKUP(B74,$G$4:$I$103,3,0),"")</f>
        <v/>
      </c>
      <c r="E74" s="292"/>
      <c r="F74" s="292"/>
      <c r="G74" s="308" t="str">
        <f aca="false">IF(J74="","",RANK(J74,$J$4:$J$103,1))</f>
        <v/>
      </c>
      <c r="H74" s="309" t="str">
        <f aca="true">IF(INDIRECT("Predictions_1!"&amp;ADDRESS(3,$M$3+$M$4*ROW(A70)))="","",INDIRECT("Predictions_1!"&amp;ADDRESS(3,$M$3+$M$4*ROW(A70))))</f>
        <v/>
      </c>
      <c r="I74" s="310" t="str">
        <f aca="true">IF(INDIRECT("Predictions_1!"&amp;ADDRESS(3,$M$3+$M$4*ROW(A70)))="","",INDIRECT("Predictions_1!"&amp;ADDRESS(2,$M$3+$M$4*ROW(A70))))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IF(INDIRECT("Predictions_1!"&amp;ADDRESS(3,$M$3+$M$4*ROW(A71)))="","",INDIRECT("Predictions_1!"&amp;ADDRESS(3,$M$3+$M$4*ROW(A71))))</f>
        <v/>
      </c>
      <c r="I75" s="310" t="str">
        <f aca="true">IF(INDIRECT("Predictions_1!"&amp;ADDRESS(3,$M$3+$M$4*ROW(A71)))="","",INDIRECT("Predictions_1!"&amp;ADDRESS(2,$M$3+$M$4*ROW(A71))))</f>
        <v/>
      </c>
      <c r="J75" s="308" t="str">
        <f aca="false">IF(I75="","",RANK(I75,$I$4:$I$103,0)+ROW()*0.001)</f>
        <v/>
      </c>
    </row>
    <row r="76" customFormat="false" ht="15" hidden="false" customHeight="true" outlineLevel="0" collapsed="false">
      <c r="B76" s="301" t="n">
        <v>73</v>
      </c>
      <c r="C76" s="302" t="str">
        <f aca="false">IFERROR(VLOOKUP(B76,$G$4:$H$103,2,0),"")</f>
        <v/>
      </c>
      <c r="D76" s="303" t="str">
        <f aca="false">IFERROR(VLOOKUP(B76,$G$4:$I$103,3,0),"")</f>
        <v/>
      </c>
      <c r="E76" s="292"/>
      <c r="F76" s="292"/>
      <c r="G76" s="308" t="str">
        <f aca="false">IF(J76="","",RANK(J76,$J$4:$J$103,1))</f>
        <v/>
      </c>
      <c r="H76" s="309" t="str">
        <f aca="true">IF(INDIRECT("Predictions_1!"&amp;ADDRESS(3,$M$3+$M$4*ROW(A72)))="","",INDIRECT("Predictions_1!"&amp;ADDRESS(3,$M$3+$M$4*ROW(A72))))</f>
        <v/>
      </c>
      <c r="I76" s="310" t="str">
        <f aca="true">IF(INDIRECT("Predictions_1!"&amp;ADDRESS(3,$M$3+$M$4*ROW(A72)))="","",INDIRECT("Predictions_1!"&amp;ADDRESS(2,$M$3+$M$4*ROW(A72))))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IF(INDIRECT("Predictions_1!"&amp;ADDRESS(3,$M$3+$M$4*ROW(A73)))="","",INDIRECT("Predictions_1!"&amp;ADDRESS(3,$M$3+$M$4*ROW(A73))))</f>
        <v/>
      </c>
      <c r="I77" s="310" t="str">
        <f aca="true">IF(INDIRECT("Predictions_1!"&amp;ADDRESS(3,$M$3+$M$4*ROW(A73)))="","",INDIRECT("Predictions_1!"&amp;ADDRESS(2,$M$3+$M$4*ROW(A73))))</f>
        <v/>
      </c>
      <c r="J77" s="308" t="str">
        <f aca="false">IF(I77="","",RANK(I77,$I$4:$I$103,0)+ROW()*0.001)</f>
        <v/>
      </c>
    </row>
    <row r="78" customFormat="false" ht="15" hidden="false" customHeight="true" outlineLevel="0" collapsed="false">
      <c r="B78" s="301" t="n">
        <v>75</v>
      </c>
      <c r="C78" s="302" t="str">
        <f aca="false">IFERROR(VLOOKUP(B78,$G$4:$H$103,2,0),"")</f>
        <v/>
      </c>
      <c r="D78" s="303" t="str">
        <f aca="false">IFERROR(VLOOKUP(B78,$G$4:$I$103,3,0),"")</f>
        <v/>
      </c>
      <c r="E78" s="292"/>
      <c r="F78" s="292"/>
      <c r="G78" s="308" t="str">
        <f aca="false">IF(J78="","",RANK(J78,$J$4:$J$103,1))</f>
        <v/>
      </c>
      <c r="H78" s="309" t="str">
        <f aca="true">IF(INDIRECT("Predictions_1!"&amp;ADDRESS(3,$M$3+$M$4*ROW(A74)))="","",INDIRECT("Predictions_1!"&amp;ADDRESS(3,$M$3+$M$4*ROW(A74))))</f>
        <v/>
      </c>
      <c r="I78" s="310" t="str">
        <f aca="true">IF(INDIRECT("Predictions_1!"&amp;ADDRESS(3,$M$3+$M$4*ROW(A74)))="","",INDIRECT("Predictions_1!"&amp;ADDRESS(2,$M$3+$M$4*ROW(A74))))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IF(INDIRECT("Predictions_1!"&amp;ADDRESS(3,$M$3+$M$4*ROW(A75)))="","",INDIRECT("Predictions_1!"&amp;ADDRESS(3,$M$3+$M$4*ROW(A75))))</f>
        <v/>
      </c>
      <c r="I79" s="310" t="str">
        <f aca="true">IF(INDIRECT("Predictions_1!"&amp;ADDRESS(3,$M$3+$M$4*ROW(A75)))="","",INDIRECT("Predictions_1!"&amp;ADDRESS(2,$M$3+$M$4*ROW(A75))))</f>
        <v/>
      </c>
      <c r="J79" s="308" t="str">
        <f aca="false">IF(I79="","",RANK(I79,$I$4:$I$103,0)+ROW()*0.001)</f>
        <v/>
      </c>
    </row>
    <row r="80" customFormat="false" ht="15" hidden="false" customHeight="true" outlineLevel="0" collapsed="false">
      <c r="B80" s="301" t="n">
        <v>77</v>
      </c>
      <c r="C80" s="302" t="str">
        <f aca="false">IFERROR(VLOOKUP(B80,$G$4:$H$103,2,0),"")</f>
        <v/>
      </c>
      <c r="D80" s="303" t="str">
        <f aca="false">IFERROR(VLOOKUP(B80,$G$4:$I$103,3,0),"")</f>
        <v/>
      </c>
      <c r="E80" s="292"/>
      <c r="F80" s="292"/>
      <c r="G80" s="308" t="str">
        <f aca="false">IF(J80="","",RANK(J80,$J$4:$J$103,1))</f>
        <v/>
      </c>
      <c r="H80" s="309" t="str">
        <f aca="true">IF(INDIRECT("Predictions_1!"&amp;ADDRESS(3,$M$3+$M$4*ROW(A76)))="","",INDIRECT("Predictions_1!"&amp;ADDRESS(3,$M$3+$M$4*ROW(A76))))</f>
        <v/>
      </c>
      <c r="I80" s="310" t="str">
        <f aca="true">IF(INDIRECT("Predictions_1!"&amp;ADDRESS(3,$M$3+$M$4*ROW(A76)))="","",INDIRECT("Predictions_1!"&amp;ADDRESS(2,$M$3+$M$4*ROW(A76))))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IF(INDIRECT("Predictions_1!"&amp;ADDRESS(3,$M$3+$M$4*ROW(A77)))="","",INDIRECT("Predictions_1!"&amp;ADDRESS(3,$M$3+$M$4*ROW(A77))))</f>
        <v/>
      </c>
      <c r="I81" s="310" t="str">
        <f aca="true">IF(INDIRECT("Predictions_1!"&amp;ADDRESS(3,$M$3+$M$4*ROW(A77)))="","",INDIRECT("Predictions_1!"&amp;ADDRESS(2,$M$3+$M$4*ROW(A77))))</f>
        <v/>
      </c>
      <c r="J81" s="308" t="str">
        <f aca="false">IF(I81="","",RANK(I81,$I$4:$I$103,0)+ROW()*0.001)</f>
        <v/>
      </c>
    </row>
    <row r="82" customFormat="false" ht="15" hidden="false" customHeight="true" outlineLevel="0" collapsed="false">
      <c r="B82" s="301" t="n">
        <v>79</v>
      </c>
      <c r="C82" s="302" t="str">
        <f aca="false">IFERROR(VLOOKUP(B82,$G$4:$H$103,2,0),"")</f>
        <v/>
      </c>
      <c r="D82" s="303" t="str">
        <f aca="false">IFERROR(VLOOKUP(B82,$G$4:$I$103,3,0),"")</f>
        <v/>
      </c>
      <c r="E82" s="292"/>
      <c r="F82" s="292"/>
      <c r="G82" s="308" t="str">
        <f aca="false">IF(J82="","",RANK(J82,$J$4:$J$103,1))</f>
        <v/>
      </c>
      <c r="H82" s="309" t="str">
        <f aca="true">IF(INDIRECT("Predictions_1!"&amp;ADDRESS(3,$M$3+$M$4*ROW(A78)))="","",INDIRECT("Predictions_1!"&amp;ADDRESS(3,$M$3+$M$4*ROW(A78))))</f>
        <v/>
      </c>
      <c r="I82" s="310" t="str">
        <f aca="true">IF(INDIRECT("Predictions_1!"&amp;ADDRESS(3,$M$3+$M$4*ROW(A78)))="","",INDIRECT("Predictions_1!"&amp;ADDRESS(2,$M$3+$M$4*ROW(A78))))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IF(INDIRECT("Predictions_1!"&amp;ADDRESS(3,$M$3+$M$4*ROW(A79)))="","",INDIRECT("Predictions_1!"&amp;ADDRESS(3,$M$3+$M$4*ROW(A79))))</f>
        <v>#VALUE!</v>
      </c>
      <c r="I83" s="310" t="e">
        <f aca="true">IF(INDIRECT("Predictions_1!"&amp;ADDRESS(3,$M$3+$M$4*ROW(A79)))="","",INDIRECT("Predictions_1!"&amp;ADDRESS(2,$M$3+$M$4*ROW(A79))))</f>
        <v>#VALUE!</v>
      </c>
      <c r="J83" s="308" t="e">
        <f aca="false">IF(I83="","",RANK(I83,$I$4:$I$103,0)+ROW()*0.001)</f>
        <v>#VALUE!</v>
      </c>
    </row>
    <row r="84" customFormat="false" ht="15" hidden="false" customHeight="true" outlineLevel="0" collapsed="false">
      <c r="B84" s="301" t="n">
        <v>81</v>
      </c>
      <c r="C84" s="302" t="str">
        <f aca="false">IFERROR(VLOOKUP(B84,$G$4:$H$103,2,0),"")</f>
        <v/>
      </c>
      <c r="D84" s="303" t="str">
        <f aca="false">IFERROR(VLOOKUP(B84,$G$4:$I$103,3,0),"")</f>
        <v/>
      </c>
      <c r="E84" s="292"/>
      <c r="F84" s="292"/>
      <c r="G84" s="308" t="e">
        <f aca="false">IF(J84="","",RANK(J84,$J$4:$J$103,1))</f>
        <v>#VALUE!</v>
      </c>
      <c r="H84" s="309" t="e">
        <f aca="true">IF(INDIRECT("Predictions_1!"&amp;ADDRESS(3,$M$3+$M$4*ROW(A80)))="","",INDIRECT("Predictions_1!"&amp;ADDRESS(3,$M$3+$M$4*ROW(A80))))</f>
        <v>#VALUE!</v>
      </c>
      <c r="I84" s="310" t="e">
        <f aca="true">IF(INDIRECT("Predictions_1!"&amp;ADDRESS(3,$M$3+$M$4*ROW(A80)))="","",INDIRECT("Predictions_1!"&amp;ADDRESS(2,$M$3+$M$4*ROW(A80))))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IF(INDIRECT("Predictions_1!"&amp;ADDRESS(3,$M$3+$M$4*ROW(A81)))="","",INDIRECT("Predictions_1!"&amp;ADDRESS(3,$M$3+$M$4*ROW(A81))))</f>
        <v>#VALUE!</v>
      </c>
      <c r="I85" s="310" t="e">
        <f aca="true">IF(INDIRECT("Predictions_1!"&amp;ADDRESS(3,$M$3+$M$4*ROW(A81)))="","",INDIRECT("Predictions_1!"&amp;ADDRESS(2,$M$3+$M$4*ROW(A81))))</f>
        <v>#VALUE!</v>
      </c>
      <c r="J85" s="308" t="e">
        <f aca="false">IF(I85="","",RANK(I85,$I$4:$I$103,0)+ROW()*0.001)</f>
        <v>#VALUE!</v>
      </c>
    </row>
    <row r="86" customFormat="false" ht="15" hidden="false" customHeight="true" outlineLevel="0" collapsed="false">
      <c r="B86" s="301" t="n">
        <v>83</v>
      </c>
      <c r="C86" s="302" t="str">
        <f aca="false">IFERROR(VLOOKUP(B86,$G$4:$H$103,2,0),"")</f>
        <v/>
      </c>
      <c r="D86" s="303" t="str">
        <f aca="false">IFERROR(VLOOKUP(B86,$G$4:$I$103,3,0),"")</f>
        <v/>
      </c>
      <c r="E86" s="292"/>
      <c r="F86" s="292"/>
      <c r="G86" s="308" t="e">
        <f aca="false">IF(J86="","",RANK(J86,$J$4:$J$103,1))</f>
        <v>#VALUE!</v>
      </c>
      <c r="H86" s="309" t="e">
        <f aca="true">IF(INDIRECT("Predictions_1!"&amp;ADDRESS(3,$M$3+$M$4*ROW(A82)))="","",INDIRECT("Predictions_1!"&amp;ADDRESS(3,$M$3+$M$4*ROW(A82))))</f>
        <v>#VALUE!</v>
      </c>
      <c r="I86" s="310" t="e">
        <f aca="true">IF(INDIRECT("Predictions_1!"&amp;ADDRESS(3,$M$3+$M$4*ROW(A82)))="","",INDIRECT("Predictions_1!"&amp;ADDRESS(2,$M$3+$M$4*ROW(A82))))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IF(INDIRECT("Predictions_1!"&amp;ADDRESS(3,$M$3+$M$4*ROW(A83)))="","",INDIRECT("Predictions_1!"&amp;ADDRESS(3,$M$3+$M$4*ROW(A83))))</f>
        <v>#VALUE!</v>
      </c>
      <c r="I87" s="310" t="e">
        <f aca="true">IF(INDIRECT("Predictions_1!"&amp;ADDRESS(3,$M$3+$M$4*ROW(A83)))="","",INDIRECT("Predictions_1!"&amp;ADDRESS(2,$M$3+$M$4*ROW(A83))))</f>
        <v>#VALUE!</v>
      </c>
      <c r="J87" s="308" t="e">
        <f aca="false">IF(I87="","",RANK(I87,$I$4:$I$103,0)+ROW()*0.001)</f>
        <v>#VALUE!</v>
      </c>
    </row>
    <row r="88" customFormat="false" ht="15" hidden="false" customHeight="true" outlineLevel="0" collapsed="false">
      <c r="B88" s="301" t="n">
        <v>85</v>
      </c>
      <c r="C88" s="302" t="str">
        <f aca="false">IFERROR(VLOOKUP(B88,$G$4:$H$103,2,0),"")</f>
        <v/>
      </c>
      <c r="D88" s="303" t="str">
        <f aca="false">IFERROR(VLOOKUP(B88,$G$4:$I$103,3,0),"")</f>
        <v/>
      </c>
      <c r="E88" s="292"/>
      <c r="F88" s="292"/>
      <c r="G88" s="308" t="e">
        <f aca="false">IF(J88="","",RANK(J88,$J$4:$J$103,1))</f>
        <v>#VALUE!</v>
      </c>
      <c r="H88" s="309" t="e">
        <f aca="true">IF(INDIRECT("Predictions_1!"&amp;ADDRESS(3,$M$3+$M$4*ROW(A84)))="","",INDIRECT("Predictions_1!"&amp;ADDRESS(3,$M$3+$M$4*ROW(A84))))</f>
        <v>#VALUE!</v>
      </c>
      <c r="I88" s="310" t="e">
        <f aca="true">IF(INDIRECT("Predictions_1!"&amp;ADDRESS(3,$M$3+$M$4*ROW(A84)))="","",INDIRECT("Predictions_1!"&amp;ADDRESS(2,$M$3+$M$4*ROW(A84))))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IF(INDIRECT("Predictions_1!"&amp;ADDRESS(3,$M$3+$M$4*ROW(A85)))="","",INDIRECT("Predictions_1!"&amp;ADDRESS(3,$M$3+$M$4*ROW(A85))))</f>
        <v>#VALUE!</v>
      </c>
      <c r="I89" s="310" t="e">
        <f aca="true">IF(INDIRECT("Predictions_1!"&amp;ADDRESS(3,$M$3+$M$4*ROW(A85)))="","",INDIRECT("Predictions_1!"&amp;ADDRESS(2,$M$3+$M$4*ROW(A85))))</f>
        <v>#VALUE!</v>
      </c>
      <c r="J89" s="308" t="e">
        <f aca="false">IF(I89="","",RANK(I89,$I$4:$I$103,0)+ROW()*0.001)</f>
        <v>#VALUE!</v>
      </c>
    </row>
    <row r="90" customFormat="false" ht="15" hidden="false" customHeight="true" outlineLevel="0" collapsed="false">
      <c r="B90" s="301" t="n">
        <v>87</v>
      </c>
      <c r="C90" s="302" t="str">
        <f aca="false">IFERROR(VLOOKUP(B90,$G$4:$H$103,2,0),"")</f>
        <v/>
      </c>
      <c r="D90" s="303" t="str">
        <f aca="false">IFERROR(VLOOKUP(B90,$G$4:$I$103,3,0),"")</f>
        <v/>
      </c>
      <c r="E90" s="292"/>
      <c r="F90" s="292"/>
      <c r="G90" s="308" t="e">
        <f aca="false">IF(J90="","",RANK(J90,$J$4:$J$103,1))</f>
        <v>#VALUE!</v>
      </c>
      <c r="H90" s="309" t="e">
        <f aca="true">IF(INDIRECT("Predictions_1!"&amp;ADDRESS(3,$M$3+$M$4*ROW(A86)))="","",INDIRECT("Predictions_1!"&amp;ADDRESS(3,$M$3+$M$4*ROW(A86))))</f>
        <v>#VALUE!</v>
      </c>
      <c r="I90" s="310" t="e">
        <f aca="true">IF(INDIRECT("Predictions_1!"&amp;ADDRESS(3,$M$3+$M$4*ROW(A86)))="","",INDIRECT("Predictions_1!"&amp;ADDRESS(2,$M$3+$M$4*ROW(A86))))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IF(INDIRECT("Predictions_1!"&amp;ADDRESS(3,$M$3+$M$4*ROW(A87)))="","",INDIRECT("Predictions_1!"&amp;ADDRESS(3,$M$3+$M$4*ROW(A87))))</f>
        <v>#VALUE!</v>
      </c>
      <c r="I91" s="310" t="e">
        <f aca="true">IF(INDIRECT("Predictions_1!"&amp;ADDRESS(3,$M$3+$M$4*ROW(A87)))="","",INDIRECT("Predictions_1!"&amp;ADDRESS(2,$M$3+$M$4*ROW(A87))))</f>
        <v>#VALUE!</v>
      </c>
      <c r="J91" s="308" t="e">
        <f aca="false">IF(I91="","",RANK(I91,$I$4:$I$103,0)+ROW()*0.001)</f>
        <v>#VALUE!</v>
      </c>
    </row>
    <row r="92" customFormat="false" ht="15" hidden="false" customHeight="true" outlineLevel="0" collapsed="false">
      <c r="B92" s="301" t="n">
        <v>89</v>
      </c>
      <c r="C92" s="302" t="str">
        <f aca="false">IFERROR(VLOOKUP(B92,$G$4:$H$103,2,0),"")</f>
        <v/>
      </c>
      <c r="D92" s="303" t="str">
        <f aca="false">IFERROR(VLOOKUP(B92,$G$4:$I$103,3,0),"")</f>
        <v/>
      </c>
      <c r="E92" s="292"/>
      <c r="F92" s="292"/>
      <c r="G92" s="308" t="e">
        <f aca="false">IF(J92="","",RANK(J92,$J$4:$J$103,1))</f>
        <v>#VALUE!</v>
      </c>
      <c r="H92" s="309" t="e">
        <f aca="true">IF(INDIRECT("Predictions_1!"&amp;ADDRESS(3,$M$3+$M$4*ROW(A88)))="","",INDIRECT("Predictions_1!"&amp;ADDRESS(3,$M$3+$M$4*ROW(A88))))</f>
        <v>#VALUE!</v>
      </c>
      <c r="I92" s="310" t="e">
        <f aca="true">IF(INDIRECT("Predictions_1!"&amp;ADDRESS(3,$M$3+$M$4*ROW(A88)))="","",INDIRECT("Predictions_1!"&amp;ADDRESS(2,$M$3+$M$4*ROW(A88))))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IF(INDIRECT("Predictions_1!"&amp;ADDRESS(3,$M$3+$M$4*ROW(A89)))="","",INDIRECT("Predictions_1!"&amp;ADDRESS(3,$M$3+$M$4*ROW(A89))))</f>
        <v>#VALUE!</v>
      </c>
      <c r="I93" s="310" t="e">
        <f aca="true">IF(INDIRECT("Predictions_1!"&amp;ADDRESS(3,$M$3+$M$4*ROW(A89)))="","",INDIRECT("Predictions_1!"&amp;ADDRESS(2,$M$3+$M$4*ROW(A89))))</f>
        <v>#VALUE!</v>
      </c>
      <c r="J93" s="308" t="e">
        <f aca="false">IF(I93="","",RANK(I93,$I$4:$I$103,0)+ROW()*0.001)</f>
        <v>#VALUE!</v>
      </c>
    </row>
    <row r="94" customFormat="false" ht="15" hidden="false" customHeight="true" outlineLevel="0" collapsed="false">
      <c r="B94" s="301" t="n">
        <v>91</v>
      </c>
      <c r="C94" s="302" t="str">
        <f aca="false">IFERROR(VLOOKUP(B94,$G$4:$H$103,2,0),"")</f>
        <v/>
      </c>
      <c r="D94" s="303" t="str">
        <f aca="false">IFERROR(VLOOKUP(B94,$G$4:$I$103,3,0),"")</f>
        <v/>
      </c>
      <c r="E94" s="292"/>
      <c r="F94" s="292"/>
      <c r="G94" s="308" t="e">
        <f aca="false">IF(J94="","",RANK(J94,$J$4:$J$103,1))</f>
        <v>#VALUE!</v>
      </c>
      <c r="H94" s="309" t="e">
        <f aca="true">IF(INDIRECT("Predictions_1!"&amp;ADDRESS(3,$M$3+$M$4*ROW(A90)))="","",INDIRECT("Predictions_1!"&amp;ADDRESS(3,$M$3+$M$4*ROW(A90))))</f>
        <v>#VALUE!</v>
      </c>
      <c r="I94" s="310" t="e">
        <f aca="true">IF(INDIRECT("Predictions_1!"&amp;ADDRESS(3,$M$3+$M$4*ROW(A90)))="","",INDIRECT("Predictions_1!"&amp;ADDRESS(2,$M$3+$M$4*ROW(A90))))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IF(INDIRECT("Predictions_1!"&amp;ADDRESS(3,$M$3+$M$4*ROW(A91)))="","",INDIRECT("Predictions_1!"&amp;ADDRESS(3,$M$3+$M$4*ROW(A91))))</f>
        <v>#VALUE!</v>
      </c>
      <c r="I95" s="310" t="e">
        <f aca="true">IF(INDIRECT("Predictions_1!"&amp;ADDRESS(3,$M$3+$M$4*ROW(A91)))="","",INDIRECT("Predictions_1!"&amp;ADDRESS(2,$M$3+$M$4*ROW(A91))))</f>
        <v>#VALUE!</v>
      </c>
      <c r="J95" s="308" t="e">
        <f aca="false">IF(I95="","",RANK(I95,$I$4:$I$103,0)+ROW()*0.001)</f>
        <v>#VALUE!</v>
      </c>
    </row>
    <row r="96" customFormat="false" ht="15" hidden="false" customHeight="true" outlineLevel="0" collapsed="false">
      <c r="B96" s="301" t="n">
        <v>93</v>
      </c>
      <c r="C96" s="302" t="str">
        <f aca="false">IFERROR(VLOOKUP(B96,$G$4:$H$103,2,0),"")</f>
        <v/>
      </c>
      <c r="D96" s="303" t="str">
        <f aca="false">IFERROR(VLOOKUP(B96,$G$4:$I$103,3,0),"")</f>
        <v/>
      </c>
      <c r="E96" s="292"/>
      <c r="F96" s="292"/>
      <c r="G96" s="308" t="e">
        <f aca="false">IF(J96="","",RANK(J96,$J$4:$J$103,1))</f>
        <v>#VALUE!</v>
      </c>
      <c r="H96" s="309" t="e">
        <f aca="true">IF(INDIRECT("Predictions_1!"&amp;ADDRESS(3,$M$3+$M$4*ROW(A92)))="","",INDIRECT("Predictions_1!"&amp;ADDRESS(3,$M$3+$M$4*ROW(A92))))</f>
        <v>#VALUE!</v>
      </c>
      <c r="I96" s="310" t="e">
        <f aca="true">IF(INDIRECT("Predictions_1!"&amp;ADDRESS(3,$M$3+$M$4*ROW(A92)))="","",INDIRECT("Predictions_1!"&amp;ADDRESS(2,$M$3+$M$4*ROW(A92))))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IF(INDIRECT("Predictions_1!"&amp;ADDRESS(3,$M$3+$M$4*ROW(A93)))="","",INDIRECT("Predictions_1!"&amp;ADDRESS(3,$M$3+$M$4*ROW(A93))))</f>
        <v>#VALUE!</v>
      </c>
      <c r="I97" s="310" t="e">
        <f aca="true">IF(INDIRECT("Predictions_1!"&amp;ADDRESS(3,$M$3+$M$4*ROW(A93)))="","",INDIRECT("Predictions_1!"&amp;ADDRESS(2,$M$3+$M$4*ROW(A93))))</f>
        <v>#VALUE!</v>
      </c>
      <c r="J97" s="308" t="e">
        <f aca="false">IF(I97="","",RANK(I97,$I$4:$I$103,0)+ROW()*0.001)</f>
        <v>#VALUE!</v>
      </c>
    </row>
    <row r="98" customFormat="false" ht="15" hidden="false" customHeight="true" outlineLevel="0" collapsed="false">
      <c r="B98" s="301" t="n">
        <v>95</v>
      </c>
      <c r="C98" s="302" t="str">
        <f aca="false">IFERROR(VLOOKUP(B98,$G$4:$H$103,2,0),"")</f>
        <v/>
      </c>
      <c r="D98" s="303" t="str">
        <f aca="false">IFERROR(VLOOKUP(B98,$G$4:$I$103,3,0),"")</f>
        <v/>
      </c>
      <c r="E98" s="292"/>
      <c r="F98" s="292"/>
      <c r="G98" s="308" t="e">
        <f aca="false">IF(J98="","",RANK(J98,$J$4:$J$103,1))</f>
        <v>#VALUE!</v>
      </c>
      <c r="H98" s="309" t="e">
        <f aca="true">IF(INDIRECT("Predictions_1!"&amp;ADDRESS(3,$M$3+$M$4*ROW(A94)))="","",INDIRECT("Predictions_1!"&amp;ADDRESS(3,$M$3+$M$4*ROW(A94))))</f>
        <v>#VALUE!</v>
      </c>
      <c r="I98" s="310" t="e">
        <f aca="true">IF(INDIRECT("Predictions_1!"&amp;ADDRESS(3,$M$3+$M$4*ROW(A94)))="","",INDIRECT("Predictions_1!"&amp;ADDRESS(2,$M$3+$M$4*ROW(A94))))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IF(INDIRECT("Predictions_1!"&amp;ADDRESS(3,$M$3+$M$4*ROW(A95)))="","",INDIRECT("Predictions_1!"&amp;ADDRESS(3,$M$3+$M$4*ROW(A95))))</f>
        <v>#VALUE!</v>
      </c>
      <c r="I99" s="310" t="e">
        <f aca="true">IF(INDIRECT("Predictions_1!"&amp;ADDRESS(3,$M$3+$M$4*ROW(A95)))="","",INDIRECT("Predictions_1!"&amp;ADDRESS(2,$M$3+$M$4*ROW(A95))))</f>
        <v>#VALUE!</v>
      </c>
      <c r="J99" s="308" t="e">
        <f aca="false">IF(I99="","",RANK(I99,$I$4:$I$103,0)+ROW()*0.001)</f>
        <v>#VALUE!</v>
      </c>
    </row>
    <row r="100" customFormat="false" ht="15" hidden="false" customHeight="true" outlineLevel="0" collapsed="false">
      <c r="B100" s="301" t="n">
        <v>97</v>
      </c>
      <c r="C100" s="302" t="str">
        <f aca="false">IFERROR(VLOOKUP(B100,$G$4:$H$103,2,0),"")</f>
        <v/>
      </c>
      <c r="D100" s="303" t="str">
        <f aca="false">IFERROR(VLOOKUP(B100,$G$4:$I$103,3,0),"")</f>
        <v/>
      </c>
      <c r="E100" s="292"/>
      <c r="F100" s="292"/>
      <c r="G100" s="308" t="e">
        <f aca="false">IF(J100="","",RANK(J100,$J$4:$J$103,1))</f>
        <v>#VALUE!</v>
      </c>
      <c r="H100" s="309" t="e">
        <f aca="true">IF(INDIRECT("Predictions_1!"&amp;ADDRESS(3,$M$3+$M$4*ROW(A96)))="","",INDIRECT("Predictions_1!"&amp;ADDRESS(3,$M$3+$M$4*ROW(A96))))</f>
        <v>#VALUE!</v>
      </c>
      <c r="I100" s="310" t="e">
        <f aca="true">IF(INDIRECT("Predictions_1!"&amp;ADDRESS(3,$M$3+$M$4*ROW(A96)))="","",INDIRECT("Predictions_1!"&amp;ADDRESS(2,$M$3+$M$4*ROW(A96))))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IF(INDIRECT("Predictions_1!"&amp;ADDRESS(3,$M$3+$M$4*ROW(A97)))="","",INDIRECT("Predictions_1!"&amp;ADDRESS(3,$M$3+$M$4*ROW(A97))))</f>
        <v>#VALUE!</v>
      </c>
      <c r="I101" s="310" t="e">
        <f aca="true">IF(INDIRECT("Predictions_1!"&amp;ADDRESS(3,$M$3+$M$4*ROW(A97)))="","",INDIRECT("Predictions_1!"&amp;ADDRESS(2,$M$3+$M$4*ROW(A97))))</f>
        <v>#VALUE!</v>
      </c>
      <c r="J101" s="308" t="e">
        <f aca="false">IF(I101="","",RANK(I101,$I$4:$I$103,0)+ROW()*0.001)</f>
        <v>#VALUE!</v>
      </c>
    </row>
    <row r="102" customFormat="false" ht="15" hidden="false" customHeight="true" outlineLevel="0" collapsed="false">
      <c r="B102" s="301" t="n">
        <v>99</v>
      </c>
      <c r="C102" s="302" t="str">
        <f aca="false">IFERROR(VLOOKUP(B102,$G$4:$H$103,2,0),"")</f>
        <v/>
      </c>
      <c r="D102" s="303" t="str">
        <f aca="false">IFERROR(VLOOKUP(B102,$G$4:$I$103,3,0),"")</f>
        <v/>
      </c>
      <c r="E102" s="292"/>
      <c r="F102" s="292"/>
      <c r="G102" s="308" t="e">
        <f aca="false">IF(J102="","",RANK(J102,$J$4:$J$103,1))</f>
        <v>#VALUE!</v>
      </c>
      <c r="H102" s="309" t="e">
        <f aca="true">IF(INDIRECT("Predictions_1!"&amp;ADDRESS(3,$M$3+$M$4*ROW(A98)))="","",INDIRECT("Predictions_1!"&amp;ADDRESS(3,$M$3+$M$4*ROW(A98))))</f>
        <v>#VALUE!</v>
      </c>
      <c r="I102" s="310" t="e">
        <f aca="true">IF(INDIRECT("Predictions_1!"&amp;ADDRESS(3,$M$3+$M$4*ROW(A98)))="","",INDIRECT("Predictions_1!"&amp;ADDRESS(2,$M$3+$M$4*ROW(A98))))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IF(INDIRECT("Predictions_1!"&amp;ADDRESS(3,$M$3+$M$4*ROW(A99)))="","",INDIRECT("Predictions_1!"&amp;ADDRESS(3,$M$3+$M$4*ROW(A99))))</f>
        <v>#VALUE!</v>
      </c>
      <c r="I103" s="312" t="e">
        <f aca="true">IF(INDIRECT("Predictions_1!"&amp;ADDRESS(3,$M$3+$M$4*ROW(A99)))="","",INDIRECT("Predictions_1!"&amp;ADDRESS(2,$M$3+$M$4*ROW(A99))))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8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O70</f>
        <v>0</v>
      </c>
      <c r="J2" s="204"/>
      <c r="K2" s="204"/>
      <c r="L2" s="204"/>
      <c r="M2" s="204"/>
      <c r="N2" s="204"/>
      <c r="O2" s="204"/>
      <c r="P2" s="204"/>
      <c r="Q2" s="204"/>
      <c r="R2" s="204"/>
      <c r="S2" s="204"/>
      <c r="T2" s="204"/>
      <c r="V2" s="204" t="n">
        <f aca="false">AB70</f>
        <v>0</v>
      </c>
      <c r="W2" s="204"/>
      <c r="X2" s="204"/>
      <c r="Y2" s="204"/>
      <c r="Z2" s="204"/>
      <c r="AA2" s="204"/>
      <c r="AB2" s="204"/>
      <c r="AC2" s="204"/>
      <c r="AD2" s="204"/>
      <c r="AE2" s="204"/>
      <c r="AF2" s="204"/>
      <c r="AG2" s="204"/>
      <c r="AI2" s="204" t="n">
        <f aca="false">AO70</f>
        <v>0</v>
      </c>
      <c r="AJ2" s="204"/>
      <c r="AK2" s="204"/>
      <c r="AL2" s="204"/>
      <c r="AM2" s="204"/>
      <c r="AN2" s="204"/>
      <c r="AO2" s="204"/>
      <c r="AP2" s="204"/>
      <c r="AQ2" s="204"/>
      <c r="AR2" s="204"/>
      <c r="AS2" s="204"/>
      <c r="AT2" s="204"/>
      <c r="AV2" s="204" t="n">
        <f aca="false">BB70</f>
        <v>0</v>
      </c>
      <c r="AW2" s="204"/>
      <c r="AX2" s="204"/>
      <c r="AY2" s="204"/>
      <c r="AZ2" s="204"/>
      <c r="BA2" s="204"/>
      <c r="BB2" s="204"/>
      <c r="BC2" s="204"/>
      <c r="BD2" s="204"/>
      <c r="BE2" s="204"/>
      <c r="BF2" s="204"/>
      <c r="BG2" s="204"/>
      <c r="BI2" s="204" t="n">
        <f aca="false">BO70</f>
        <v>0</v>
      </c>
      <c r="BJ2" s="204"/>
      <c r="BK2" s="204"/>
      <c r="BL2" s="204"/>
      <c r="BM2" s="204"/>
      <c r="BN2" s="204"/>
      <c r="BO2" s="204"/>
      <c r="BP2" s="204"/>
      <c r="BQ2" s="204"/>
      <c r="BR2" s="204"/>
      <c r="BS2" s="204"/>
      <c r="BT2" s="204"/>
      <c r="BV2" s="204" t="n">
        <f aca="false">CB70</f>
        <v>0</v>
      </c>
      <c r="BW2" s="204"/>
      <c r="BX2" s="204"/>
      <c r="BY2" s="204"/>
      <c r="BZ2" s="204"/>
      <c r="CA2" s="204"/>
      <c r="CB2" s="204"/>
      <c r="CC2" s="204"/>
      <c r="CD2" s="204"/>
      <c r="CE2" s="204"/>
      <c r="CF2" s="204"/>
      <c r="CG2" s="204"/>
      <c r="CI2" s="204" t="n">
        <f aca="false">CO70</f>
        <v>0</v>
      </c>
      <c r="CJ2" s="204"/>
      <c r="CK2" s="204"/>
      <c r="CL2" s="204"/>
      <c r="CM2" s="204"/>
      <c r="CN2" s="204"/>
      <c r="CO2" s="204"/>
      <c r="CP2" s="204"/>
      <c r="CQ2" s="204"/>
      <c r="CR2" s="204"/>
      <c r="CS2" s="204"/>
      <c r="CT2" s="204"/>
      <c r="CV2" s="204" t="n">
        <f aca="false">DB70</f>
        <v>0</v>
      </c>
      <c r="CW2" s="204"/>
      <c r="CX2" s="204"/>
      <c r="CY2" s="204"/>
      <c r="CZ2" s="204"/>
      <c r="DA2" s="204"/>
      <c r="DB2" s="204"/>
      <c r="DC2" s="204"/>
      <c r="DD2" s="204"/>
      <c r="DE2" s="204"/>
      <c r="DF2" s="204"/>
      <c r="DG2" s="204"/>
      <c r="DI2" s="204" t="n">
        <f aca="false">DO70</f>
        <v>0</v>
      </c>
      <c r="DJ2" s="204"/>
      <c r="DK2" s="204"/>
      <c r="DL2" s="204"/>
      <c r="DM2" s="204"/>
      <c r="DN2" s="204"/>
      <c r="DO2" s="204"/>
      <c r="DP2" s="204"/>
      <c r="DQ2" s="204"/>
      <c r="DR2" s="204"/>
      <c r="DS2" s="204"/>
      <c r="DT2" s="204"/>
      <c r="DV2" s="204" t="n">
        <f aca="false">EB70</f>
        <v>0</v>
      </c>
      <c r="DW2" s="204"/>
      <c r="DX2" s="204"/>
      <c r="DY2" s="204"/>
      <c r="DZ2" s="204"/>
      <c r="EA2" s="204"/>
      <c r="EB2" s="204"/>
      <c r="EC2" s="204"/>
      <c r="ED2" s="204"/>
      <c r="EE2" s="204"/>
      <c r="EF2" s="204"/>
      <c r="EG2" s="204"/>
      <c r="EI2" s="204" t="n">
        <f aca="false">EO70</f>
        <v>0</v>
      </c>
      <c r="EJ2" s="204"/>
      <c r="EK2" s="204"/>
      <c r="EL2" s="204"/>
      <c r="EM2" s="204"/>
      <c r="EN2" s="204"/>
      <c r="EO2" s="204"/>
      <c r="EP2" s="204"/>
      <c r="EQ2" s="204"/>
      <c r="ER2" s="204"/>
      <c r="ES2" s="204"/>
      <c r="ET2" s="204"/>
      <c r="EV2" s="204" t="n">
        <f aca="false">FB70</f>
        <v>0</v>
      </c>
      <c r="EW2" s="204"/>
      <c r="EX2" s="204"/>
      <c r="EY2" s="204"/>
      <c r="EZ2" s="204"/>
      <c r="FA2" s="204"/>
      <c r="FB2" s="204"/>
      <c r="FC2" s="204"/>
      <c r="FD2" s="204"/>
      <c r="FE2" s="204"/>
      <c r="FF2" s="204"/>
      <c r="FG2" s="204"/>
      <c r="FI2" s="204" t="n">
        <f aca="false">FO70</f>
        <v>0</v>
      </c>
      <c r="FJ2" s="204"/>
      <c r="FK2" s="204"/>
      <c r="FL2" s="204"/>
      <c r="FM2" s="204"/>
      <c r="FN2" s="204"/>
      <c r="FO2" s="204"/>
      <c r="FP2" s="204"/>
      <c r="FQ2" s="204"/>
      <c r="FR2" s="204"/>
      <c r="FS2" s="204"/>
      <c r="FT2" s="204"/>
      <c r="FV2" s="204" t="n">
        <f aca="false">GB70</f>
        <v>0</v>
      </c>
      <c r="FW2" s="204"/>
      <c r="FX2" s="204"/>
      <c r="FY2" s="204"/>
      <c r="FZ2" s="204"/>
      <c r="GA2" s="204"/>
      <c r="GB2" s="204"/>
      <c r="GC2" s="204"/>
      <c r="GD2" s="204"/>
      <c r="GE2" s="204"/>
      <c r="GF2" s="204"/>
      <c r="GG2" s="204"/>
      <c r="GI2" s="204" t="n">
        <f aca="false">GO70</f>
        <v>0</v>
      </c>
      <c r="GJ2" s="204"/>
      <c r="GK2" s="204"/>
      <c r="GL2" s="204"/>
      <c r="GM2" s="204"/>
      <c r="GN2" s="204"/>
      <c r="GO2" s="204"/>
      <c r="GP2" s="204"/>
      <c r="GQ2" s="204"/>
      <c r="GR2" s="204"/>
      <c r="GS2" s="204"/>
      <c r="GT2" s="204"/>
      <c r="GV2" s="204" t="n">
        <f aca="false">HB70</f>
        <v>0</v>
      </c>
      <c r="GW2" s="204"/>
      <c r="GX2" s="204"/>
      <c r="GY2" s="204"/>
      <c r="GZ2" s="204"/>
      <c r="HA2" s="204"/>
      <c r="HB2" s="204"/>
      <c r="HC2" s="204"/>
      <c r="HD2" s="204"/>
      <c r="HE2" s="204"/>
      <c r="HF2" s="204"/>
      <c r="HG2" s="204"/>
      <c r="HI2" s="204" t="n">
        <f aca="false">HO70</f>
        <v>0</v>
      </c>
      <c r="HJ2" s="204"/>
      <c r="HK2" s="204"/>
      <c r="HL2" s="204"/>
      <c r="HM2" s="204"/>
      <c r="HN2" s="204"/>
      <c r="HO2" s="204"/>
      <c r="HP2" s="204"/>
      <c r="HQ2" s="204"/>
      <c r="HR2" s="204"/>
      <c r="HS2" s="204"/>
      <c r="HT2" s="204"/>
      <c r="HV2" s="204" t="n">
        <f aca="false">IB70</f>
        <v>0</v>
      </c>
      <c r="HW2" s="204"/>
      <c r="HX2" s="204"/>
      <c r="HY2" s="204"/>
      <c r="HZ2" s="204"/>
      <c r="IA2" s="204"/>
      <c r="IB2" s="204"/>
      <c r="IC2" s="204"/>
      <c r="ID2" s="204"/>
      <c r="IE2" s="204"/>
      <c r="IF2" s="204"/>
      <c r="IG2" s="204"/>
      <c r="II2" s="204" t="n">
        <f aca="false">IO70</f>
        <v>0</v>
      </c>
      <c r="IJ2" s="204"/>
      <c r="IK2" s="204"/>
      <c r="IL2" s="204"/>
      <c r="IM2" s="204"/>
      <c r="IN2" s="204"/>
      <c r="IO2" s="204"/>
      <c r="IP2" s="204"/>
      <c r="IQ2" s="204"/>
      <c r="IR2" s="204"/>
      <c r="IS2" s="204"/>
      <c r="IT2" s="204"/>
      <c r="IV2" s="204" t="n">
        <f aca="false">JB70</f>
        <v>0</v>
      </c>
      <c r="IW2" s="204"/>
      <c r="IX2" s="204"/>
      <c r="IY2" s="204"/>
      <c r="IZ2" s="204"/>
      <c r="JA2" s="204"/>
      <c r="JB2" s="204"/>
      <c r="JC2" s="204"/>
      <c r="JD2" s="204"/>
      <c r="JE2" s="204"/>
      <c r="JF2" s="204"/>
      <c r="JG2" s="204"/>
      <c r="JI2" s="204" t="n">
        <f aca="false">JO70</f>
        <v>0</v>
      </c>
      <c r="JJ2" s="204"/>
      <c r="JK2" s="204"/>
      <c r="JL2" s="204"/>
      <c r="JM2" s="204"/>
      <c r="JN2" s="204"/>
      <c r="JO2" s="204"/>
      <c r="JP2" s="204"/>
      <c r="JQ2" s="204"/>
      <c r="JR2" s="204"/>
      <c r="JS2" s="204"/>
      <c r="JT2" s="204"/>
      <c r="JV2" s="204" t="n">
        <f aca="false">KB70</f>
        <v>0</v>
      </c>
      <c r="JW2" s="204"/>
      <c r="JX2" s="204"/>
      <c r="JY2" s="204"/>
      <c r="JZ2" s="204"/>
      <c r="KA2" s="204"/>
      <c r="KB2" s="204"/>
      <c r="KC2" s="204"/>
      <c r="KD2" s="204"/>
      <c r="KE2" s="204"/>
      <c r="KF2" s="204"/>
      <c r="KG2" s="204"/>
      <c r="KI2" s="204" t="n">
        <f aca="false">KO70</f>
        <v>0</v>
      </c>
      <c r="KJ2" s="204"/>
      <c r="KK2" s="204"/>
      <c r="KL2" s="204"/>
      <c r="KM2" s="204"/>
      <c r="KN2" s="204"/>
      <c r="KO2" s="204"/>
      <c r="KP2" s="204"/>
      <c r="KQ2" s="204"/>
      <c r="KR2" s="204"/>
      <c r="KS2" s="204"/>
      <c r="KT2" s="204"/>
      <c r="KV2" s="204" t="n">
        <f aca="false">LB70</f>
        <v>0</v>
      </c>
      <c r="KW2" s="204"/>
      <c r="KX2" s="204"/>
      <c r="KY2" s="204"/>
      <c r="KZ2" s="204"/>
      <c r="LA2" s="204"/>
      <c r="LB2" s="204"/>
      <c r="LC2" s="204"/>
      <c r="LD2" s="204"/>
      <c r="LE2" s="204"/>
      <c r="LF2" s="204"/>
      <c r="LG2" s="204"/>
      <c r="LI2" s="204" t="n">
        <f aca="false">LO70</f>
        <v>0</v>
      </c>
      <c r="LJ2" s="204"/>
      <c r="LK2" s="204"/>
      <c r="LL2" s="204"/>
      <c r="LM2" s="204"/>
      <c r="LN2" s="204"/>
      <c r="LO2" s="204"/>
      <c r="LP2" s="204"/>
      <c r="LQ2" s="204"/>
      <c r="LR2" s="204"/>
      <c r="LS2" s="204"/>
      <c r="LT2" s="204"/>
      <c r="LV2" s="204" t="n">
        <f aca="false">MB70</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48</v>
      </c>
      <c r="J3" s="206"/>
      <c r="K3" s="206"/>
      <c r="L3" s="206"/>
      <c r="M3" s="206"/>
      <c r="N3" s="206"/>
      <c r="O3" s="206"/>
      <c r="P3" s="206"/>
      <c r="Q3" s="206"/>
      <c r="R3" s="206"/>
      <c r="S3" s="206"/>
      <c r="T3" s="206"/>
      <c r="V3" s="206" t="s">
        <v>49</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1</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str">
        <f aca="false">GrpA!$E$5</f>
        <v/>
      </c>
      <c r="G7" s="230" t="str">
        <f aca="false">GrpA!$G$5</f>
        <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str">
        <f aca="false">GrpA!$E$6</f>
        <v/>
      </c>
      <c r="G8" s="230" t="str">
        <f aca="false">GrpA!$G$6</f>
        <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str">
        <f aca="false">GrpA!$E$7</f>
        <v/>
      </c>
      <c r="G9" s="230" t="str">
        <f aca="false">GrpA!$G$7</f>
        <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str">
        <f aca="false">GrpA!$E$8</f>
        <v/>
      </c>
      <c r="G10" s="230" t="str">
        <f aca="false">GrpA!$G$8</f>
        <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str">
        <f aca="false">GrpA!$E$9</f>
        <v/>
      </c>
      <c r="G11" s="230" t="str">
        <f aca="false">GrpA!$G$9</f>
        <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str">
        <f aca="false">GrpB!$E$4</f>
        <v/>
      </c>
      <c r="G13" s="230" t="str">
        <f aca="false">GrpB!$G$4</f>
        <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str">
        <f aca="false">GrpB!$E$5</f>
        <v/>
      </c>
      <c r="G14" s="230" t="str">
        <f aca="false">GrpB!$G$5</f>
        <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str">
        <f aca="false">GrpB!$E$6</f>
        <v/>
      </c>
      <c r="G15" s="230" t="str">
        <f aca="false">GrpB!$G$6</f>
        <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str">
        <f aca="false">GrpB!$E$7</f>
        <v/>
      </c>
      <c r="G16" s="230" t="str">
        <f aca="false">GrpB!$G$7</f>
        <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str">
        <f aca="false">GrpB!$E$8</f>
        <v/>
      </c>
      <c r="G17" s="230" t="str">
        <f aca="false">GrpB!$G$8</f>
        <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str">
        <f aca="false">GrpB!$E$9</f>
        <v/>
      </c>
      <c r="G18" s="230" t="str">
        <f aca="false">GrpB!$G$9</f>
        <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str">
        <f aca="false">GrpC!$E$4</f>
        <v/>
      </c>
      <c r="G20" s="230" t="str">
        <f aca="false">GrpC!$G$4</f>
        <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str">
        <f aca="false">GrpC!$E$5</f>
        <v/>
      </c>
      <c r="G21" s="230" t="str">
        <f aca="false">GrpC!$G$5</f>
        <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str">
        <f aca="false">GrpC!$E$6</f>
        <v/>
      </c>
      <c r="G22" s="230" t="str">
        <f aca="false">GrpC!$G$6</f>
        <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str">
        <f aca="false">GrpC!$E$7</f>
        <v/>
      </c>
      <c r="G23" s="230" t="str">
        <f aca="false">GrpC!$G$7</f>
        <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str">
        <f aca="false">GrpC!$E$8</f>
        <v/>
      </c>
      <c r="G24" s="230" t="str">
        <f aca="false">GrpC!$G$8</f>
        <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str">
        <f aca="false">GrpC!$E$9</f>
        <v/>
      </c>
      <c r="G25" s="230" t="str">
        <f aca="false">GrpC!$G$9</f>
        <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str">
        <f aca="false">GrpD!$E$4</f>
        <v/>
      </c>
      <c r="G27" s="230" t="str">
        <f aca="false">GrpD!$G$4</f>
        <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str">
        <f aca="false">GrpD!$E$5</f>
        <v/>
      </c>
      <c r="G28" s="230" t="str">
        <f aca="false">GrpD!$G$5</f>
        <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str">
        <f aca="false">GrpD!$E$6</f>
        <v/>
      </c>
      <c r="G29" s="230" t="str">
        <f aca="false">GrpD!$G$6</f>
        <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str">
        <f aca="false">GrpD!$E$7</f>
        <v/>
      </c>
      <c r="G30" s="230" t="str">
        <f aca="false">GrpD!$G$7</f>
        <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str">
        <f aca="false">GrpD!$E$8</f>
        <v/>
      </c>
      <c r="G31" s="230" t="str">
        <f aca="false">GrpD!$G$8</f>
        <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str">
        <f aca="false">GrpD!$E$9</f>
        <v/>
      </c>
      <c r="G32" s="230" t="str">
        <f aca="false">GrpD!$G$9</f>
        <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str">
        <f aca="false">GrpE!$E$4</f>
        <v/>
      </c>
      <c r="G34" s="230" t="str">
        <f aca="false">GrpE!$G$4</f>
        <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str">
        <f aca="false">GrpE!$E$5</f>
        <v/>
      </c>
      <c r="G35" s="230" t="str">
        <f aca="false">GrpE!$G$5</f>
        <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str">
        <f aca="false">GrpE!$E$6</f>
        <v/>
      </c>
      <c r="G36" s="230" t="str">
        <f aca="false">GrpE!$G$6</f>
        <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str">
        <f aca="false">GrpE!$E$7</f>
        <v/>
      </c>
      <c r="G37" s="230" t="str">
        <f aca="false">GrpE!$G$7</f>
        <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str">
        <f aca="false">GrpE!$E$8</f>
        <v/>
      </c>
      <c r="G38" s="230" t="str">
        <f aca="false">GrpE!$G$8</f>
        <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str">
        <f aca="false">GrpE!$E$9</f>
        <v/>
      </c>
      <c r="G39" s="230" t="str">
        <f aca="false">GrpE!$G$9</f>
        <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str">
        <f aca="false">GrpF!$E$4</f>
        <v/>
      </c>
      <c r="G41" s="230" t="str">
        <f aca="false">GrpF!$G$4</f>
        <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str">
        <f aca="false">GrpF!$E$5</f>
        <v/>
      </c>
      <c r="G42" s="230" t="str">
        <f aca="false">GrpF!$G$5</f>
        <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str">
        <f aca="false">GrpF!$E$6</f>
        <v/>
      </c>
      <c r="G43" s="230" t="str">
        <f aca="false">GrpF!$G$6</f>
        <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str">
        <f aca="false">GrpF!$E$7</f>
        <v/>
      </c>
      <c r="G44" s="230" t="str">
        <f aca="false">GrpF!$G$7</f>
        <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str">
        <f aca="false">GrpF!$E$8</f>
        <v/>
      </c>
      <c r="G45" s="230" t="str">
        <f aca="false">GrpF!$G$8</f>
        <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str">
        <f aca="false">GrpF!$E$9</f>
        <v/>
      </c>
      <c r="G46" s="230" t="str">
        <f aca="false">GrpF!$G$9</f>
        <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str">
        <f aca="false">IF(C48="","",INDEX(Groups!$C$7:$C$35,MATCH(C48,Groups!$D$7:$D$35,0)))</f>
        <v/>
      </c>
      <c r="C48" s="227" t="str">
        <f aca="true">INDIRECT("'"&amp;References!$A$1&amp;"'!"&amp;"$B$54")</f>
        <v/>
      </c>
      <c r="D48" s="228" t="n">
        <f aca="false">IF(E48="","",INDEX(Groups!$C$7:$C$35,MATCH(E48,Groups!$D$7:$D$35,0)))</f>
        <v>1</v>
      </c>
      <c r="E48" s="227" t="str">
        <f aca="true">INDIRECT("'"&amp;References!$A$1&amp;"'!"&amp;"$C$54")</f>
        <v>Portugal</v>
      </c>
      <c r="F48" s="229" t="str">
        <f aca="true">IF(AND(INDIRECT("'"&amp;References!$A$1&amp;"'!"&amp;"$B$55")&lt;&gt;"",INDIRECT("'"&amp;References!$A$1&amp;"'!"&amp;"$C$55")&lt;&gt;""),INDIRECT("'"&amp;References!$A$1&amp;"'!"&amp;"$B$55"),"")</f>
        <v/>
      </c>
      <c r="G48" s="230" t="str">
        <f aca="true">IF(AND(INDIRECT("'"&amp;References!$A$1&amp;"'!"&amp;"$B$55")&lt;&gt;"",INDIRECT("'"&amp;References!$A$1&amp;"'!"&amp;"$C$55")&lt;&gt;""),INDIRECT("'"&amp;References!$A$1&amp;"'!"&amp;"$C$55"),"")</f>
        <v/>
      </c>
      <c r="I48" s="226" t="str">
        <f aca="false">$B48</f>
        <v/>
      </c>
      <c r="J48" s="227" t="str">
        <f aca="false">$C48</f>
        <v/>
      </c>
      <c r="K48" s="228" t="n">
        <f aca="false">$D48</f>
        <v>1</v>
      </c>
      <c r="L48" s="227" t="str">
        <f aca="false">$E48</f>
        <v>Portugal</v>
      </c>
      <c r="M48" s="231"/>
      <c r="N48" s="231"/>
      <c r="O48" s="317"/>
      <c r="P48" s="228" t="str">
        <f aca="false">IF(($F48&lt;&gt;"")*($G48&lt;&gt;"")*(M48&lt;&gt;"")*(N48&lt;&gt;""),IF(T48&lt;&gt;2,"0",($F48&gt;$G48)*(M48&gt;N48)+($F48=$G48)*(M48=N48)+($F48&lt;$G48)*(M48&lt;N48)),"")</f>
        <v/>
      </c>
      <c r="Q48" s="228" t="str">
        <f aca="false">IF((P48&lt;&gt;""),IF(OR($F48&lt;&gt;$G48,PrSettings!$M$4="●"),(($F48-$G48)=(M48-N48))*1,0),"")</f>
        <v/>
      </c>
      <c r="R48" s="228" t="str">
        <f aca="false">IF((Q48&lt;&gt;""),($F48=M48)*($G48=N48),"")</f>
        <v/>
      </c>
      <c r="S48" s="228" t="str">
        <f aca="false">IF(P48&lt;&gt;"",IF(ABS($F48-$G48)&gt;=PrSettings!$M$7,(ABS($F48-$G48-M48+N48)&lt;=1)*1,IF(AND(P48,$F48=$G48,$F48&gt;=PrSettings!$M$6),(ABS(M48-$F48)&lt;=1)*1,IF(AND(ABS($F48-$G48-M48+N48)&lt;=1,$F48+$G48&gt;=PrSettings!$M$8),(ABS(M48-$F48)&lt;=1)*(ABS(N48-$G48)&lt;=1)*1,""))),"")</f>
        <v/>
      </c>
      <c r="T48" s="318" t="n">
        <f aca="false">IF(OR(($C48&lt;&gt;"")*(I48&lt;&gt;""),($E48&lt;&gt;"")*(K48&lt;&gt;"")),($B48=I48)*1+($D48=K48)*1,"")</f>
        <v>2</v>
      </c>
      <c r="V48" s="226" t="str">
        <f aca="false">$B48</f>
        <v/>
      </c>
      <c r="W48" s="227" t="str">
        <f aca="false">$C48</f>
        <v/>
      </c>
      <c r="X48" s="228" t="n">
        <f aca="false">$D48</f>
        <v>1</v>
      </c>
      <c r="Y48" s="227" t="str">
        <f aca="false">$E48</f>
        <v>Portugal</v>
      </c>
      <c r="Z48" s="231"/>
      <c r="AA48" s="231"/>
      <c r="AB48" s="317"/>
      <c r="AC48" s="228" t="str">
        <f aca="false">IF(($F48&lt;&gt;"")*($G48&lt;&gt;"")*(Z48&lt;&gt;"")*(AA48&lt;&gt;""),IF(AG48&lt;&gt;2,"0",($F48&gt;$G48)*(Z48&gt;AA48)+($F48=$G48)*(Z48=AA48)+($F48&lt;$G48)*(Z48&lt;AA48)),"")</f>
        <v/>
      </c>
      <c r="AD48" s="228" t="str">
        <f aca="false">IF((AC48&lt;&gt;""),IF(OR($F48&lt;&gt;$G48,PrSettings!$M$4="●"),(($F48-$G48)=(Z48-AA48))*1,0),"")</f>
        <v/>
      </c>
      <c r="AE48" s="228" t="str">
        <f aca="false">IF((AD48&lt;&gt;""),($F48=Z48)*($G48=AA48),"")</f>
        <v/>
      </c>
      <c r="AF48" s="228" t="str">
        <f aca="false">IF(AC48&lt;&gt;"",IF(ABS($F48-$G48)&gt;=PrSettings!$M$7,(ABS($F48-$G48-Z48+AA48)&lt;=1)*1,IF(AND(AC48,$F48=$G48,$F48&gt;=PrSettings!$M$6),(ABS(Z48-$F48)&lt;=1)*1,IF(AND(ABS($F48-$G48-Z48+AA48)&lt;=1,$F48+$G48&gt;=PrSettings!$M$8),(ABS(Z48-$F48)&lt;=1)*(ABS(AA48-$G48)&lt;=1)*1,""))),"")</f>
        <v/>
      </c>
      <c r="AG48" s="318" t="n">
        <f aca="false">IF(OR(($C48&lt;&gt;"")*(V48&lt;&gt;""),($E48&lt;&gt;"")*(X48&lt;&gt;"")),($B48=V48)*1+($D48=X48)*1,"")</f>
        <v>2</v>
      </c>
      <c r="AI48" s="226" t="str">
        <f aca="false">$B48</f>
        <v/>
      </c>
      <c r="AJ48" s="227" t="str">
        <f aca="false">$C48</f>
        <v/>
      </c>
      <c r="AK48" s="228" t="n">
        <f aca="false">$D48</f>
        <v>1</v>
      </c>
      <c r="AL48" s="227" t="str">
        <f aca="false">$E48</f>
        <v>Portugal</v>
      </c>
      <c r="AM48" s="231"/>
      <c r="AN48" s="231"/>
      <c r="AO48" s="317"/>
      <c r="AP48" s="228" t="str">
        <f aca="false">IF(($F48&lt;&gt;"")*($G48&lt;&gt;"")*(AM48&lt;&gt;"")*(AN48&lt;&gt;""),IF(AT48&lt;&gt;2,"0",($F48&gt;$G48)*(AM48&gt;AN48)+($F48=$G48)*(AM48=AN48)+($F48&lt;$G48)*(AM48&lt;AN48)),"")</f>
        <v/>
      </c>
      <c r="AQ48" s="228" t="str">
        <f aca="false">IF((AP48&lt;&gt;""),IF(OR($F48&lt;&gt;$G48,PrSettings!$M$4="●"),(($F48-$G48)=(AM48-AN48))*1,0),"")</f>
        <v/>
      </c>
      <c r="AR48" s="228" t="str">
        <f aca="false">IF((AQ48&lt;&gt;""),($F48=AM48)*($G48=AN48),"")</f>
        <v/>
      </c>
      <c r="AS48" s="228" t="str">
        <f aca="false">IF(AP48&lt;&gt;"",IF(ABS($F48-$G48)&gt;=PrSettings!$M$7,(ABS($F48-$G48-AM48+AN48)&lt;=1)*1,IF(AND(AP48,$F48=$G48,$F48&gt;=PrSettings!$M$6),(ABS(AM48-$F48)&lt;=1)*1,IF(AND(ABS($F48-$G48-AM48+AN48)&lt;=1,$F48+$G48&gt;=PrSettings!$M$8),(ABS(AM48-$F48)&lt;=1)*(ABS(AN48-$G48)&lt;=1)*1,""))),"")</f>
        <v/>
      </c>
      <c r="AT48" s="318" t="n">
        <f aca="false">IF(OR(($C48&lt;&gt;"")*(AI48&lt;&gt;""),($E48&lt;&gt;"")*(AK48&lt;&gt;"")),($B48=AI48)*1+($D48=AK48)*1,"")</f>
        <v>2</v>
      </c>
      <c r="AV48" s="226" t="str">
        <f aca="false">$B48</f>
        <v/>
      </c>
      <c r="AW48" s="227" t="str">
        <f aca="false">$C48</f>
        <v/>
      </c>
      <c r="AX48" s="228" t="n">
        <f aca="false">$D48</f>
        <v>1</v>
      </c>
      <c r="AY48" s="227" t="str">
        <f aca="false">$E48</f>
        <v>Portugal</v>
      </c>
      <c r="AZ48" s="231"/>
      <c r="BA48" s="231"/>
      <c r="BB48" s="317"/>
      <c r="BC48" s="228" t="str">
        <f aca="false">IF(($F48&lt;&gt;"")*($G48&lt;&gt;"")*(AZ48&lt;&gt;"")*(BA48&lt;&gt;""),IF(BG48&lt;&gt;2,"0",($F48&gt;$G48)*(AZ48&gt;BA48)+($F48=$G48)*(AZ48=BA48)+($F48&lt;$G48)*(AZ48&lt;BA48)),"")</f>
        <v/>
      </c>
      <c r="BD48" s="228" t="str">
        <f aca="false">IF((BC48&lt;&gt;""),IF(OR($F48&lt;&gt;$G48,PrSettings!$M$4="●"),(($F48-$G48)=(AZ48-BA48))*1,0),"")</f>
        <v/>
      </c>
      <c r="BE48" s="228" t="str">
        <f aca="false">IF((BD48&lt;&gt;""),($F48=AZ48)*($G48=BA48),"")</f>
        <v/>
      </c>
      <c r="BF48" s="228" t="str">
        <f aca="false">IF(BC48&lt;&gt;"",IF(ABS($F48-$G48)&gt;=PrSettings!$M$7,(ABS($F48-$G48-AZ48+BA48)&lt;=1)*1,IF(AND(BC48,$F48=$G48,$F48&gt;=PrSettings!$M$6),(ABS(AZ48-$F48)&lt;=1)*1,IF(AND(ABS($F48-$G48-AZ48+BA48)&lt;=1,$F48+$G48&gt;=PrSettings!$M$8),(ABS(AZ48-$F48)&lt;=1)*(ABS(BA48-$G48)&lt;=1)*1,""))),"")</f>
        <v/>
      </c>
      <c r="BG48" s="318" t="n">
        <f aca="false">IF(OR(($C48&lt;&gt;"")*(AV48&lt;&gt;""),($E48&lt;&gt;"")*(AX48&lt;&gt;"")),($B48=AV48)*1+($D48=AX48)*1,"")</f>
        <v>2</v>
      </c>
      <c r="BI48" s="226" t="str">
        <f aca="false">$B48</f>
        <v/>
      </c>
      <c r="BJ48" s="227" t="str">
        <f aca="false">$C48</f>
        <v/>
      </c>
      <c r="BK48" s="228" t="n">
        <f aca="false">$D48</f>
        <v>1</v>
      </c>
      <c r="BL48" s="227" t="str">
        <f aca="false">$E48</f>
        <v>Portugal</v>
      </c>
      <c r="BM48" s="231"/>
      <c r="BN48" s="231"/>
      <c r="BO48" s="317"/>
      <c r="BP48" s="228" t="str">
        <f aca="false">IF(($F48&lt;&gt;"")*($G48&lt;&gt;"")*(BM48&lt;&gt;"")*(BN48&lt;&gt;""),IF(BT48&lt;&gt;2,"0",($F48&gt;$G48)*(BM48&gt;BN48)+($F48=$G48)*(BM48=BN48)+($F48&lt;$G48)*(BM48&lt;BN48)),"")</f>
        <v/>
      </c>
      <c r="BQ48" s="228" t="str">
        <f aca="false">IF((BP48&lt;&gt;""),IF(OR($F48&lt;&gt;$G48,PrSettings!$M$4="●"),(($F48-$G48)=(BM48-BN48))*1,0),"")</f>
        <v/>
      </c>
      <c r="BR48" s="228" t="str">
        <f aca="false">IF((BQ48&lt;&gt;""),($F48=BM48)*($G48=BN48),"")</f>
        <v/>
      </c>
      <c r="BS48" s="228" t="str">
        <f aca="false">IF(BP48&lt;&gt;"",IF(ABS($F48-$G48)&gt;=PrSettings!$M$7,(ABS($F48-$G48-BM48+BN48)&lt;=1)*1,IF(AND(BP48,$F48=$G48,$F48&gt;=PrSettings!$M$6),(ABS(BM48-$F48)&lt;=1)*1,IF(AND(ABS($F48-$G48-BM48+BN48)&lt;=1,$F48+$G48&gt;=PrSettings!$M$8),(ABS(BM48-$F48)&lt;=1)*(ABS(BN48-$G48)&lt;=1)*1,""))),"")</f>
        <v/>
      </c>
      <c r="BT48" s="318" t="n">
        <f aca="false">IF(OR(($C48&lt;&gt;"")*(BI48&lt;&gt;""),($E48&lt;&gt;"")*(BK48&lt;&gt;"")),($B48=BI48)*1+($D48=BK48)*1,"")</f>
        <v>2</v>
      </c>
      <c r="BV48" s="226" t="str">
        <f aca="false">$B48</f>
        <v/>
      </c>
      <c r="BW48" s="227" t="str">
        <f aca="false">$C48</f>
        <v/>
      </c>
      <c r="BX48" s="228" t="n">
        <f aca="false">$D48</f>
        <v>1</v>
      </c>
      <c r="BY48" s="227" t="str">
        <f aca="false">$E48</f>
        <v>Portugal</v>
      </c>
      <c r="BZ48" s="231"/>
      <c r="CA48" s="231"/>
      <c r="CB48" s="317"/>
      <c r="CC48" s="228" t="str">
        <f aca="false">IF(($F48&lt;&gt;"")*($G48&lt;&gt;"")*(BZ48&lt;&gt;"")*(CA48&lt;&gt;""),IF(CG48&lt;&gt;2,"0",($F48&gt;$G48)*(BZ48&gt;CA48)+($F48=$G48)*(BZ48=CA48)+($F48&lt;$G48)*(BZ48&lt;CA48)),"")</f>
        <v/>
      </c>
      <c r="CD48" s="228" t="str">
        <f aca="false">IF((CC48&lt;&gt;""),IF(OR($F48&lt;&gt;$G48,PrSettings!$M$4="●"),(($F48-$G48)=(BZ48-CA48))*1,0),"")</f>
        <v/>
      </c>
      <c r="CE48" s="228" t="str">
        <f aca="false">IF((CD48&lt;&gt;""),($F48=BZ48)*($G48=CA48),"")</f>
        <v/>
      </c>
      <c r="CF48" s="228" t="str">
        <f aca="false">IF(CC48&lt;&gt;"",IF(ABS($F48-$G48)&gt;=PrSettings!$M$7,(ABS($F48-$G48-BZ48+CA48)&lt;=1)*1,IF(AND(CC48,$F48=$G48,$F48&gt;=PrSettings!$M$6),(ABS(BZ48-$F48)&lt;=1)*1,IF(AND(ABS($F48-$G48-BZ48+CA48)&lt;=1,$F48+$G48&gt;=PrSettings!$M$8),(ABS(BZ48-$F48)&lt;=1)*(ABS(CA48-$G48)&lt;=1)*1,""))),"")</f>
        <v/>
      </c>
      <c r="CG48" s="318" t="n">
        <f aca="false">IF(OR(($C48&lt;&gt;"")*(BV48&lt;&gt;""),($E48&lt;&gt;"")*(BX48&lt;&gt;"")),($B48=BV48)*1+($D48=BX48)*1,"")</f>
        <v>2</v>
      </c>
      <c r="CI48" s="226" t="str">
        <f aca="false">$B48</f>
        <v/>
      </c>
      <c r="CJ48" s="227" t="str">
        <f aca="false">$C48</f>
        <v/>
      </c>
      <c r="CK48" s="228" t="n">
        <f aca="false">$D48</f>
        <v>1</v>
      </c>
      <c r="CL48" s="227" t="str">
        <f aca="false">$E48</f>
        <v>Portugal</v>
      </c>
      <c r="CM48" s="231"/>
      <c r="CN48" s="231"/>
      <c r="CO48" s="317"/>
      <c r="CP48" s="228" t="str">
        <f aca="false">IF(($F48&lt;&gt;"")*($G48&lt;&gt;"")*(CM48&lt;&gt;"")*(CN48&lt;&gt;""),IF(CT48&lt;&gt;2,"0",($F48&gt;$G48)*(CM48&gt;CN48)+($F48=$G48)*(CM48=CN48)+($F48&lt;$G48)*(CM48&lt;CN48)),"")</f>
        <v/>
      </c>
      <c r="CQ48" s="228" t="str">
        <f aca="false">IF((CP48&lt;&gt;""),IF(OR($F48&lt;&gt;$G48,PrSettings!$M$4="●"),(($F48-$G48)=(CM48-CN48))*1,0),"")</f>
        <v/>
      </c>
      <c r="CR48" s="228" t="str">
        <f aca="false">IF((CQ48&lt;&gt;""),($F48=CM48)*($G48=CN48),"")</f>
        <v/>
      </c>
      <c r="CS48" s="228" t="str">
        <f aca="false">IF(CP48&lt;&gt;"",IF(ABS($F48-$G48)&gt;=PrSettings!$M$7,(ABS($F48-$G48-CM48+CN48)&lt;=1)*1,IF(AND(CP48,$F48=$G48,$F48&gt;=PrSettings!$M$6),(ABS(CM48-$F48)&lt;=1)*1,IF(AND(ABS($F48-$G48-CM48+CN48)&lt;=1,$F48+$G48&gt;=PrSettings!$M$8),(ABS(CM48-$F48)&lt;=1)*(ABS(CN48-$G48)&lt;=1)*1,""))),"")</f>
        <v/>
      </c>
      <c r="CT48" s="318" t="n">
        <f aca="false">IF(OR(($C48&lt;&gt;"")*(CI48&lt;&gt;""),($E48&lt;&gt;"")*(CK48&lt;&gt;"")),($B48=CI48)*1+($D48=CK48)*1,"")</f>
        <v>2</v>
      </c>
      <c r="CV48" s="226" t="str">
        <f aca="false">$B48</f>
        <v/>
      </c>
      <c r="CW48" s="227" t="str">
        <f aca="false">$C48</f>
        <v/>
      </c>
      <c r="CX48" s="228" t="n">
        <f aca="false">$D48</f>
        <v>1</v>
      </c>
      <c r="CY48" s="227" t="str">
        <f aca="false">$E48</f>
        <v>Portugal</v>
      </c>
      <c r="CZ48" s="231"/>
      <c r="DA48" s="231"/>
      <c r="DB48" s="317"/>
      <c r="DC48" s="228" t="str">
        <f aca="false">IF(($F48&lt;&gt;"")*($G48&lt;&gt;"")*(CZ48&lt;&gt;"")*(DA48&lt;&gt;""),IF(DG48&lt;&gt;2,"0",($F48&gt;$G48)*(CZ48&gt;DA48)+($F48=$G48)*(CZ48=DA48)+($F48&lt;$G48)*(CZ48&lt;DA48)),"")</f>
        <v/>
      </c>
      <c r="DD48" s="228" t="str">
        <f aca="false">IF((DC48&lt;&gt;""),IF(OR($F48&lt;&gt;$G48,PrSettings!$M$4="●"),(($F48-$G48)=(CZ48-DA48))*1,0),"")</f>
        <v/>
      </c>
      <c r="DE48" s="228" t="str">
        <f aca="false">IF((DD48&lt;&gt;""),($F48=CZ48)*($G48=DA48),"")</f>
        <v/>
      </c>
      <c r="DF48" s="228" t="str">
        <f aca="false">IF(DC48&lt;&gt;"",IF(ABS($F48-$G48)&gt;=PrSettings!$M$7,(ABS($F48-$G48-CZ48+DA48)&lt;=1)*1,IF(AND(DC48,$F48=$G48,$F48&gt;=PrSettings!$M$6),(ABS(CZ48-$F48)&lt;=1)*1,IF(AND(ABS($F48-$G48-CZ48+DA48)&lt;=1,$F48+$G48&gt;=PrSettings!$M$8),(ABS(CZ48-$F48)&lt;=1)*(ABS(DA48-$G48)&lt;=1)*1,""))),"")</f>
        <v/>
      </c>
      <c r="DG48" s="318" t="n">
        <f aca="false">IF(OR(($C48&lt;&gt;"")*(CV48&lt;&gt;""),($E48&lt;&gt;"")*(CX48&lt;&gt;"")),($B48=CV48)*1+($D48=CX48)*1,"")</f>
        <v>2</v>
      </c>
      <c r="DI48" s="226" t="str">
        <f aca="false">$B48</f>
        <v/>
      </c>
      <c r="DJ48" s="227" t="str">
        <f aca="false">$C48</f>
        <v/>
      </c>
      <c r="DK48" s="228" t="n">
        <f aca="false">$D48</f>
        <v>1</v>
      </c>
      <c r="DL48" s="227" t="str">
        <f aca="false">$E48</f>
        <v>Portugal</v>
      </c>
      <c r="DM48" s="231"/>
      <c r="DN48" s="231"/>
      <c r="DO48" s="317"/>
      <c r="DP48" s="228" t="str">
        <f aca="false">IF(($F48&lt;&gt;"")*($G48&lt;&gt;"")*(DM48&lt;&gt;"")*(DN48&lt;&gt;""),IF(DT48&lt;&gt;2,"0",($F48&gt;$G48)*(DM48&gt;DN48)+($F48=$G48)*(DM48=DN48)+($F48&lt;$G48)*(DM48&lt;DN48)),"")</f>
        <v/>
      </c>
      <c r="DQ48" s="228" t="str">
        <f aca="false">IF((DP48&lt;&gt;""),IF(OR($F48&lt;&gt;$G48,PrSettings!$M$4="●"),(($F48-$G48)=(DM48-DN48))*1,0),"")</f>
        <v/>
      </c>
      <c r="DR48" s="228" t="str">
        <f aca="false">IF((DQ48&lt;&gt;""),($F48=DM48)*($G48=DN48),"")</f>
        <v/>
      </c>
      <c r="DS48" s="228" t="str">
        <f aca="false">IF(DP48&lt;&gt;"",IF(ABS($F48-$G48)&gt;=PrSettings!$M$7,(ABS($F48-$G48-DM48+DN48)&lt;=1)*1,IF(AND(DP48,$F48=$G48,$F48&gt;=PrSettings!$M$6),(ABS(DM48-$F48)&lt;=1)*1,IF(AND(ABS($F48-$G48-DM48+DN48)&lt;=1,$F48+$G48&gt;=PrSettings!$M$8),(ABS(DM48-$F48)&lt;=1)*(ABS(DN48-$G48)&lt;=1)*1,""))),"")</f>
        <v/>
      </c>
      <c r="DT48" s="318" t="n">
        <f aca="false">IF(OR(($C48&lt;&gt;"")*(DI48&lt;&gt;""),($E48&lt;&gt;"")*(DK48&lt;&gt;"")),($B48=DI48)*1+($D48=DK48)*1,"")</f>
        <v>2</v>
      </c>
      <c r="DV48" s="226" t="str">
        <f aca="false">$B48</f>
        <v/>
      </c>
      <c r="DW48" s="227" t="str">
        <f aca="false">$C48</f>
        <v/>
      </c>
      <c r="DX48" s="228" t="n">
        <f aca="false">$D48</f>
        <v>1</v>
      </c>
      <c r="DY48" s="227" t="str">
        <f aca="false">$E48</f>
        <v>Portugal</v>
      </c>
      <c r="DZ48" s="231"/>
      <c r="EA48" s="231"/>
      <c r="EB48" s="317"/>
      <c r="EC48" s="228" t="str">
        <f aca="false">IF(($F48&lt;&gt;"")*($G48&lt;&gt;"")*(DZ48&lt;&gt;"")*(EA48&lt;&gt;""),IF(EG48&lt;&gt;2,"0",($F48&gt;$G48)*(DZ48&gt;EA48)+($F48=$G48)*(DZ48=EA48)+($F48&lt;$G48)*(DZ48&lt;EA48)),"")</f>
        <v/>
      </c>
      <c r="ED48" s="228" t="str">
        <f aca="false">IF((EC48&lt;&gt;""),IF(OR($F48&lt;&gt;$G48,PrSettings!$M$4="●"),(($F48-$G48)=(DZ48-EA48))*1,0),"")</f>
        <v/>
      </c>
      <c r="EE48" s="228" t="str">
        <f aca="false">IF((ED48&lt;&gt;""),($F48=DZ48)*($G48=EA48),"")</f>
        <v/>
      </c>
      <c r="EF48" s="228" t="str">
        <f aca="false">IF(EC48&lt;&gt;"",IF(ABS($F48-$G48)&gt;=PrSettings!$M$7,(ABS($F48-$G48-DZ48+EA48)&lt;=1)*1,IF(AND(EC48,$F48=$G48,$F48&gt;=PrSettings!$M$6),(ABS(DZ48-$F48)&lt;=1)*1,IF(AND(ABS($F48-$G48-DZ48+EA48)&lt;=1,$F48+$G48&gt;=PrSettings!$M$8),(ABS(DZ48-$F48)&lt;=1)*(ABS(EA48-$G48)&lt;=1)*1,""))),"")</f>
        <v/>
      </c>
      <c r="EG48" s="318" t="n">
        <f aca="false">IF(OR(($C48&lt;&gt;"")*(DV48&lt;&gt;""),($E48&lt;&gt;"")*(DX48&lt;&gt;"")),($B48=DV48)*1+($D48=DX48)*1,"")</f>
        <v>2</v>
      </c>
      <c r="EI48" s="226" t="str">
        <f aca="false">$B48</f>
        <v/>
      </c>
      <c r="EJ48" s="227" t="str">
        <f aca="false">$C48</f>
        <v/>
      </c>
      <c r="EK48" s="228" t="n">
        <f aca="false">$D48</f>
        <v>1</v>
      </c>
      <c r="EL48" s="227" t="str">
        <f aca="false">$E48</f>
        <v>Portugal</v>
      </c>
      <c r="EM48" s="231"/>
      <c r="EN48" s="231"/>
      <c r="EO48" s="317"/>
      <c r="EP48" s="228" t="str">
        <f aca="false">IF(($F48&lt;&gt;"")*($G48&lt;&gt;"")*(EM48&lt;&gt;"")*(EN48&lt;&gt;""),IF(ET48&lt;&gt;2,"0",($F48&gt;$G48)*(EM48&gt;EN48)+($F48=$G48)*(EM48=EN48)+($F48&lt;$G48)*(EM48&lt;EN48)),"")</f>
        <v/>
      </c>
      <c r="EQ48" s="228" t="str">
        <f aca="false">IF((EP48&lt;&gt;""),IF(OR($F48&lt;&gt;$G48,PrSettings!$M$4="●"),(($F48-$G48)=(EM48-EN48))*1,0),"")</f>
        <v/>
      </c>
      <c r="ER48" s="228" t="str">
        <f aca="false">IF((EQ48&lt;&gt;""),($F48=EM48)*($G48=EN48),"")</f>
        <v/>
      </c>
      <c r="ES48" s="228" t="str">
        <f aca="false">IF(EP48&lt;&gt;"",IF(ABS($F48-$G48)&gt;=PrSettings!$M$7,(ABS($F48-$G48-EM48+EN48)&lt;=1)*1,IF(AND(EP48,$F48=$G48,$F48&gt;=PrSettings!$M$6),(ABS(EM48-$F48)&lt;=1)*1,IF(AND(ABS($F48-$G48-EM48+EN48)&lt;=1,$F48+$G48&gt;=PrSettings!$M$8),(ABS(EM48-$F48)&lt;=1)*(ABS(EN48-$G48)&lt;=1)*1,""))),"")</f>
        <v/>
      </c>
      <c r="ET48" s="318" t="n">
        <f aca="false">IF(OR(($C48&lt;&gt;"")*(EI48&lt;&gt;""),($E48&lt;&gt;"")*(EK48&lt;&gt;"")),($B48=EI48)*1+($D48=EK48)*1,"")</f>
        <v>2</v>
      </c>
      <c r="EV48" s="226" t="str">
        <f aca="false">$B48</f>
        <v/>
      </c>
      <c r="EW48" s="227" t="str">
        <f aca="false">$C48</f>
        <v/>
      </c>
      <c r="EX48" s="228" t="n">
        <f aca="false">$D48</f>
        <v>1</v>
      </c>
      <c r="EY48" s="227" t="str">
        <f aca="false">$E48</f>
        <v>Portugal</v>
      </c>
      <c r="EZ48" s="231"/>
      <c r="FA48" s="231"/>
      <c r="FB48" s="317"/>
      <c r="FC48" s="228" t="str">
        <f aca="false">IF(($F48&lt;&gt;"")*($G48&lt;&gt;"")*(EZ48&lt;&gt;"")*(FA48&lt;&gt;""),IF(FG48&lt;&gt;2,"0",($F48&gt;$G48)*(EZ48&gt;FA48)+($F48=$G48)*(EZ48=FA48)+($F48&lt;$G48)*(EZ48&lt;FA48)),"")</f>
        <v/>
      </c>
      <c r="FD48" s="228" t="str">
        <f aca="false">IF((FC48&lt;&gt;""),IF(OR($F48&lt;&gt;$G48,PrSettings!$M$4="●"),(($F48-$G48)=(EZ48-FA48))*1,0),"")</f>
        <v/>
      </c>
      <c r="FE48" s="228" t="str">
        <f aca="false">IF((FD48&lt;&gt;""),($F48=EZ48)*($G48=FA48),"")</f>
        <v/>
      </c>
      <c r="FF48" s="228" t="str">
        <f aca="false">IF(FC48&lt;&gt;"",IF(ABS($F48-$G48)&gt;=PrSettings!$M$7,(ABS($F48-$G48-EZ48+FA48)&lt;=1)*1,IF(AND(FC48,$F48=$G48,$F48&gt;=PrSettings!$M$6),(ABS(EZ48-$F48)&lt;=1)*1,IF(AND(ABS($F48-$G48-EZ48+FA48)&lt;=1,$F48+$G48&gt;=PrSettings!$M$8),(ABS(EZ48-$F48)&lt;=1)*(ABS(FA48-$G48)&lt;=1)*1,""))),"")</f>
        <v/>
      </c>
      <c r="FG48" s="318" t="n">
        <f aca="false">IF(OR(($C48&lt;&gt;"")*(EV48&lt;&gt;""),($E48&lt;&gt;"")*(EX48&lt;&gt;"")),($B48=EV48)*1+($D48=EX48)*1,"")</f>
        <v>2</v>
      </c>
      <c r="FI48" s="226" t="str">
        <f aca="false">$B48</f>
        <v/>
      </c>
      <c r="FJ48" s="227" t="str">
        <f aca="false">$C48</f>
        <v/>
      </c>
      <c r="FK48" s="228" t="n">
        <f aca="false">$D48</f>
        <v>1</v>
      </c>
      <c r="FL48" s="227" t="str">
        <f aca="false">$E48</f>
        <v>Portugal</v>
      </c>
      <c r="FM48" s="231"/>
      <c r="FN48" s="231"/>
      <c r="FO48" s="317"/>
      <c r="FP48" s="228" t="str">
        <f aca="false">IF(($F48&lt;&gt;"")*($G48&lt;&gt;"")*(FM48&lt;&gt;"")*(FN48&lt;&gt;""),IF(FT48&lt;&gt;2,"0",($F48&gt;$G48)*(FM48&gt;FN48)+($F48=$G48)*(FM48=FN48)+($F48&lt;$G48)*(FM48&lt;FN48)),"")</f>
        <v/>
      </c>
      <c r="FQ48" s="228" t="str">
        <f aca="false">IF((FP48&lt;&gt;""),IF(OR($F48&lt;&gt;$G48,PrSettings!$M$4="●"),(($F48-$G48)=(FM48-FN48))*1,0),"")</f>
        <v/>
      </c>
      <c r="FR48" s="228" t="str">
        <f aca="false">IF((FQ48&lt;&gt;""),($F48=FM48)*($G48=FN48),"")</f>
        <v/>
      </c>
      <c r="FS48" s="228" t="str">
        <f aca="false">IF(FP48&lt;&gt;"",IF(ABS($F48-$G48)&gt;=PrSettings!$M$7,(ABS($F48-$G48-FM48+FN48)&lt;=1)*1,IF(AND(FP48,$F48=$G48,$F48&gt;=PrSettings!$M$6),(ABS(FM48-$F48)&lt;=1)*1,IF(AND(ABS($F48-$G48-FM48+FN48)&lt;=1,$F48+$G48&gt;=PrSettings!$M$8),(ABS(FM48-$F48)&lt;=1)*(ABS(FN48-$G48)&lt;=1)*1,""))),"")</f>
        <v/>
      </c>
      <c r="FT48" s="318" t="n">
        <f aca="false">IF(OR(($C48&lt;&gt;"")*(FI48&lt;&gt;""),($E48&lt;&gt;"")*(FK48&lt;&gt;"")),($B48=FI48)*1+($D48=FK48)*1,"")</f>
        <v>2</v>
      </c>
      <c r="FV48" s="226" t="str">
        <f aca="false">$B48</f>
        <v/>
      </c>
      <c r="FW48" s="227" t="str">
        <f aca="false">$C48</f>
        <v/>
      </c>
      <c r="FX48" s="228" t="n">
        <f aca="false">$D48</f>
        <v>1</v>
      </c>
      <c r="FY48" s="227" t="str">
        <f aca="false">$E48</f>
        <v>Portugal</v>
      </c>
      <c r="FZ48" s="231"/>
      <c r="GA48" s="231"/>
      <c r="GB48" s="317"/>
      <c r="GC48" s="228" t="str">
        <f aca="false">IF(($F48&lt;&gt;"")*($G48&lt;&gt;"")*(FZ48&lt;&gt;"")*(GA48&lt;&gt;""),IF(GG48&lt;&gt;2,"0",($F48&gt;$G48)*(FZ48&gt;GA48)+($F48=$G48)*(FZ48=GA48)+($F48&lt;$G48)*(FZ48&lt;GA48)),"")</f>
        <v/>
      </c>
      <c r="GD48" s="228" t="str">
        <f aca="false">IF((GC48&lt;&gt;""),IF(OR($F48&lt;&gt;$G48,PrSettings!$M$4="●"),(($F48-$G48)=(FZ48-GA48))*1,0),"")</f>
        <v/>
      </c>
      <c r="GE48" s="228" t="str">
        <f aca="false">IF((GD48&lt;&gt;""),($F48=FZ48)*($G48=GA48),"")</f>
        <v/>
      </c>
      <c r="GF48" s="228" t="str">
        <f aca="false">IF(GC48&lt;&gt;"",IF(ABS($F48-$G48)&gt;=PrSettings!$M$7,(ABS($F48-$G48-FZ48+GA48)&lt;=1)*1,IF(AND(GC48,$F48=$G48,$F48&gt;=PrSettings!$M$6),(ABS(FZ48-$F48)&lt;=1)*1,IF(AND(ABS($F48-$G48-FZ48+GA48)&lt;=1,$F48+$G48&gt;=PrSettings!$M$8),(ABS(FZ48-$F48)&lt;=1)*(ABS(GA48-$G48)&lt;=1)*1,""))),"")</f>
        <v/>
      </c>
      <c r="GG48" s="318" t="n">
        <f aca="false">IF(OR(($C48&lt;&gt;"")*(FV48&lt;&gt;""),($E48&lt;&gt;"")*(FX48&lt;&gt;"")),($B48=FV48)*1+($D48=FX48)*1,"")</f>
        <v>2</v>
      </c>
      <c r="GI48" s="226" t="str">
        <f aca="false">$B48</f>
        <v/>
      </c>
      <c r="GJ48" s="227" t="str">
        <f aca="false">$C48</f>
        <v/>
      </c>
      <c r="GK48" s="228" t="n">
        <f aca="false">$D48</f>
        <v>1</v>
      </c>
      <c r="GL48" s="227" t="str">
        <f aca="false">$E48</f>
        <v>Portugal</v>
      </c>
      <c r="GM48" s="231"/>
      <c r="GN48" s="231"/>
      <c r="GO48" s="317"/>
      <c r="GP48" s="228" t="str">
        <f aca="false">IF(($F48&lt;&gt;"")*($G48&lt;&gt;"")*(GM48&lt;&gt;"")*(GN48&lt;&gt;""),IF(GT48&lt;&gt;2,"0",($F48&gt;$G48)*(GM48&gt;GN48)+($F48=$G48)*(GM48=GN48)+($F48&lt;$G48)*(GM48&lt;GN48)),"")</f>
        <v/>
      </c>
      <c r="GQ48" s="228" t="str">
        <f aca="false">IF((GP48&lt;&gt;""),IF(OR($F48&lt;&gt;$G48,PrSettings!$M$4="●"),(($F48-$G48)=(GM48-GN48))*1,0),"")</f>
        <v/>
      </c>
      <c r="GR48" s="228" t="str">
        <f aca="false">IF((GQ48&lt;&gt;""),($F48=GM48)*($G48=GN48),"")</f>
        <v/>
      </c>
      <c r="GS48" s="228" t="str">
        <f aca="false">IF(GP48&lt;&gt;"",IF(ABS($F48-$G48)&gt;=PrSettings!$M$7,(ABS($F48-$G48-GM48+GN48)&lt;=1)*1,IF(AND(GP48,$F48=$G48,$F48&gt;=PrSettings!$M$6),(ABS(GM48-$F48)&lt;=1)*1,IF(AND(ABS($F48-$G48-GM48+GN48)&lt;=1,$F48+$G48&gt;=PrSettings!$M$8),(ABS(GM48-$F48)&lt;=1)*(ABS(GN48-$G48)&lt;=1)*1,""))),"")</f>
        <v/>
      </c>
      <c r="GT48" s="318" t="n">
        <f aca="false">IF(OR(($C48&lt;&gt;"")*(GI48&lt;&gt;""),($E48&lt;&gt;"")*(GK48&lt;&gt;"")),($B48=GI48)*1+($D48=GK48)*1,"")</f>
        <v>2</v>
      </c>
      <c r="GV48" s="226" t="str">
        <f aca="false">$B48</f>
        <v/>
      </c>
      <c r="GW48" s="227" t="str">
        <f aca="false">$C48</f>
        <v/>
      </c>
      <c r="GX48" s="228" t="n">
        <f aca="false">$D48</f>
        <v>1</v>
      </c>
      <c r="GY48" s="227" t="str">
        <f aca="false">$E48</f>
        <v>Portugal</v>
      </c>
      <c r="GZ48" s="231"/>
      <c r="HA48" s="231"/>
      <c r="HB48" s="317"/>
      <c r="HC48" s="228" t="str">
        <f aca="false">IF(($F48&lt;&gt;"")*($G48&lt;&gt;"")*(GZ48&lt;&gt;"")*(HA48&lt;&gt;""),IF(HG48&lt;&gt;2,"0",($F48&gt;$G48)*(GZ48&gt;HA48)+($F48=$G48)*(GZ48=HA48)+($F48&lt;$G48)*(GZ48&lt;HA48)),"")</f>
        <v/>
      </c>
      <c r="HD48" s="228" t="str">
        <f aca="false">IF((HC48&lt;&gt;""),IF(OR($F48&lt;&gt;$G48,PrSettings!$M$4="●"),(($F48-$G48)=(GZ48-HA48))*1,0),"")</f>
        <v/>
      </c>
      <c r="HE48" s="228" t="str">
        <f aca="false">IF((HD48&lt;&gt;""),($F48=GZ48)*($G48=HA48),"")</f>
        <v/>
      </c>
      <c r="HF48" s="228" t="str">
        <f aca="false">IF(HC48&lt;&gt;"",IF(ABS($F48-$G48)&gt;=PrSettings!$M$7,(ABS($F48-$G48-GZ48+HA48)&lt;=1)*1,IF(AND(HC48,$F48=$G48,$F48&gt;=PrSettings!$M$6),(ABS(GZ48-$F48)&lt;=1)*1,IF(AND(ABS($F48-$G48-GZ48+HA48)&lt;=1,$F48+$G48&gt;=PrSettings!$M$8),(ABS(GZ48-$F48)&lt;=1)*(ABS(HA48-$G48)&lt;=1)*1,""))),"")</f>
        <v/>
      </c>
      <c r="HG48" s="318" t="n">
        <f aca="false">IF(OR(($C48&lt;&gt;"")*(GV48&lt;&gt;""),($E48&lt;&gt;"")*(GX48&lt;&gt;"")),($B48=GV48)*1+($D48=GX48)*1,"")</f>
        <v>2</v>
      </c>
      <c r="HI48" s="226" t="str">
        <f aca="false">$B48</f>
        <v/>
      </c>
      <c r="HJ48" s="227" t="str">
        <f aca="false">$C48</f>
        <v/>
      </c>
      <c r="HK48" s="228" t="n">
        <f aca="false">$D48</f>
        <v>1</v>
      </c>
      <c r="HL48" s="227" t="str">
        <f aca="false">$E48</f>
        <v>Portugal</v>
      </c>
      <c r="HM48" s="231"/>
      <c r="HN48" s="231"/>
      <c r="HO48" s="317"/>
      <c r="HP48" s="228" t="str">
        <f aca="false">IF(($F48&lt;&gt;"")*($G48&lt;&gt;"")*(HM48&lt;&gt;"")*(HN48&lt;&gt;""),IF(HT48&lt;&gt;2,"0",($F48&gt;$G48)*(HM48&gt;HN48)+($F48=$G48)*(HM48=HN48)+($F48&lt;$G48)*(HM48&lt;HN48)),"")</f>
        <v/>
      </c>
      <c r="HQ48" s="228" t="str">
        <f aca="false">IF((HP48&lt;&gt;""),IF(OR($F48&lt;&gt;$G48,PrSettings!$M$4="●"),(($F48-$G48)=(HM48-HN48))*1,0),"")</f>
        <v/>
      </c>
      <c r="HR48" s="228" t="str">
        <f aca="false">IF((HQ48&lt;&gt;""),($F48=HM48)*($G48=HN48),"")</f>
        <v/>
      </c>
      <c r="HS48" s="228" t="str">
        <f aca="false">IF(HP48&lt;&gt;"",IF(ABS($F48-$G48)&gt;=PrSettings!$M$7,(ABS($F48-$G48-HM48+HN48)&lt;=1)*1,IF(AND(HP48,$F48=$G48,$F48&gt;=PrSettings!$M$6),(ABS(HM48-$F48)&lt;=1)*1,IF(AND(ABS($F48-$G48-HM48+HN48)&lt;=1,$F48+$G48&gt;=PrSettings!$M$8),(ABS(HM48-$F48)&lt;=1)*(ABS(HN48-$G48)&lt;=1)*1,""))),"")</f>
        <v/>
      </c>
      <c r="HT48" s="318" t="n">
        <f aca="false">IF(OR(($C48&lt;&gt;"")*(HI48&lt;&gt;""),($E48&lt;&gt;"")*(HK48&lt;&gt;"")),($B48=HI48)*1+($D48=HK48)*1,"")</f>
        <v>2</v>
      </c>
      <c r="HV48" s="226" t="str">
        <f aca="false">$B48</f>
        <v/>
      </c>
      <c r="HW48" s="227" t="str">
        <f aca="false">$C48</f>
        <v/>
      </c>
      <c r="HX48" s="228" t="n">
        <f aca="false">$D48</f>
        <v>1</v>
      </c>
      <c r="HY48" s="227" t="str">
        <f aca="false">$E48</f>
        <v>Portugal</v>
      </c>
      <c r="HZ48" s="231"/>
      <c r="IA48" s="231"/>
      <c r="IB48" s="317"/>
      <c r="IC48" s="228" t="str">
        <f aca="false">IF(($F48&lt;&gt;"")*($G48&lt;&gt;"")*(HZ48&lt;&gt;"")*(IA48&lt;&gt;""),IF(IG48&lt;&gt;2,"0",($F48&gt;$G48)*(HZ48&gt;IA48)+($F48=$G48)*(HZ48=IA48)+($F48&lt;$G48)*(HZ48&lt;IA48)),"")</f>
        <v/>
      </c>
      <c r="ID48" s="228" t="str">
        <f aca="false">IF((IC48&lt;&gt;""),IF(OR($F48&lt;&gt;$G48,PrSettings!$M$4="●"),(($F48-$G48)=(HZ48-IA48))*1,0),"")</f>
        <v/>
      </c>
      <c r="IE48" s="228" t="str">
        <f aca="false">IF((ID48&lt;&gt;""),($F48=HZ48)*($G48=IA48),"")</f>
        <v/>
      </c>
      <c r="IF48" s="228" t="str">
        <f aca="false">IF(IC48&lt;&gt;"",IF(ABS($F48-$G48)&gt;=PrSettings!$M$7,(ABS($F48-$G48-HZ48+IA48)&lt;=1)*1,IF(AND(IC48,$F48=$G48,$F48&gt;=PrSettings!$M$6),(ABS(HZ48-$F48)&lt;=1)*1,IF(AND(ABS($F48-$G48-HZ48+IA48)&lt;=1,$F48+$G48&gt;=PrSettings!$M$8),(ABS(HZ48-$F48)&lt;=1)*(ABS(IA48-$G48)&lt;=1)*1,""))),"")</f>
        <v/>
      </c>
      <c r="IG48" s="318" t="n">
        <f aca="false">IF(OR(($C48&lt;&gt;"")*(HV48&lt;&gt;""),($E48&lt;&gt;"")*(HX48&lt;&gt;"")),($B48=HV48)*1+($D48=HX48)*1,"")</f>
        <v>2</v>
      </c>
      <c r="II48" s="226" t="str">
        <f aca="false">$B48</f>
        <v/>
      </c>
      <c r="IJ48" s="227" t="str">
        <f aca="false">$C48</f>
        <v/>
      </c>
      <c r="IK48" s="228" t="n">
        <f aca="false">$D48</f>
        <v>1</v>
      </c>
      <c r="IL48" s="227" t="str">
        <f aca="false">$E48</f>
        <v>Portugal</v>
      </c>
      <c r="IM48" s="231"/>
      <c r="IN48" s="231"/>
      <c r="IO48" s="317"/>
      <c r="IP48" s="228" t="str">
        <f aca="false">IF(($F48&lt;&gt;"")*($G48&lt;&gt;"")*(IM48&lt;&gt;"")*(IN48&lt;&gt;""),IF(IT48&lt;&gt;2,"0",($F48&gt;$G48)*(IM48&gt;IN48)+($F48=$G48)*(IM48=IN48)+($F48&lt;$G48)*(IM48&lt;IN48)),"")</f>
        <v/>
      </c>
      <c r="IQ48" s="228" t="str">
        <f aca="false">IF((IP48&lt;&gt;""),IF(OR($F48&lt;&gt;$G48,PrSettings!$M$4="●"),(($F48-$G48)=(IM48-IN48))*1,0),"")</f>
        <v/>
      </c>
      <c r="IR48" s="228" t="str">
        <f aca="false">IF((IQ48&lt;&gt;""),($F48=IM48)*($G48=IN48),"")</f>
        <v/>
      </c>
      <c r="IS48" s="228" t="str">
        <f aca="false">IF(IP48&lt;&gt;"",IF(ABS($F48-$G48)&gt;=PrSettings!$M$7,(ABS($F48-$G48-IM48+IN48)&lt;=1)*1,IF(AND(IP48,$F48=$G48,$F48&gt;=PrSettings!$M$6),(ABS(IM48-$F48)&lt;=1)*1,IF(AND(ABS($F48-$G48-IM48+IN48)&lt;=1,$F48+$G48&gt;=PrSettings!$M$8),(ABS(IM48-$F48)&lt;=1)*(ABS(IN48-$G48)&lt;=1)*1,""))),"")</f>
        <v/>
      </c>
      <c r="IT48" s="318" t="n">
        <f aca="false">IF(OR(($C48&lt;&gt;"")*(II48&lt;&gt;""),($E48&lt;&gt;"")*(IK48&lt;&gt;"")),($B48=II48)*1+($D48=IK48)*1,"")</f>
        <v>2</v>
      </c>
      <c r="IV48" s="226" t="str">
        <f aca="false">$B48</f>
        <v/>
      </c>
      <c r="IW48" s="227" t="str">
        <f aca="false">$C48</f>
        <v/>
      </c>
      <c r="IX48" s="228" t="n">
        <f aca="false">$D48</f>
        <v>1</v>
      </c>
      <c r="IY48" s="227" t="str">
        <f aca="false">$E48</f>
        <v>Portugal</v>
      </c>
      <c r="IZ48" s="231"/>
      <c r="JA48" s="231"/>
      <c r="JB48" s="317"/>
      <c r="JC48" s="228" t="str">
        <f aca="false">IF(($F48&lt;&gt;"")*($G48&lt;&gt;"")*(IZ48&lt;&gt;"")*(JA48&lt;&gt;""),IF(JG48&lt;&gt;2,"0",($F48&gt;$G48)*(IZ48&gt;JA48)+($F48=$G48)*(IZ48=JA48)+($F48&lt;$G48)*(IZ48&lt;JA48)),"")</f>
        <v/>
      </c>
      <c r="JD48" s="228" t="str">
        <f aca="false">IF((JC48&lt;&gt;""),IF(OR($F48&lt;&gt;$G48,PrSettings!$M$4="●"),(($F48-$G48)=(IZ48-JA48))*1,0),"")</f>
        <v/>
      </c>
      <c r="JE48" s="228" t="str">
        <f aca="false">IF((JD48&lt;&gt;""),($F48=IZ48)*($G48=JA48),"")</f>
        <v/>
      </c>
      <c r="JF48" s="228" t="str">
        <f aca="false">IF(JC48&lt;&gt;"",IF(ABS($F48-$G48)&gt;=PrSettings!$M$7,(ABS($F48-$G48-IZ48+JA48)&lt;=1)*1,IF(AND(JC48,$F48=$G48,$F48&gt;=PrSettings!$M$6),(ABS(IZ48-$F48)&lt;=1)*1,IF(AND(ABS($F48-$G48-IZ48+JA48)&lt;=1,$F48+$G48&gt;=PrSettings!$M$8),(ABS(IZ48-$F48)&lt;=1)*(ABS(JA48-$G48)&lt;=1)*1,""))),"")</f>
        <v/>
      </c>
      <c r="JG48" s="318" t="n">
        <f aca="false">IF(OR(($C48&lt;&gt;"")*(IV48&lt;&gt;""),($E48&lt;&gt;"")*(IX48&lt;&gt;"")),($B48=IV48)*1+($D48=IX48)*1,"")</f>
        <v>2</v>
      </c>
      <c r="JI48" s="226" t="str">
        <f aca="false">$B48</f>
        <v/>
      </c>
      <c r="JJ48" s="227" t="str">
        <f aca="false">$C48</f>
        <v/>
      </c>
      <c r="JK48" s="228" t="n">
        <f aca="false">$D48</f>
        <v>1</v>
      </c>
      <c r="JL48" s="227" t="str">
        <f aca="false">$E48</f>
        <v>Portugal</v>
      </c>
      <c r="JM48" s="231"/>
      <c r="JN48" s="231"/>
      <c r="JO48" s="317"/>
      <c r="JP48" s="228" t="str">
        <f aca="false">IF(($F48&lt;&gt;"")*($G48&lt;&gt;"")*(JM48&lt;&gt;"")*(JN48&lt;&gt;""),IF(JT48&lt;&gt;2,"0",($F48&gt;$G48)*(JM48&gt;JN48)+($F48=$G48)*(JM48=JN48)+($F48&lt;$G48)*(JM48&lt;JN48)),"")</f>
        <v/>
      </c>
      <c r="JQ48" s="228" t="str">
        <f aca="false">IF((JP48&lt;&gt;""),IF(OR($F48&lt;&gt;$G48,PrSettings!$M$4="●"),(($F48-$G48)=(JM48-JN48))*1,0),"")</f>
        <v/>
      </c>
      <c r="JR48" s="228" t="str">
        <f aca="false">IF((JQ48&lt;&gt;""),($F48=JM48)*($G48=JN48),"")</f>
        <v/>
      </c>
      <c r="JS48" s="228" t="str">
        <f aca="false">IF(JP48&lt;&gt;"",IF(ABS($F48-$G48)&gt;=PrSettings!$M$7,(ABS($F48-$G48-JM48+JN48)&lt;=1)*1,IF(AND(JP48,$F48=$G48,$F48&gt;=PrSettings!$M$6),(ABS(JM48-$F48)&lt;=1)*1,IF(AND(ABS($F48-$G48-JM48+JN48)&lt;=1,$F48+$G48&gt;=PrSettings!$M$8),(ABS(JM48-$F48)&lt;=1)*(ABS(JN48-$G48)&lt;=1)*1,""))),"")</f>
        <v/>
      </c>
      <c r="JT48" s="318" t="n">
        <f aca="false">IF(OR(($C48&lt;&gt;"")*(JI48&lt;&gt;""),($E48&lt;&gt;"")*(JK48&lt;&gt;"")),($B48=JI48)*1+($D48=JK48)*1,"")</f>
        <v>2</v>
      </c>
      <c r="JV48" s="226" t="str">
        <f aca="false">$B48</f>
        <v/>
      </c>
      <c r="JW48" s="227" t="str">
        <f aca="false">$C48</f>
        <v/>
      </c>
      <c r="JX48" s="228" t="n">
        <f aca="false">$D48</f>
        <v>1</v>
      </c>
      <c r="JY48" s="227" t="str">
        <f aca="false">$E48</f>
        <v>Portugal</v>
      </c>
      <c r="JZ48" s="231"/>
      <c r="KA48" s="231"/>
      <c r="KB48" s="317"/>
      <c r="KC48" s="228" t="str">
        <f aca="false">IF(($F48&lt;&gt;"")*($G48&lt;&gt;"")*(JZ48&lt;&gt;"")*(KA48&lt;&gt;""),IF(KG48&lt;&gt;2,"0",($F48&gt;$G48)*(JZ48&gt;KA48)+($F48=$G48)*(JZ48=KA48)+($F48&lt;$G48)*(JZ48&lt;KA48)),"")</f>
        <v/>
      </c>
      <c r="KD48" s="228" t="str">
        <f aca="false">IF((KC48&lt;&gt;""),IF(OR($F48&lt;&gt;$G48,PrSettings!$M$4="●"),(($F48-$G48)=(JZ48-KA48))*1,0),"")</f>
        <v/>
      </c>
      <c r="KE48" s="228" t="str">
        <f aca="false">IF((KD48&lt;&gt;""),($F48=JZ48)*($G48=KA48),"")</f>
        <v/>
      </c>
      <c r="KF48" s="228" t="str">
        <f aca="false">IF(KC48&lt;&gt;"",IF(ABS($F48-$G48)&gt;=PrSettings!$M$7,(ABS($F48-$G48-JZ48+KA48)&lt;=1)*1,IF(AND(KC48,$F48=$G48,$F48&gt;=PrSettings!$M$6),(ABS(JZ48-$F48)&lt;=1)*1,IF(AND(ABS($F48-$G48-JZ48+KA48)&lt;=1,$F48+$G48&gt;=PrSettings!$M$8),(ABS(JZ48-$F48)&lt;=1)*(ABS(KA48-$G48)&lt;=1)*1,""))),"")</f>
        <v/>
      </c>
      <c r="KG48" s="318" t="n">
        <f aca="false">IF(OR(($C48&lt;&gt;"")*(JV48&lt;&gt;""),($E48&lt;&gt;"")*(JX48&lt;&gt;"")),($B48=JV48)*1+($D48=JX48)*1,"")</f>
        <v>2</v>
      </c>
      <c r="KI48" s="226" t="str">
        <f aca="false">$B48</f>
        <v/>
      </c>
      <c r="KJ48" s="227" t="str">
        <f aca="false">$C48</f>
        <v/>
      </c>
      <c r="KK48" s="228" t="n">
        <f aca="false">$D48</f>
        <v>1</v>
      </c>
      <c r="KL48" s="227" t="str">
        <f aca="false">$E48</f>
        <v>Portugal</v>
      </c>
      <c r="KM48" s="231"/>
      <c r="KN48" s="231"/>
      <c r="KO48" s="317"/>
      <c r="KP48" s="228" t="str">
        <f aca="false">IF(($F48&lt;&gt;"")*($G48&lt;&gt;"")*(KM48&lt;&gt;"")*(KN48&lt;&gt;""),IF(KT48&lt;&gt;2,"0",($F48&gt;$G48)*(KM48&gt;KN48)+($F48=$G48)*(KM48=KN48)+($F48&lt;$G48)*(KM48&lt;KN48)),"")</f>
        <v/>
      </c>
      <c r="KQ48" s="228" t="str">
        <f aca="false">IF((KP48&lt;&gt;""),IF(OR($F48&lt;&gt;$G48,PrSettings!$M$4="●"),(($F48-$G48)=(KM48-KN48))*1,0),"")</f>
        <v/>
      </c>
      <c r="KR48" s="228" t="str">
        <f aca="false">IF((KQ48&lt;&gt;""),($F48=KM48)*($G48=KN48),"")</f>
        <v/>
      </c>
      <c r="KS48" s="228" t="str">
        <f aca="false">IF(KP48&lt;&gt;"",IF(ABS($F48-$G48)&gt;=PrSettings!$M$7,(ABS($F48-$G48-KM48+KN48)&lt;=1)*1,IF(AND(KP48,$F48=$G48,$F48&gt;=PrSettings!$M$6),(ABS(KM48-$F48)&lt;=1)*1,IF(AND(ABS($F48-$G48-KM48+KN48)&lt;=1,$F48+$G48&gt;=PrSettings!$M$8),(ABS(KM48-$F48)&lt;=1)*(ABS(KN48-$G48)&lt;=1)*1,""))),"")</f>
        <v/>
      </c>
      <c r="KT48" s="318" t="n">
        <f aca="false">IF(OR(($C48&lt;&gt;"")*(KI48&lt;&gt;""),($E48&lt;&gt;"")*(KK48&lt;&gt;"")),($B48=KI48)*1+($D48=KK48)*1,"")</f>
        <v>2</v>
      </c>
      <c r="KV48" s="226" t="str">
        <f aca="false">$B48</f>
        <v/>
      </c>
      <c r="KW48" s="227" t="str">
        <f aca="false">$C48</f>
        <v/>
      </c>
      <c r="KX48" s="228" t="n">
        <f aca="false">$D48</f>
        <v>1</v>
      </c>
      <c r="KY48" s="227" t="str">
        <f aca="false">$E48</f>
        <v>Portugal</v>
      </c>
      <c r="KZ48" s="231"/>
      <c r="LA48" s="231"/>
      <c r="LB48" s="317"/>
      <c r="LC48" s="228" t="str">
        <f aca="false">IF(($F48&lt;&gt;"")*($G48&lt;&gt;"")*(KZ48&lt;&gt;"")*(LA48&lt;&gt;""),IF(LG48&lt;&gt;2,"0",($F48&gt;$G48)*(KZ48&gt;LA48)+($F48=$G48)*(KZ48=LA48)+($F48&lt;$G48)*(KZ48&lt;LA48)),"")</f>
        <v/>
      </c>
      <c r="LD48" s="228" t="str">
        <f aca="false">IF((LC48&lt;&gt;""),IF(OR($F48&lt;&gt;$G48,PrSettings!$M$4="●"),(($F48-$G48)=(KZ48-LA48))*1,0),"")</f>
        <v/>
      </c>
      <c r="LE48" s="228" t="str">
        <f aca="false">IF((LD48&lt;&gt;""),($F48=KZ48)*($G48=LA48),"")</f>
        <v/>
      </c>
      <c r="LF48" s="228" t="str">
        <f aca="false">IF(LC48&lt;&gt;"",IF(ABS($F48-$G48)&gt;=PrSettings!$M$7,(ABS($F48-$G48-KZ48+LA48)&lt;=1)*1,IF(AND(LC48,$F48=$G48,$F48&gt;=PrSettings!$M$6),(ABS(KZ48-$F48)&lt;=1)*1,IF(AND(ABS($F48-$G48-KZ48+LA48)&lt;=1,$F48+$G48&gt;=PrSettings!$M$8),(ABS(KZ48-$F48)&lt;=1)*(ABS(LA48-$G48)&lt;=1)*1,""))),"")</f>
        <v/>
      </c>
      <c r="LG48" s="318" t="n">
        <f aca="false">IF(OR(($C48&lt;&gt;"")*(KV48&lt;&gt;""),($E48&lt;&gt;"")*(KX48&lt;&gt;"")),($B48=KV48)*1+($D48=KX48)*1,"")</f>
        <v>2</v>
      </c>
      <c r="LI48" s="226" t="str">
        <f aca="false">$B48</f>
        <v/>
      </c>
      <c r="LJ48" s="227" t="str">
        <f aca="false">$C48</f>
        <v/>
      </c>
      <c r="LK48" s="228" t="n">
        <f aca="false">$D48</f>
        <v>1</v>
      </c>
      <c r="LL48" s="227" t="str">
        <f aca="false">$E48</f>
        <v>Portugal</v>
      </c>
      <c r="LM48" s="231"/>
      <c r="LN48" s="231"/>
      <c r="LO48" s="317"/>
      <c r="LP48" s="228" t="str">
        <f aca="false">IF(($F48&lt;&gt;"")*($G48&lt;&gt;"")*(LM48&lt;&gt;"")*(LN48&lt;&gt;""),IF(LT48&lt;&gt;2,"0",($F48&gt;$G48)*(LM48&gt;LN48)+($F48=$G48)*(LM48=LN48)+($F48&lt;$G48)*(LM48&lt;LN48)),"")</f>
        <v/>
      </c>
      <c r="LQ48" s="228" t="str">
        <f aca="false">IF((LP48&lt;&gt;""),IF(OR($F48&lt;&gt;$G48,PrSettings!$M$4="●"),(($F48-$G48)=(LM48-LN48))*1,0),"")</f>
        <v/>
      </c>
      <c r="LR48" s="228" t="str">
        <f aca="false">IF((LQ48&lt;&gt;""),($F48=LM48)*($G48=LN48),"")</f>
        <v/>
      </c>
      <c r="LS48" s="228" t="str">
        <f aca="false">IF(LP48&lt;&gt;"",IF(ABS($F48-$G48)&gt;=PrSettings!$M$7,(ABS($F48-$G48-LM48+LN48)&lt;=1)*1,IF(AND(LP48,$F48=$G48,$F48&gt;=PrSettings!$M$6),(ABS(LM48-$F48)&lt;=1)*1,IF(AND(ABS($F48-$G48-LM48+LN48)&lt;=1,$F48+$G48&gt;=PrSettings!$M$8),(ABS(LM48-$F48)&lt;=1)*(ABS(LN48-$G48)&lt;=1)*1,""))),"")</f>
        <v/>
      </c>
      <c r="LT48" s="318" t="n">
        <f aca="false">IF(OR(($C48&lt;&gt;"")*(LI48&lt;&gt;""),($E48&lt;&gt;"")*(LK48&lt;&gt;"")),($B48=LI48)*1+($D48=LK48)*1,"")</f>
        <v>2</v>
      </c>
      <c r="LV48" s="226" t="str">
        <f aca="false">$B48</f>
        <v/>
      </c>
      <c r="LW48" s="227" t="str">
        <f aca="false">$C48</f>
        <v/>
      </c>
      <c r="LX48" s="228" t="n">
        <f aca="false">$D48</f>
        <v>1</v>
      </c>
      <c r="LY48" s="227" t="str">
        <f aca="false">$E48</f>
        <v>Portugal</v>
      </c>
      <c r="LZ48" s="231"/>
      <c r="MA48" s="231"/>
      <c r="MB48" s="317"/>
      <c r="MC48" s="228" t="str">
        <f aca="false">IF(($F48&lt;&gt;"")*($G48&lt;&gt;"")*(LZ48&lt;&gt;"")*(MA48&lt;&gt;""),IF(MG48&lt;&gt;2,"0",($F48&gt;$G48)*(LZ48&gt;MA48)+($F48=$G48)*(LZ48=MA48)+($F48&lt;$G48)*(LZ48&lt;MA48)),"")</f>
        <v/>
      </c>
      <c r="MD48" s="228" t="str">
        <f aca="false">IF((MC48&lt;&gt;""),IF(OR($F48&lt;&gt;$G48,PrSettings!$M$4="●"),(($F48-$G48)=(LZ48-MA48))*1,0),"")</f>
        <v/>
      </c>
      <c r="ME48" s="228" t="str">
        <f aca="false">IF((MD48&lt;&gt;""),($F48=LZ48)*($G48=MA48),"")</f>
        <v/>
      </c>
      <c r="MF48" s="228" t="str">
        <f aca="false">IF(MC48&lt;&gt;"",IF(ABS($F48-$G48)&gt;=PrSettings!$M$7,(ABS($F48-$G48-LZ48+MA48)&lt;=1)*1,IF(AND(MC48,$F48=$G48,$F48&gt;=PrSettings!$M$6),(ABS(LZ48-$F48)&lt;=1)*1,IF(AND(ABS($F48-$G48-LZ48+MA48)&lt;=1,$F48+$G48&gt;=PrSettings!$M$8),(ABS(LZ48-$F48)&lt;=1)*(ABS(MA48-$G48)&lt;=1)*1,""))),"")</f>
        <v/>
      </c>
      <c r="MG48" s="318" t="n">
        <f aca="false">IF(OR(($C48&lt;&gt;"")*(LV48&lt;&gt;""),($E48&lt;&gt;"")*(LX48&lt;&gt;"")),($B48=LV48)*1+($D48=LX48)*1,"")</f>
        <v>2</v>
      </c>
    </row>
    <row r="49" s="106" customFormat="true" ht="15.5" hidden="false" customHeight="false" outlineLevel="0" collapsed="false">
      <c r="A49" s="201"/>
      <c r="B49" s="226" t="n">
        <f aca="false">IF(C49="","",INDEX(Groups!$C$7:$C$35,MATCH(C49,Groups!$D$7:$D$35,0)))</f>
        <v>54</v>
      </c>
      <c r="C49" s="227" t="str">
        <f aca="true">INDIRECT("'"&amp;References!$A$1&amp;"'!"&amp;"$E$54")</f>
        <v>Germany</v>
      </c>
      <c r="D49" s="228" t="str">
        <f aca="false">IF(E49="","",INDEX(Groups!$C$7:$C$35,MATCH(E49,Groups!$D$7:$D$35,0)))</f>
        <v/>
      </c>
      <c r="E49" s="227" t="str">
        <f aca="true">INDIRECT("'"&amp;References!$A$1&amp;"'!"&amp;"$F$54")</f>
        <v/>
      </c>
      <c r="F49" s="229" t="str">
        <f aca="true">IF(AND(INDIRECT("'"&amp;References!$A$1&amp;"'!"&amp;"$E$55")&lt;&gt;"",INDIRECT("'"&amp;References!$A$1&amp;"'!"&amp;"$F$55")&lt;&gt;""),INDIRECT("'"&amp;References!$A$1&amp;"'!"&amp;"$E$55"),"")</f>
        <v/>
      </c>
      <c r="G49" s="230" t="str">
        <f aca="true">IF(AND(INDIRECT("'"&amp;References!$A$1&amp;"'!"&amp;"$E$55")&lt;&gt;"",INDIRECT("'"&amp;References!$A$1&amp;"'!"&amp;"$F$55")&lt;&gt;""),INDIRECT("'"&amp;References!$A$1&amp;"'!"&amp;"$F$55"),"")</f>
        <v/>
      </c>
      <c r="I49" s="226" t="n">
        <f aca="false">$B49</f>
        <v>54</v>
      </c>
      <c r="J49" s="227" t="str">
        <f aca="false">$C49</f>
        <v>Germany</v>
      </c>
      <c r="K49" s="228" t="str">
        <f aca="false">$D49</f>
        <v/>
      </c>
      <c r="L49" s="227" t="str">
        <f aca="false">$E49</f>
        <v/>
      </c>
      <c r="M49" s="231"/>
      <c r="N49" s="231"/>
      <c r="O49" s="319" t="n">
        <f aca="false">COUNTIF(I$65:I$65,K65)+COUNTIF(K$65:K$65,K65)</f>
        <v>0</v>
      </c>
      <c r="P49" s="228" t="str">
        <f aca="false">IF(($F49&lt;&gt;"")*($G49&lt;&gt;"")*(M49&lt;&gt;"")*(N49&lt;&gt;""),IF(T49&lt;&gt;2,"0",($F49&gt;$G49)*(M49&gt;N49)+($F49=$G49)*(M49=N49)+($F49&lt;$G49)*(M49&lt;N49)),"")</f>
        <v/>
      </c>
      <c r="Q49" s="228" t="str">
        <f aca="false">IF((P49&lt;&gt;""),IF(OR($F49&lt;&gt;$G49,PrSettings!$M$4="●"),(($F49-$G49)=(M49-N49))*1,0),"")</f>
        <v/>
      </c>
      <c r="R49" s="228" t="str">
        <f aca="false">IF((Q49&lt;&gt;""),($F49=M49)*($G49=N49),"")</f>
        <v/>
      </c>
      <c r="S49" s="228" t="str">
        <f aca="false">IF(P49&lt;&gt;"",IF(ABS($F49-$G49)&gt;=PrSettings!$M$7,(ABS($F49-$G49-M49+N49)&lt;=1)*1,IF(AND(P49,$F49=$G49,$F49&gt;=PrSettings!$M$6),(ABS(M49-$F49)&lt;=1)*1,IF(AND(ABS($F49-$G49-M49+N49)&lt;=1,$F49+$G49&gt;=PrSettings!$M$8),(ABS(M49-$F49)&lt;=1)*(ABS(N49-$G49)&lt;=1)*1,""))),"")</f>
        <v/>
      </c>
      <c r="T49" s="320" t="n">
        <f aca="false">IF(OR(($C49&lt;&gt;"")*(I49&lt;&gt;""),($E49&lt;&gt;"")*(K49&lt;&gt;"")),($B49=I49)*1+($D49=K49)*1,"")</f>
        <v>2</v>
      </c>
      <c r="V49" s="226" t="n">
        <f aca="false">$B49</f>
        <v>54</v>
      </c>
      <c r="W49" s="227" t="str">
        <f aca="false">$C49</f>
        <v>Germany</v>
      </c>
      <c r="X49" s="228" t="str">
        <f aca="false">$D49</f>
        <v/>
      </c>
      <c r="Y49" s="227" t="str">
        <f aca="false">$E49</f>
        <v/>
      </c>
      <c r="Z49" s="231"/>
      <c r="AA49" s="231"/>
      <c r="AB49" s="319" t="n">
        <f aca="false">COUNTIF(V$65:V$65,X65)+COUNTIF(X$65:X$65,X65)</f>
        <v>0</v>
      </c>
      <c r="AC49" s="228" t="str">
        <f aca="false">IF(($F49&lt;&gt;"")*($G49&lt;&gt;"")*(Z49&lt;&gt;"")*(AA49&lt;&gt;""),IF(AG49&lt;&gt;2,"0",($F49&gt;$G49)*(Z49&gt;AA49)+($F49=$G49)*(Z49=AA49)+($F49&lt;$G49)*(Z49&lt;AA49)),"")</f>
        <v/>
      </c>
      <c r="AD49" s="228" t="str">
        <f aca="false">IF((AC49&lt;&gt;""),IF(OR($F49&lt;&gt;$G49,PrSettings!$M$4="●"),(($F49-$G49)=(Z49-AA49))*1,0),"")</f>
        <v/>
      </c>
      <c r="AE49" s="228" t="str">
        <f aca="false">IF((AD49&lt;&gt;""),($F49=Z49)*($G49=AA49),"")</f>
        <v/>
      </c>
      <c r="AF49" s="228" t="str">
        <f aca="false">IF(AC49&lt;&gt;"",IF(ABS($F49-$G49)&gt;=PrSettings!$M$7,(ABS($F49-$G49-Z49+AA49)&lt;=1)*1,IF(AND(AC49,$F49=$G49,$F49&gt;=PrSettings!$M$6),(ABS(Z49-$F49)&lt;=1)*1,IF(AND(ABS($F49-$G49-Z49+AA49)&lt;=1,$F49+$G49&gt;=PrSettings!$M$8),(ABS(Z49-$F49)&lt;=1)*(ABS(AA49-$G49)&lt;=1)*1,""))),"")</f>
        <v/>
      </c>
      <c r="AG49" s="320" t="n">
        <f aca="false">IF(OR(($C49&lt;&gt;"")*(V49&lt;&gt;""),($E49&lt;&gt;"")*(X49&lt;&gt;"")),($B49=V49)*1+($D49=X49)*1,"")</f>
        <v>2</v>
      </c>
      <c r="AI49" s="226" t="n">
        <f aca="false">$B49</f>
        <v>54</v>
      </c>
      <c r="AJ49" s="227" t="str">
        <f aca="false">$C49</f>
        <v>Germany</v>
      </c>
      <c r="AK49" s="228" t="str">
        <f aca="false">$D49</f>
        <v/>
      </c>
      <c r="AL49" s="227" t="str">
        <f aca="false">$E49</f>
        <v/>
      </c>
      <c r="AM49" s="231"/>
      <c r="AN49" s="231"/>
      <c r="AO49" s="319" t="n">
        <f aca="false">COUNTIF(AI$65:AI$65,AK65)+COUNTIF(AK$65:AK$65,AK65)</f>
        <v>0</v>
      </c>
      <c r="AP49" s="228" t="str">
        <f aca="false">IF(($F49&lt;&gt;"")*($G49&lt;&gt;"")*(AM49&lt;&gt;"")*(AN49&lt;&gt;""),IF(AT49&lt;&gt;2,"0",($F49&gt;$G49)*(AM49&gt;AN49)+($F49=$G49)*(AM49=AN49)+($F49&lt;$G49)*(AM49&lt;AN49)),"")</f>
        <v/>
      </c>
      <c r="AQ49" s="228" t="str">
        <f aca="false">IF((AP49&lt;&gt;""),IF(OR($F49&lt;&gt;$G49,PrSettings!$M$4="●"),(($F49-$G49)=(AM49-AN49))*1,0),"")</f>
        <v/>
      </c>
      <c r="AR49" s="228" t="str">
        <f aca="false">IF((AQ49&lt;&gt;""),($F49=AM49)*($G49=AN49),"")</f>
        <v/>
      </c>
      <c r="AS49" s="228" t="str">
        <f aca="false">IF(AP49&lt;&gt;"",IF(ABS($F49-$G49)&gt;=PrSettings!$M$7,(ABS($F49-$G49-AM49+AN49)&lt;=1)*1,IF(AND(AP49,$F49=$G49,$F49&gt;=PrSettings!$M$6),(ABS(AM49-$F49)&lt;=1)*1,IF(AND(ABS($F49-$G49-AM49+AN49)&lt;=1,$F49+$G49&gt;=PrSettings!$M$8),(ABS(AM49-$F49)&lt;=1)*(ABS(AN49-$G49)&lt;=1)*1,""))),"")</f>
        <v/>
      </c>
      <c r="AT49" s="320" t="n">
        <f aca="false">IF(OR(($C49&lt;&gt;"")*(AI49&lt;&gt;""),($E49&lt;&gt;"")*(AK49&lt;&gt;"")),($B49=AI49)*1+($D49=AK49)*1,"")</f>
        <v>2</v>
      </c>
      <c r="AV49" s="226" t="n">
        <f aca="false">$B49</f>
        <v>54</v>
      </c>
      <c r="AW49" s="227" t="str">
        <f aca="false">$C49</f>
        <v>Germany</v>
      </c>
      <c r="AX49" s="228" t="str">
        <f aca="false">$D49</f>
        <v/>
      </c>
      <c r="AY49" s="227" t="str">
        <f aca="false">$E49</f>
        <v/>
      </c>
      <c r="AZ49" s="231"/>
      <c r="BA49" s="231"/>
      <c r="BB49" s="319" t="n">
        <f aca="false">COUNTIF(AV$65:AV$65,AX65)+COUNTIF(AX$65:AX$65,AX65)</f>
        <v>0</v>
      </c>
      <c r="BC49" s="228" t="str">
        <f aca="false">IF(($F49&lt;&gt;"")*($G49&lt;&gt;"")*(AZ49&lt;&gt;"")*(BA49&lt;&gt;""),IF(BG49&lt;&gt;2,"0",($F49&gt;$G49)*(AZ49&gt;BA49)+($F49=$G49)*(AZ49=BA49)+($F49&lt;$G49)*(AZ49&lt;BA49)),"")</f>
        <v/>
      </c>
      <c r="BD49" s="228" t="str">
        <f aca="false">IF((BC49&lt;&gt;""),IF(OR($F49&lt;&gt;$G49,PrSettings!$M$4="●"),(($F49-$G49)=(AZ49-BA49))*1,0),"")</f>
        <v/>
      </c>
      <c r="BE49" s="228" t="str">
        <f aca="false">IF((BD49&lt;&gt;""),($F49=AZ49)*($G49=BA49),"")</f>
        <v/>
      </c>
      <c r="BF49" s="228" t="str">
        <f aca="false">IF(BC49&lt;&gt;"",IF(ABS($F49-$G49)&gt;=PrSettings!$M$7,(ABS($F49-$G49-AZ49+BA49)&lt;=1)*1,IF(AND(BC49,$F49=$G49,$F49&gt;=PrSettings!$M$6),(ABS(AZ49-$F49)&lt;=1)*1,IF(AND(ABS($F49-$G49-AZ49+BA49)&lt;=1,$F49+$G49&gt;=PrSettings!$M$8),(ABS(AZ49-$F49)&lt;=1)*(ABS(BA49-$G49)&lt;=1)*1,""))),"")</f>
        <v/>
      </c>
      <c r="BG49" s="320" t="n">
        <f aca="false">IF(OR(($C49&lt;&gt;"")*(AV49&lt;&gt;""),($E49&lt;&gt;"")*(AX49&lt;&gt;"")),($B49=AV49)*1+($D49=AX49)*1,"")</f>
        <v>2</v>
      </c>
      <c r="BI49" s="226" t="n">
        <f aca="false">$B49</f>
        <v>54</v>
      </c>
      <c r="BJ49" s="227" t="str">
        <f aca="false">$C49</f>
        <v>Germany</v>
      </c>
      <c r="BK49" s="228" t="str">
        <f aca="false">$D49</f>
        <v/>
      </c>
      <c r="BL49" s="227" t="str">
        <f aca="false">$E49</f>
        <v/>
      </c>
      <c r="BM49" s="231"/>
      <c r="BN49" s="231"/>
      <c r="BO49" s="319" t="n">
        <f aca="false">COUNTIF(BI$65:BI$65,BK65)+COUNTIF(BK$65:BK$65,BK65)</f>
        <v>0</v>
      </c>
      <c r="BP49" s="228" t="str">
        <f aca="false">IF(($F49&lt;&gt;"")*($G49&lt;&gt;"")*(BM49&lt;&gt;"")*(BN49&lt;&gt;""),IF(BT49&lt;&gt;2,"0",($F49&gt;$G49)*(BM49&gt;BN49)+($F49=$G49)*(BM49=BN49)+($F49&lt;$G49)*(BM49&lt;BN49)),"")</f>
        <v/>
      </c>
      <c r="BQ49" s="228" t="str">
        <f aca="false">IF((BP49&lt;&gt;""),IF(OR($F49&lt;&gt;$G49,PrSettings!$M$4="●"),(($F49-$G49)=(BM49-BN49))*1,0),"")</f>
        <v/>
      </c>
      <c r="BR49" s="228" t="str">
        <f aca="false">IF((BQ49&lt;&gt;""),($F49=BM49)*($G49=BN49),"")</f>
        <v/>
      </c>
      <c r="BS49" s="228" t="str">
        <f aca="false">IF(BP49&lt;&gt;"",IF(ABS($F49-$G49)&gt;=PrSettings!$M$7,(ABS($F49-$G49-BM49+BN49)&lt;=1)*1,IF(AND(BP49,$F49=$G49,$F49&gt;=PrSettings!$M$6),(ABS(BM49-$F49)&lt;=1)*1,IF(AND(ABS($F49-$G49-BM49+BN49)&lt;=1,$F49+$G49&gt;=PrSettings!$M$8),(ABS(BM49-$F49)&lt;=1)*(ABS(BN49-$G49)&lt;=1)*1,""))),"")</f>
        <v/>
      </c>
      <c r="BT49" s="320" t="n">
        <f aca="false">IF(OR(($C49&lt;&gt;"")*(BI49&lt;&gt;""),($E49&lt;&gt;"")*(BK49&lt;&gt;"")),($B49=BI49)*1+($D49=BK49)*1,"")</f>
        <v>2</v>
      </c>
      <c r="BV49" s="226" t="n">
        <f aca="false">$B49</f>
        <v>54</v>
      </c>
      <c r="BW49" s="227" t="str">
        <f aca="false">$C49</f>
        <v>Germany</v>
      </c>
      <c r="BX49" s="228" t="str">
        <f aca="false">$D49</f>
        <v/>
      </c>
      <c r="BY49" s="227" t="str">
        <f aca="false">$E49</f>
        <v/>
      </c>
      <c r="BZ49" s="231"/>
      <c r="CA49" s="231"/>
      <c r="CB49" s="319" t="n">
        <f aca="false">COUNTIF(BV$65:BV$65,BX65)+COUNTIF(BX$65:BX$65,BX65)</f>
        <v>0</v>
      </c>
      <c r="CC49" s="228" t="str">
        <f aca="false">IF(($F49&lt;&gt;"")*($G49&lt;&gt;"")*(BZ49&lt;&gt;"")*(CA49&lt;&gt;""),IF(CG49&lt;&gt;2,"0",($F49&gt;$G49)*(BZ49&gt;CA49)+($F49=$G49)*(BZ49=CA49)+($F49&lt;$G49)*(BZ49&lt;CA49)),"")</f>
        <v/>
      </c>
      <c r="CD49" s="228" t="str">
        <f aca="false">IF((CC49&lt;&gt;""),IF(OR($F49&lt;&gt;$G49,PrSettings!$M$4="●"),(($F49-$G49)=(BZ49-CA49))*1,0),"")</f>
        <v/>
      </c>
      <c r="CE49" s="228" t="str">
        <f aca="false">IF((CD49&lt;&gt;""),($F49=BZ49)*($G49=CA49),"")</f>
        <v/>
      </c>
      <c r="CF49" s="228" t="str">
        <f aca="false">IF(CC49&lt;&gt;"",IF(ABS($F49-$G49)&gt;=PrSettings!$M$7,(ABS($F49-$G49-BZ49+CA49)&lt;=1)*1,IF(AND(CC49,$F49=$G49,$F49&gt;=PrSettings!$M$6),(ABS(BZ49-$F49)&lt;=1)*1,IF(AND(ABS($F49-$G49-BZ49+CA49)&lt;=1,$F49+$G49&gt;=PrSettings!$M$8),(ABS(BZ49-$F49)&lt;=1)*(ABS(CA49-$G49)&lt;=1)*1,""))),"")</f>
        <v/>
      </c>
      <c r="CG49" s="320" t="n">
        <f aca="false">IF(OR(($C49&lt;&gt;"")*(BV49&lt;&gt;""),($E49&lt;&gt;"")*(BX49&lt;&gt;"")),($B49=BV49)*1+($D49=BX49)*1,"")</f>
        <v>2</v>
      </c>
      <c r="CI49" s="226" t="n">
        <f aca="false">$B49</f>
        <v>54</v>
      </c>
      <c r="CJ49" s="227" t="str">
        <f aca="false">$C49</f>
        <v>Germany</v>
      </c>
      <c r="CK49" s="228" t="str">
        <f aca="false">$D49</f>
        <v/>
      </c>
      <c r="CL49" s="227" t="str">
        <f aca="false">$E49</f>
        <v/>
      </c>
      <c r="CM49" s="231"/>
      <c r="CN49" s="231"/>
      <c r="CO49" s="319" t="n">
        <f aca="false">COUNTIF(CI$65:CI$65,CK65)+COUNTIF(CK$65:CK$65,CK65)</f>
        <v>0</v>
      </c>
      <c r="CP49" s="228" t="str">
        <f aca="false">IF(($F49&lt;&gt;"")*($G49&lt;&gt;"")*(CM49&lt;&gt;"")*(CN49&lt;&gt;""),IF(CT49&lt;&gt;2,"0",($F49&gt;$G49)*(CM49&gt;CN49)+($F49=$G49)*(CM49=CN49)+($F49&lt;$G49)*(CM49&lt;CN49)),"")</f>
        <v/>
      </c>
      <c r="CQ49" s="228" t="str">
        <f aca="false">IF((CP49&lt;&gt;""),IF(OR($F49&lt;&gt;$G49,PrSettings!$M$4="●"),(($F49-$G49)=(CM49-CN49))*1,0),"")</f>
        <v/>
      </c>
      <c r="CR49" s="228" t="str">
        <f aca="false">IF((CQ49&lt;&gt;""),($F49=CM49)*($G49=CN49),"")</f>
        <v/>
      </c>
      <c r="CS49" s="228" t="str">
        <f aca="false">IF(CP49&lt;&gt;"",IF(ABS($F49-$G49)&gt;=PrSettings!$M$7,(ABS($F49-$G49-CM49+CN49)&lt;=1)*1,IF(AND(CP49,$F49=$G49,$F49&gt;=PrSettings!$M$6),(ABS(CM49-$F49)&lt;=1)*1,IF(AND(ABS($F49-$G49-CM49+CN49)&lt;=1,$F49+$G49&gt;=PrSettings!$M$8),(ABS(CM49-$F49)&lt;=1)*(ABS(CN49-$G49)&lt;=1)*1,""))),"")</f>
        <v/>
      </c>
      <c r="CT49" s="320" t="n">
        <f aca="false">IF(OR(($C49&lt;&gt;"")*(CI49&lt;&gt;""),($E49&lt;&gt;"")*(CK49&lt;&gt;"")),($B49=CI49)*1+($D49=CK49)*1,"")</f>
        <v>2</v>
      </c>
      <c r="CV49" s="226" t="n">
        <f aca="false">$B49</f>
        <v>54</v>
      </c>
      <c r="CW49" s="227" t="str">
        <f aca="false">$C49</f>
        <v>Germany</v>
      </c>
      <c r="CX49" s="228" t="str">
        <f aca="false">$D49</f>
        <v/>
      </c>
      <c r="CY49" s="227" t="str">
        <f aca="false">$E49</f>
        <v/>
      </c>
      <c r="CZ49" s="231"/>
      <c r="DA49" s="231"/>
      <c r="DB49" s="319" t="n">
        <f aca="false">COUNTIF(CV$65:CV$65,CX65)+COUNTIF(CX$65:CX$65,CX65)</f>
        <v>0</v>
      </c>
      <c r="DC49" s="228" t="str">
        <f aca="false">IF(($F49&lt;&gt;"")*($G49&lt;&gt;"")*(CZ49&lt;&gt;"")*(DA49&lt;&gt;""),IF(DG49&lt;&gt;2,"0",($F49&gt;$G49)*(CZ49&gt;DA49)+($F49=$G49)*(CZ49=DA49)+($F49&lt;$G49)*(CZ49&lt;DA49)),"")</f>
        <v/>
      </c>
      <c r="DD49" s="228" t="str">
        <f aca="false">IF((DC49&lt;&gt;""),IF(OR($F49&lt;&gt;$G49,PrSettings!$M$4="●"),(($F49-$G49)=(CZ49-DA49))*1,0),"")</f>
        <v/>
      </c>
      <c r="DE49" s="228" t="str">
        <f aca="false">IF((DD49&lt;&gt;""),($F49=CZ49)*($G49=DA49),"")</f>
        <v/>
      </c>
      <c r="DF49" s="228" t="str">
        <f aca="false">IF(DC49&lt;&gt;"",IF(ABS($F49-$G49)&gt;=PrSettings!$M$7,(ABS($F49-$G49-CZ49+DA49)&lt;=1)*1,IF(AND(DC49,$F49=$G49,$F49&gt;=PrSettings!$M$6),(ABS(CZ49-$F49)&lt;=1)*1,IF(AND(ABS($F49-$G49-CZ49+DA49)&lt;=1,$F49+$G49&gt;=PrSettings!$M$8),(ABS(CZ49-$F49)&lt;=1)*(ABS(DA49-$G49)&lt;=1)*1,""))),"")</f>
        <v/>
      </c>
      <c r="DG49" s="320" t="n">
        <f aca="false">IF(OR(($C49&lt;&gt;"")*(CV49&lt;&gt;""),($E49&lt;&gt;"")*(CX49&lt;&gt;"")),($B49=CV49)*1+($D49=CX49)*1,"")</f>
        <v>2</v>
      </c>
      <c r="DI49" s="226" t="n">
        <f aca="false">$B49</f>
        <v>54</v>
      </c>
      <c r="DJ49" s="227" t="str">
        <f aca="false">$C49</f>
        <v>Germany</v>
      </c>
      <c r="DK49" s="228" t="str">
        <f aca="false">$D49</f>
        <v/>
      </c>
      <c r="DL49" s="227" t="str">
        <f aca="false">$E49</f>
        <v/>
      </c>
      <c r="DM49" s="231"/>
      <c r="DN49" s="231"/>
      <c r="DO49" s="319" t="n">
        <f aca="false">COUNTIF(DI$65:DI$65,DK65)+COUNTIF(DK$65:DK$65,DK65)</f>
        <v>0</v>
      </c>
      <c r="DP49" s="228" t="str">
        <f aca="false">IF(($F49&lt;&gt;"")*($G49&lt;&gt;"")*(DM49&lt;&gt;"")*(DN49&lt;&gt;""),IF(DT49&lt;&gt;2,"0",($F49&gt;$G49)*(DM49&gt;DN49)+($F49=$G49)*(DM49=DN49)+($F49&lt;$G49)*(DM49&lt;DN49)),"")</f>
        <v/>
      </c>
      <c r="DQ49" s="228" t="str">
        <f aca="false">IF((DP49&lt;&gt;""),IF(OR($F49&lt;&gt;$G49,PrSettings!$M$4="●"),(($F49-$G49)=(DM49-DN49))*1,0),"")</f>
        <v/>
      </c>
      <c r="DR49" s="228" t="str">
        <f aca="false">IF((DQ49&lt;&gt;""),($F49=DM49)*($G49=DN49),"")</f>
        <v/>
      </c>
      <c r="DS49" s="228" t="str">
        <f aca="false">IF(DP49&lt;&gt;"",IF(ABS($F49-$G49)&gt;=PrSettings!$M$7,(ABS($F49-$G49-DM49+DN49)&lt;=1)*1,IF(AND(DP49,$F49=$G49,$F49&gt;=PrSettings!$M$6),(ABS(DM49-$F49)&lt;=1)*1,IF(AND(ABS($F49-$G49-DM49+DN49)&lt;=1,$F49+$G49&gt;=PrSettings!$M$8),(ABS(DM49-$F49)&lt;=1)*(ABS(DN49-$G49)&lt;=1)*1,""))),"")</f>
        <v/>
      </c>
      <c r="DT49" s="320" t="n">
        <f aca="false">IF(OR(($C49&lt;&gt;"")*(DI49&lt;&gt;""),($E49&lt;&gt;"")*(DK49&lt;&gt;"")),($B49=DI49)*1+($D49=DK49)*1,"")</f>
        <v>2</v>
      </c>
      <c r="DV49" s="226" t="n">
        <f aca="false">$B49</f>
        <v>54</v>
      </c>
      <c r="DW49" s="227" t="str">
        <f aca="false">$C49</f>
        <v>Germany</v>
      </c>
      <c r="DX49" s="228" t="str">
        <f aca="false">$D49</f>
        <v/>
      </c>
      <c r="DY49" s="227" t="str">
        <f aca="false">$E49</f>
        <v/>
      </c>
      <c r="DZ49" s="231"/>
      <c r="EA49" s="231"/>
      <c r="EB49" s="319" t="n">
        <f aca="false">COUNTIF(DV$65:DV$65,DX65)+COUNTIF(DX$65:DX$65,DX65)</f>
        <v>0</v>
      </c>
      <c r="EC49" s="228" t="str">
        <f aca="false">IF(($F49&lt;&gt;"")*($G49&lt;&gt;"")*(DZ49&lt;&gt;"")*(EA49&lt;&gt;""),IF(EG49&lt;&gt;2,"0",($F49&gt;$G49)*(DZ49&gt;EA49)+($F49=$G49)*(DZ49=EA49)+($F49&lt;$G49)*(DZ49&lt;EA49)),"")</f>
        <v/>
      </c>
      <c r="ED49" s="228" t="str">
        <f aca="false">IF((EC49&lt;&gt;""),IF(OR($F49&lt;&gt;$G49,PrSettings!$M$4="●"),(($F49-$G49)=(DZ49-EA49))*1,0),"")</f>
        <v/>
      </c>
      <c r="EE49" s="228" t="str">
        <f aca="false">IF((ED49&lt;&gt;""),($F49=DZ49)*($G49=EA49),"")</f>
        <v/>
      </c>
      <c r="EF49" s="228" t="str">
        <f aca="false">IF(EC49&lt;&gt;"",IF(ABS($F49-$G49)&gt;=PrSettings!$M$7,(ABS($F49-$G49-DZ49+EA49)&lt;=1)*1,IF(AND(EC49,$F49=$G49,$F49&gt;=PrSettings!$M$6),(ABS(DZ49-$F49)&lt;=1)*1,IF(AND(ABS($F49-$G49-DZ49+EA49)&lt;=1,$F49+$G49&gt;=PrSettings!$M$8),(ABS(DZ49-$F49)&lt;=1)*(ABS(EA49-$G49)&lt;=1)*1,""))),"")</f>
        <v/>
      </c>
      <c r="EG49" s="320" t="n">
        <f aca="false">IF(OR(($C49&lt;&gt;"")*(DV49&lt;&gt;""),($E49&lt;&gt;"")*(DX49&lt;&gt;"")),($B49=DV49)*1+($D49=DX49)*1,"")</f>
        <v>2</v>
      </c>
      <c r="EI49" s="226" t="n">
        <f aca="false">$B49</f>
        <v>54</v>
      </c>
      <c r="EJ49" s="227" t="str">
        <f aca="false">$C49</f>
        <v>Germany</v>
      </c>
      <c r="EK49" s="228" t="str">
        <f aca="false">$D49</f>
        <v/>
      </c>
      <c r="EL49" s="227" t="str">
        <f aca="false">$E49</f>
        <v/>
      </c>
      <c r="EM49" s="231"/>
      <c r="EN49" s="231"/>
      <c r="EO49" s="319" t="n">
        <f aca="false">COUNTIF(EI$65:EI$65,EK65)+COUNTIF(EK$65:EK$65,EK65)</f>
        <v>0</v>
      </c>
      <c r="EP49" s="228" t="str">
        <f aca="false">IF(($F49&lt;&gt;"")*($G49&lt;&gt;"")*(EM49&lt;&gt;"")*(EN49&lt;&gt;""),IF(ET49&lt;&gt;2,"0",($F49&gt;$G49)*(EM49&gt;EN49)+($F49=$G49)*(EM49=EN49)+($F49&lt;$G49)*(EM49&lt;EN49)),"")</f>
        <v/>
      </c>
      <c r="EQ49" s="228" t="str">
        <f aca="false">IF((EP49&lt;&gt;""),IF(OR($F49&lt;&gt;$G49,PrSettings!$M$4="●"),(($F49-$G49)=(EM49-EN49))*1,0),"")</f>
        <v/>
      </c>
      <c r="ER49" s="228" t="str">
        <f aca="false">IF((EQ49&lt;&gt;""),($F49=EM49)*($G49=EN49),"")</f>
        <v/>
      </c>
      <c r="ES49" s="228" t="str">
        <f aca="false">IF(EP49&lt;&gt;"",IF(ABS($F49-$G49)&gt;=PrSettings!$M$7,(ABS($F49-$G49-EM49+EN49)&lt;=1)*1,IF(AND(EP49,$F49=$G49,$F49&gt;=PrSettings!$M$6),(ABS(EM49-$F49)&lt;=1)*1,IF(AND(ABS($F49-$G49-EM49+EN49)&lt;=1,$F49+$G49&gt;=PrSettings!$M$8),(ABS(EM49-$F49)&lt;=1)*(ABS(EN49-$G49)&lt;=1)*1,""))),"")</f>
        <v/>
      </c>
      <c r="ET49" s="320" t="n">
        <f aca="false">IF(OR(($C49&lt;&gt;"")*(EI49&lt;&gt;""),($E49&lt;&gt;"")*(EK49&lt;&gt;"")),($B49=EI49)*1+($D49=EK49)*1,"")</f>
        <v>2</v>
      </c>
      <c r="EV49" s="226" t="n">
        <f aca="false">$B49</f>
        <v>54</v>
      </c>
      <c r="EW49" s="227" t="str">
        <f aca="false">$C49</f>
        <v>Germany</v>
      </c>
      <c r="EX49" s="228" t="str">
        <f aca="false">$D49</f>
        <v/>
      </c>
      <c r="EY49" s="227" t="str">
        <f aca="false">$E49</f>
        <v/>
      </c>
      <c r="EZ49" s="231"/>
      <c r="FA49" s="231"/>
      <c r="FB49" s="319" t="n">
        <f aca="false">COUNTIF(EV$65:EV$65,EX65)+COUNTIF(EX$65:EX$65,EX65)</f>
        <v>0</v>
      </c>
      <c r="FC49" s="228" t="str">
        <f aca="false">IF(($F49&lt;&gt;"")*($G49&lt;&gt;"")*(EZ49&lt;&gt;"")*(FA49&lt;&gt;""),IF(FG49&lt;&gt;2,"0",($F49&gt;$G49)*(EZ49&gt;FA49)+($F49=$G49)*(EZ49=FA49)+($F49&lt;$G49)*(EZ49&lt;FA49)),"")</f>
        <v/>
      </c>
      <c r="FD49" s="228" t="str">
        <f aca="false">IF((FC49&lt;&gt;""),IF(OR($F49&lt;&gt;$G49,PrSettings!$M$4="●"),(($F49-$G49)=(EZ49-FA49))*1,0),"")</f>
        <v/>
      </c>
      <c r="FE49" s="228" t="str">
        <f aca="false">IF((FD49&lt;&gt;""),($F49=EZ49)*($G49=FA49),"")</f>
        <v/>
      </c>
      <c r="FF49" s="228" t="str">
        <f aca="false">IF(FC49&lt;&gt;"",IF(ABS($F49-$G49)&gt;=PrSettings!$M$7,(ABS($F49-$G49-EZ49+FA49)&lt;=1)*1,IF(AND(FC49,$F49=$G49,$F49&gt;=PrSettings!$M$6),(ABS(EZ49-$F49)&lt;=1)*1,IF(AND(ABS($F49-$G49-EZ49+FA49)&lt;=1,$F49+$G49&gt;=PrSettings!$M$8),(ABS(EZ49-$F49)&lt;=1)*(ABS(FA49-$G49)&lt;=1)*1,""))),"")</f>
        <v/>
      </c>
      <c r="FG49" s="320" t="n">
        <f aca="false">IF(OR(($C49&lt;&gt;"")*(EV49&lt;&gt;""),($E49&lt;&gt;"")*(EX49&lt;&gt;"")),($B49=EV49)*1+($D49=EX49)*1,"")</f>
        <v>2</v>
      </c>
      <c r="FI49" s="226" t="n">
        <f aca="false">$B49</f>
        <v>54</v>
      </c>
      <c r="FJ49" s="227" t="str">
        <f aca="false">$C49</f>
        <v>Germany</v>
      </c>
      <c r="FK49" s="228" t="str">
        <f aca="false">$D49</f>
        <v/>
      </c>
      <c r="FL49" s="227" t="str">
        <f aca="false">$E49</f>
        <v/>
      </c>
      <c r="FM49" s="231"/>
      <c r="FN49" s="231"/>
      <c r="FO49" s="319" t="n">
        <f aca="false">COUNTIF(FI$65:FI$65,FK65)+COUNTIF(FK$65:FK$65,FK65)</f>
        <v>0</v>
      </c>
      <c r="FP49" s="228" t="str">
        <f aca="false">IF(($F49&lt;&gt;"")*($G49&lt;&gt;"")*(FM49&lt;&gt;"")*(FN49&lt;&gt;""),IF(FT49&lt;&gt;2,"0",($F49&gt;$G49)*(FM49&gt;FN49)+($F49=$G49)*(FM49=FN49)+($F49&lt;$G49)*(FM49&lt;FN49)),"")</f>
        <v/>
      </c>
      <c r="FQ49" s="228" t="str">
        <f aca="false">IF((FP49&lt;&gt;""),IF(OR($F49&lt;&gt;$G49,PrSettings!$M$4="●"),(($F49-$G49)=(FM49-FN49))*1,0),"")</f>
        <v/>
      </c>
      <c r="FR49" s="228" t="str">
        <f aca="false">IF((FQ49&lt;&gt;""),($F49=FM49)*($G49=FN49),"")</f>
        <v/>
      </c>
      <c r="FS49" s="228" t="str">
        <f aca="false">IF(FP49&lt;&gt;"",IF(ABS($F49-$G49)&gt;=PrSettings!$M$7,(ABS($F49-$G49-FM49+FN49)&lt;=1)*1,IF(AND(FP49,$F49=$G49,$F49&gt;=PrSettings!$M$6),(ABS(FM49-$F49)&lt;=1)*1,IF(AND(ABS($F49-$G49-FM49+FN49)&lt;=1,$F49+$G49&gt;=PrSettings!$M$8),(ABS(FM49-$F49)&lt;=1)*(ABS(FN49-$G49)&lt;=1)*1,""))),"")</f>
        <v/>
      </c>
      <c r="FT49" s="320" t="n">
        <f aca="false">IF(OR(($C49&lt;&gt;"")*(FI49&lt;&gt;""),($E49&lt;&gt;"")*(FK49&lt;&gt;"")),($B49=FI49)*1+($D49=FK49)*1,"")</f>
        <v>2</v>
      </c>
      <c r="FV49" s="226" t="n">
        <f aca="false">$B49</f>
        <v>54</v>
      </c>
      <c r="FW49" s="227" t="str">
        <f aca="false">$C49</f>
        <v>Germany</v>
      </c>
      <c r="FX49" s="228" t="str">
        <f aca="false">$D49</f>
        <v/>
      </c>
      <c r="FY49" s="227" t="str">
        <f aca="false">$E49</f>
        <v/>
      </c>
      <c r="FZ49" s="231"/>
      <c r="GA49" s="231"/>
      <c r="GB49" s="319" t="n">
        <f aca="false">COUNTIF(FV$65:FV$65,FX65)+COUNTIF(FX$65:FX$65,FX65)</f>
        <v>0</v>
      </c>
      <c r="GC49" s="228" t="str">
        <f aca="false">IF(($F49&lt;&gt;"")*($G49&lt;&gt;"")*(FZ49&lt;&gt;"")*(GA49&lt;&gt;""),IF(GG49&lt;&gt;2,"0",($F49&gt;$G49)*(FZ49&gt;GA49)+($F49=$G49)*(FZ49=GA49)+($F49&lt;$G49)*(FZ49&lt;GA49)),"")</f>
        <v/>
      </c>
      <c r="GD49" s="228" t="str">
        <f aca="false">IF((GC49&lt;&gt;""),IF(OR($F49&lt;&gt;$G49,PrSettings!$M$4="●"),(($F49-$G49)=(FZ49-GA49))*1,0),"")</f>
        <v/>
      </c>
      <c r="GE49" s="228" t="str">
        <f aca="false">IF((GD49&lt;&gt;""),($F49=FZ49)*($G49=GA49),"")</f>
        <v/>
      </c>
      <c r="GF49" s="228" t="str">
        <f aca="false">IF(GC49&lt;&gt;"",IF(ABS($F49-$G49)&gt;=PrSettings!$M$7,(ABS($F49-$G49-FZ49+GA49)&lt;=1)*1,IF(AND(GC49,$F49=$G49,$F49&gt;=PrSettings!$M$6),(ABS(FZ49-$F49)&lt;=1)*1,IF(AND(ABS($F49-$G49-FZ49+GA49)&lt;=1,$F49+$G49&gt;=PrSettings!$M$8),(ABS(FZ49-$F49)&lt;=1)*(ABS(GA49-$G49)&lt;=1)*1,""))),"")</f>
        <v/>
      </c>
      <c r="GG49" s="320" t="n">
        <f aca="false">IF(OR(($C49&lt;&gt;"")*(FV49&lt;&gt;""),($E49&lt;&gt;"")*(FX49&lt;&gt;"")),($B49=FV49)*1+($D49=FX49)*1,"")</f>
        <v>2</v>
      </c>
      <c r="GI49" s="226" t="n">
        <f aca="false">$B49</f>
        <v>54</v>
      </c>
      <c r="GJ49" s="227" t="str">
        <f aca="false">$C49</f>
        <v>Germany</v>
      </c>
      <c r="GK49" s="228" t="str">
        <f aca="false">$D49</f>
        <v/>
      </c>
      <c r="GL49" s="227" t="str">
        <f aca="false">$E49</f>
        <v/>
      </c>
      <c r="GM49" s="231"/>
      <c r="GN49" s="231"/>
      <c r="GO49" s="319" t="n">
        <f aca="false">COUNTIF(GI$65:GI$65,GK65)+COUNTIF(GK$65:GK$65,GK65)</f>
        <v>0</v>
      </c>
      <c r="GP49" s="228" t="str">
        <f aca="false">IF(($F49&lt;&gt;"")*($G49&lt;&gt;"")*(GM49&lt;&gt;"")*(GN49&lt;&gt;""),IF(GT49&lt;&gt;2,"0",($F49&gt;$G49)*(GM49&gt;GN49)+($F49=$G49)*(GM49=GN49)+($F49&lt;$G49)*(GM49&lt;GN49)),"")</f>
        <v/>
      </c>
      <c r="GQ49" s="228" t="str">
        <f aca="false">IF((GP49&lt;&gt;""),IF(OR($F49&lt;&gt;$G49,PrSettings!$M$4="●"),(($F49-$G49)=(GM49-GN49))*1,0),"")</f>
        <v/>
      </c>
      <c r="GR49" s="228" t="str">
        <f aca="false">IF((GQ49&lt;&gt;""),($F49=GM49)*($G49=GN49),"")</f>
        <v/>
      </c>
      <c r="GS49" s="228" t="str">
        <f aca="false">IF(GP49&lt;&gt;"",IF(ABS($F49-$G49)&gt;=PrSettings!$M$7,(ABS($F49-$G49-GM49+GN49)&lt;=1)*1,IF(AND(GP49,$F49=$G49,$F49&gt;=PrSettings!$M$6),(ABS(GM49-$F49)&lt;=1)*1,IF(AND(ABS($F49-$G49-GM49+GN49)&lt;=1,$F49+$G49&gt;=PrSettings!$M$8),(ABS(GM49-$F49)&lt;=1)*(ABS(GN49-$G49)&lt;=1)*1,""))),"")</f>
        <v/>
      </c>
      <c r="GT49" s="320" t="n">
        <f aca="false">IF(OR(($C49&lt;&gt;"")*(GI49&lt;&gt;""),($E49&lt;&gt;"")*(GK49&lt;&gt;"")),($B49=GI49)*1+($D49=GK49)*1,"")</f>
        <v>2</v>
      </c>
      <c r="GV49" s="226" t="n">
        <f aca="false">$B49</f>
        <v>54</v>
      </c>
      <c r="GW49" s="227" t="str">
        <f aca="false">$C49</f>
        <v>Germany</v>
      </c>
      <c r="GX49" s="228" t="str">
        <f aca="false">$D49</f>
        <v/>
      </c>
      <c r="GY49" s="227" t="str">
        <f aca="false">$E49</f>
        <v/>
      </c>
      <c r="GZ49" s="231"/>
      <c r="HA49" s="231"/>
      <c r="HB49" s="319" t="n">
        <f aca="false">COUNTIF(GV$65:GV$65,GX65)+COUNTIF(GX$65:GX$65,GX65)</f>
        <v>0</v>
      </c>
      <c r="HC49" s="228" t="str">
        <f aca="false">IF(($F49&lt;&gt;"")*($G49&lt;&gt;"")*(GZ49&lt;&gt;"")*(HA49&lt;&gt;""),IF(HG49&lt;&gt;2,"0",($F49&gt;$G49)*(GZ49&gt;HA49)+($F49=$G49)*(GZ49=HA49)+($F49&lt;$G49)*(GZ49&lt;HA49)),"")</f>
        <v/>
      </c>
      <c r="HD49" s="228" t="str">
        <f aca="false">IF((HC49&lt;&gt;""),IF(OR($F49&lt;&gt;$G49,PrSettings!$M$4="●"),(($F49-$G49)=(GZ49-HA49))*1,0),"")</f>
        <v/>
      </c>
      <c r="HE49" s="228" t="str">
        <f aca="false">IF((HD49&lt;&gt;""),($F49=GZ49)*($G49=HA49),"")</f>
        <v/>
      </c>
      <c r="HF49" s="228" t="str">
        <f aca="false">IF(HC49&lt;&gt;"",IF(ABS($F49-$G49)&gt;=PrSettings!$M$7,(ABS($F49-$G49-GZ49+HA49)&lt;=1)*1,IF(AND(HC49,$F49=$G49,$F49&gt;=PrSettings!$M$6),(ABS(GZ49-$F49)&lt;=1)*1,IF(AND(ABS($F49-$G49-GZ49+HA49)&lt;=1,$F49+$G49&gt;=PrSettings!$M$8),(ABS(GZ49-$F49)&lt;=1)*(ABS(HA49-$G49)&lt;=1)*1,""))),"")</f>
        <v/>
      </c>
      <c r="HG49" s="320" t="n">
        <f aca="false">IF(OR(($C49&lt;&gt;"")*(GV49&lt;&gt;""),($E49&lt;&gt;"")*(GX49&lt;&gt;"")),($B49=GV49)*1+($D49=GX49)*1,"")</f>
        <v>2</v>
      </c>
      <c r="HI49" s="226" t="n">
        <f aca="false">$B49</f>
        <v>54</v>
      </c>
      <c r="HJ49" s="227" t="str">
        <f aca="false">$C49</f>
        <v>Germany</v>
      </c>
      <c r="HK49" s="228" t="str">
        <f aca="false">$D49</f>
        <v/>
      </c>
      <c r="HL49" s="227" t="str">
        <f aca="false">$E49</f>
        <v/>
      </c>
      <c r="HM49" s="231"/>
      <c r="HN49" s="231"/>
      <c r="HO49" s="319" t="n">
        <f aca="false">COUNTIF(HI$65:HI$65,HK65)+COUNTIF(HK$65:HK$65,HK65)</f>
        <v>0</v>
      </c>
      <c r="HP49" s="228" t="str">
        <f aca="false">IF(($F49&lt;&gt;"")*($G49&lt;&gt;"")*(HM49&lt;&gt;"")*(HN49&lt;&gt;""),IF(HT49&lt;&gt;2,"0",($F49&gt;$G49)*(HM49&gt;HN49)+($F49=$G49)*(HM49=HN49)+($F49&lt;$G49)*(HM49&lt;HN49)),"")</f>
        <v/>
      </c>
      <c r="HQ49" s="228" t="str">
        <f aca="false">IF((HP49&lt;&gt;""),IF(OR($F49&lt;&gt;$G49,PrSettings!$M$4="●"),(($F49-$G49)=(HM49-HN49))*1,0),"")</f>
        <v/>
      </c>
      <c r="HR49" s="228" t="str">
        <f aca="false">IF((HQ49&lt;&gt;""),($F49=HM49)*($G49=HN49),"")</f>
        <v/>
      </c>
      <c r="HS49" s="228" t="str">
        <f aca="false">IF(HP49&lt;&gt;"",IF(ABS($F49-$G49)&gt;=PrSettings!$M$7,(ABS($F49-$G49-HM49+HN49)&lt;=1)*1,IF(AND(HP49,$F49=$G49,$F49&gt;=PrSettings!$M$6),(ABS(HM49-$F49)&lt;=1)*1,IF(AND(ABS($F49-$G49-HM49+HN49)&lt;=1,$F49+$G49&gt;=PrSettings!$M$8),(ABS(HM49-$F49)&lt;=1)*(ABS(HN49-$G49)&lt;=1)*1,""))),"")</f>
        <v/>
      </c>
      <c r="HT49" s="320" t="n">
        <f aca="false">IF(OR(($C49&lt;&gt;"")*(HI49&lt;&gt;""),($E49&lt;&gt;"")*(HK49&lt;&gt;"")),($B49=HI49)*1+($D49=HK49)*1,"")</f>
        <v>2</v>
      </c>
      <c r="HV49" s="226" t="n">
        <f aca="false">$B49</f>
        <v>54</v>
      </c>
      <c r="HW49" s="227" t="str">
        <f aca="false">$C49</f>
        <v>Germany</v>
      </c>
      <c r="HX49" s="228" t="str">
        <f aca="false">$D49</f>
        <v/>
      </c>
      <c r="HY49" s="227" t="str">
        <f aca="false">$E49</f>
        <v/>
      </c>
      <c r="HZ49" s="231"/>
      <c r="IA49" s="231"/>
      <c r="IB49" s="319" t="n">
        <f aca="false">COUNTIF(HV$65:HV$65,HX65)+COUNTIF(HX$65:HX$65,HX65)</f>
        <v>0</v>
      </c>
      <c r="IC49" s="228" t="str">
        <f aca="false">IF(($F49&lt;&gt;"")*($G49&lt;&gt;"")*(HZ49&lt;&gt;"")*(IA49&lt;&gt;""),IF(IG49&lt;&gt;2,"0",($F49&gt;$G49)*(HZ49&gt;IA49)+($F49=$G49)*(HZ49=IA49)+($F49&lt;$G49)*(HZ49&lt;IA49)),"")</f>
        <v/>
      </c>
      <c r="ID49" s="228" t="str">
        <f aca="false">IF((IC49&lt;&gt;""),IF(OR($F49&lt;&gt;$G49,PrSettings!$M$4="●"),(($F49-$G49)=(HZ49-IA49))*1,0),"")</f>
        <v/>
      </c>
      <c r="IE49" s="228" t="str">
        <f aca="false">IF((ID49&lt;&gt;""),($F49=HZ49)*($G49=IA49),"")</f>
        <v/>
      </c>
      <c r="IF49" s="228" t="str">
        <f aca="false">IF(IC49&lt;&gt;"",IF(ABS($F49-$G49)&gt;=PrSettings!$M$7,(ABS($F49-$G49-HZ49+IA49)&lt;=1)*1,IF(AND(IC49,$F49=$G49,$F49&gt;=PrSettings!$M$6),(ABS(HZ49-$F49)&lt;=1)*1,IF(AND(ABS($F49-$G49-HZ49+IA49)&lt;=1,$F49+$G49&gt;=PrSettings!$M$8),(ABS(HZ49-$F49)&lt;=1)*(ABS(IA49-$G49)&lt;=1)*1,""))),"")</f>
        <v/>
      </c>
      <c r="IG49" s="320" t="n">
        <f aca="false">IF(OR(($C49&lt;&gt;"")*(HV49&lt;&gt;""),($E49&lt;&gt;"")*(HX49&lt;&gt;"")),($B49=HV49)*1+($D49=HX49)*1,"")</f>
        <v>2</v>
      </c>
      <c r="II49" s="226" t="n">
        <f aca="false">$B49</f>
        <v>54</v>
      </c>
      <c r="IJ49" s="227" t="str">
        <f aca="false">$C49</f>
        <v>Germany</v>
      </c>
      <c r="IK49" s="228" t="str">
        <f aca="false">$D49</f>
        <v/>
      </c>
      <c r="IL49" s="227" t="str">
        <f aca="false">$E49</f>
        <v/>
      </c>
      <c r="IM49" s="231"/>
      <c r="IN49" s="231"/>
      <c r="IO49" s="319" t="n">
        <f aca="false">COUNTIF(II$65:II$65,IK65)+COUNTIF(IK$65:IK$65,IK65)</f>
        <v>0</v>
      </c>
      <c r="IP49" s="228" t="str">
        <f aca="false">IF(($F49&lt;&gt;"")*($G49&lt;&gt;"")*(IM49&lt;&gt;"")*(IN49&lt;&gt;""),IF(IT49&lt;&gt;2,"0",($F49&gt;$G49)*(IM49&gt;IN49)+($F49=$G49)*(IM49=IN49)+($F49&lt;$G49)*(IM49&lt;IN49)),"")</f>
        <v/>
      </c>
      <c r="IQ49" s="228" t="str">
        <f aca="false">IF((IP49&lt;&gt;""),IF(OR($F49&lt;&gt;$G49,PrSettings!$M$4="●"),(($F49-$G49)=(IM49-IN49))*1,0),"")</f>
        <v/>
      </c>
      <c r="IR49" s="228" t="str">
        <f aca="false">IF((IQ49&lt;&gt;""),($F49=IM49)*($G49=IN49),"")</f>
        <v/>
      </c>
      <c r="IS49" s="228" t="str">
        <f aca="false">IF(IP49&lt;&gt;"",IF(ABS($F49-$G49)&gt;=PrSettings!$M$7,(ABS($F49-$G49-IM49+IN49)&lt;=1)*1,IF(AND(IP49,$F49=$G49,$F49&gt;=PrSettings!$M$6),(ABS(IM49-$F49)&lt;=1)*1,IF(AND(ABS($F49-$G49-IM49+IN49)&lt;=1,$F49+$G49&gt;=PrSettings!$M$8),(ABS(IM49-$F49)&lt;=1)*(ABS(IN49-$G49)&lt;=1)*1,""))),"")</f>
        <v/>
      </c>
      <c r="IT49" s="320" t="n">
        <f aca="false">IF(OR(($C49&lt;&gt;"")*(II49&lt;&gt;""),($E49&lt;&gt;"")*(IK49&lt;&gt;"")),($B49=II49)*1+($D49=IK49)*1,"")</f>
        <v>2</v>
      </c>
      <c r="IV49" s="226" t="n">
        <f aca="false">$B49</f>
        <v>54</v>
      </c>
      <c r="IW49" s="227" t="str">
        <f aca="false">$C49</f>
        <v>Germany</v>
      </c>
      <c r="IX49" s="228" t="str">
        <f aca="false">$D49</f>
        <v/>
      </c>
      <c r="IY49" s="227" t="str">
        <f aca="false">$E49</f>
        <v/>
      </c>
      <c r="IZ49" s="231"/>
      <c r="JA49" s="231"/>
      <c r="JB49" s="319" t="n">
        <f aca="false">COUNTIF(IV$65:IV$65,IX65)+COUNTIF(IX$65:IX$65,IX65)</f>
        <v>0</v>
      </c>
      <c r="JC49" s="228" t="str">
        <f aca="false">IF(($F49&lt;&gt;"")*($G49&lt;&gt;"")*(IZ49&lt;&gt;"")*(JA49&lt;&gt;""),IF(JG49&lt;&gt;2,"0",($F49&gt;$G49)*(IZ49&gt;JA49)+($F49=$G49)*(IZ49=JA49)+($F49&lt;$G49)*(IZ49&lt;JA49)),"")</f>
        <v/>
      </c>
      <c r="JD49" s="228" t="str">
        <f aca="false">IF((JC49&lt;&gt;""),IF(OR($F49&lt;&gt;$G49,PrSettings!$M$4="●"),(($F49-$G49)=(IZ49-JA49))*1,0),"")</f>
        <v/>
      </c>
      <c r="JE49" s="228" t="str">
        <f aca="false">IF((JD49&lt;&gt;""),($F49=IZ49)*($G49=JA49),"")</f>
        <v/>
      </c>
      <c r="JF49" s="228" t="str">
        <f aca="false">IF(JC49&lt;&gt;"",IF(ABS($F49-$G49)&gt;=PrSettings!$M$7,(ABS($F49-$G49-IZ49+JA49)&lt;=1)*1,IF(AND(JC49,$F49=$G49,$F49&gt;=PrSettings!$M$6),(ABS(IZ49-$F49)&lt;=1)*1,IF(AND(ABS($F49-$G49-IZ49+JA49)&lt;=1,$F49+$G49&gt;=PrSettings!$M$8),(ABS(IZ49-$F49)&lt;=1)*(ABS(JA49-$G49)&lt;=1)*1,""))),"")</f>
        <v/>
      </c>
      <c r="JG49" s="320" t="n">
        <f aca="false">IF(OR(($C49&lt;&gt;"")*(IV49&lt;&gt;""),($E49&lt;&gt;"")*(IX49&lt;&gt;"")),($B49=IV49)*1+($D49=IX49)*1,"")</f>
        <v>2</v>
      </c>
      <c r="JI49" s="226" t="n">
        <f aca="false">$B49</f>
        <v>54</v>
      </c>
      <c r="JJ49" s="227" t="str">
        <f aca="false">$C49</f>
        <v>Germany</v>
      </c>
      <c r="JK49" s="228" t="str">
        <f aca="false">$D49</f>
        <v/>
      </c>
      <c r="JL49" s="227" t="str">
        <f aca="false">$E49</f>
        <v/>
      </c>
      <c r="JM49" s="231"/>
      <c r="JN49" s="231"/>
      <c r="JO49" s="319" t="n">
        <f aca="false">COUNTIF(JI$65:JI$65,JK65)+COUNTIF(JK$65:JK$65,JK65)</f>
        <v>0</v>
      </c>
      <c r="JP49" s="228" t="str">
        <f aca="false">IF(($F49&lt;&gt;"")*($G49&lt;&gt;"")*(JM49&lt;&gt;"")*(JN49&lt;&gt;""),IF(JT49&lt;&gt;2,"0",($F49&gt;$G49)*(JM49&gt;JN49)+($F49=$G49)*(JM49=JN49)+($F49&lt;$G49)*(JM49&lt;JN49)),"")</f>
        <v/>
      </c>
      <c r="JQ49" s="228" t="str">
        <f aca="false">IF((JP49&lt;&gt;""),IF(OR($F49&lt;&gt;$G49,PrSettings!$M$4="●"),(($F49-$G49)=(JM49-JN49))*1,0),"")</f>
        <v/>
      </c>
      <c r="JR49" s="228" t="str">
        <f aca="false">IF((JQ49&lt;&gt;""),($F49=JM49)*($G49=JN49),"")</f>
        <v/>
      </c>
      <c r="JS49" s="228" t="str">
        <f aca="false">IF(JP49&lt;&gt;"",IF(ABS($F49-$G49)&gt;=PrSettings!$M$7,(ABS($F49-$G49-JM49+JN49)&lt;=1)*1,IF(AND(JP49,$F49=$G49,$F49&gt;=PrSettings!$M$6),(ABS(JM49-$F49)&lt;=1)*1,IF(AND(ABS($F49-$G49-JM49+JN49)&lt;=1,$F49+$G49&gt;=PrSettings!$M$8),(ABS(JM49-$F49)&lt;=1)*(ABS(JN49-$G49)&lt;=1)*1,""))),"")</f>
        <v/>
      </c>
      <c r="JT49" s="320" t="n">
        <f aca="false">IF(OR(($C49&lt;&gt;"")*(JI49&lt;&gt;""),($E49&lt;&gt;"")*(JK49&lt;&gt;"")),($B49=JI49)*1+($D49=JK49)*1,"")</f>
        <v>2</v>
      </c>
      <c r="JV49" s="226" t="n">
        <f aca="false">$B49</f>
        <v>54</v>
      </c>
      <c r="JW49" s="227" t="str">
        <f aca="false">$C49</f>
        <v>Germany</v>
      </c>
      <c r="JX49" s="228" t="str">
        <f aca="false">$D49</f>
        <v/>
      </c>
      <c r="JY49" s="227" t="str">
        <f aca="false">$E49</f>
        <v/>
      </c>
      <c r="JZ49" s="231"/>
      <c r="KA49" s="231"/>
      <c r="KB49" s="319" t="n">
        <f aca="false">COUNTIF(JV$65:JV$65,JX65)+COUNTIF(JX$65:JX$65,JX65)</f>
        <v>0</v>
      </c>
      <c r="KC49" s="228" t="str">
        <f aca="false">IF(($F49&lt;&gt;"")*($G49&lt;&gt;"")*(JZ49&lt;&gt;"")*(KA49&lt;&gt;""),IF(KG49&lt;&gt;2,"0",($F49&gt;$G49)*(JZ49&gt;KA49)+($F49=$G49)*(JZ49=KA49)+($F49&lt;$G49)*(JZ49&lt;KA49)),"")</f>
        <v/>
      </c>
      <c r="KD49" s="228" t="str">
        <f aca="false">IF((KC49&lt;&gt;""),IF(OR($F49&lt;&gt;$G49,PrSettings!$M$4="●"),(($F49-$G49)=(JZ49-KA49))*1,0),"")</f>
        <v/>
      </c>
      <c r="KE49" s="228" t="str">
        <f aca="false">IF((KD49&lt;&gt;""),($F49=JZ49)*($G49=KA49),"")</f>
        <v/>
      </c>
      <c r="KF49" s="228" t="str">
        <f aca="false">IF(KC49&lt;&gt;"",IF(ABS($F49-$G49)&gt;=PrSettings!$M$7,(ABS($F49-$G49-JZ49+KA49)&lt;=1)*1,IF(AND(KC49,$F49=$G49,$F49&gt;=PrSettings!$M$6),(ABS(JZ49-$F49)&lt;=1)*1,IF(AND(ABS($F49-$G49-JZ49+KA49)&lt;=1,$F49+$G49&gt;=PrSettings!$M$8),(ABS(JZ49-$F49)&lt;=1)*(ABS(KA49-$G49)&lt;=1)*1,""))),"")</f>
        <v/>
      </c>
      <c r="KG49" s="320" t="n">
        <f aca="false">IF(OR(($C49&lt;&gt;"")*(JV49&lt;&gt;""),($E49&lt;&gt;"")*(JX49&lt;&gt;"")),($B49=JV49)*1+($D49=JX49)*1,"")</f>
        <v>2</v>
      </c>
      <c r="KI49" s="226" t="n">
        <f aca="false">$B49</f>
        <v>54</v>
      </c>
      <c r="KJ49" s="227" t="str">
        <f aca="false">$C49</f>
        <v>Germany</v>
      </c>
      <c r="KK49" s="228" t="str">
        <f aca="false">$D49</f>
        <v/>
      </c>
      <c r="KL49" s="227" t="str">
        <f aca="false">$E49</f>
        <v/>
      </c>
      <c r="KM49" s="231"/>
      <c r="KN49" s="231"/>
      <c r="KO49" s="319" t="n">
        <f aca="false">COUNTIF(KI$65:KI$65,KK65)+COUNTIF(KK$65:KK$65,KK65)</f>
        <v>0</v>
      </c>
      <c r="KP49" s="228" t="str">
        <f aca="false">IF(($F49&lt;&gt;"")*($G49&lt;&gt;"")*(KM49&lt;&gt;"")*(KN49&lt;&gt;""),IF(KT49&lt;&gt;2,"0",($F49&gt;$G49)*(KM49&gt;KN49)+($F49=$G49)*(KM49=KN49)+($F49&lt;$G49)*(KM49&lt;KN49)),"")</f>
        <v/>
      </c>
      <c r="KQ49" s="228" t="str">
        <f aca="false">IF((KP49&lt;&gt;""),IF(OR($F49&lt;&gt;$G49,PrSettings!$M$4="●"),(($F49-$G49)=(KM49-KN49))*1,0),"")</f>
        <v/>
      </c>
      <c r="KR49" s="228" t="str">
        <f aca="false">IF((KQ49&lt;&gt;""),($F49=KM49)*($G49=KN49),"")</f>
        <v/>
      </c>
      <c r="KS49" s="228" t="str">
        <f aca="false">IF(KP49&lt;&gt;"",IF(ABS($F49-$G49)&gt;=PrSettings!$M$7,(ABS($F49-$G49-KM49+KN49)&lt;=1)*1,IF(AND(KP49,$F49=$G49,$F49&gt;=PrSettings!$M$6),(ABS(KM49-$F49)&lt;=1)*1,IF(AND(ABS($F49-$G49-KM49+KN49)&lt;=1,$F49+$G49&gt;=PrSettings!$M$8),(ABS(KM49-$F49)&lt;=1)*(ABS(KN49-$G49)&lt;=1)*1,""))),"")</f>
        <v/>
      </c>
      <c r="KT49" s="320" t="n">
        <f aca="false">IF(OR(($C49&lt;&gt;"")*(KI49&lt;&gt;""),($E49&lt;&gt;"")*(KK49&lt;&gt;"")),($B49=KI49)*1+($D49=KK49)*1,"")</f>
        <v>2</v>
      </c>
      <c r="KV49" s="226" t="n">
        <f aca="false">$B49</f>
        <v>54</v>
      </c>
      <c r="KW49" s="227" t="str">
        <f aca="false">$C49</f>
        <v>Germany</v>
      </c>
      <c r="KX49" s="228" t="str">
        <f aca="false">$D49</f>
        <v/>
      </c>
      <c r="KY49" s="227" t="str">
        <f aca="false">$E49</f>
        <v/>
      </c>
      <c r="KZ49" s="231"/>
      <c r="LA49" s="231"/>
      <c r="LB49" s="319" t="n">
        <f aca="false">COUNTIF(KV$65:KV$65,KX65)+COUNTIF(KX$65:KX$65,KX65)</f>
        <v>0</v>
      </c>
      <c r="LC49" s="228" t="str">
        <f aca="false">IF(($F49&lt;&gt;"")*($G49&lt;&gt;"")*(KZ49&lt;&gt;"")*(LA49&lt;&gt;""),IF(LG49&lt;&gt;2,"0",($F49&gt;$G49)*(KZ49&gt;LA49)+($F49=$G49)*(KZ49=LA49)+($F49&lt;$G49)*(KZ49&lt;LA49)),"")</f>
        <v/>
      </c>
      <c r="LD49" s="228" t="str">
        <f aca="false">IF((LC49&lt;&gt;""),IF(OR($F49&lt;&gt;$G49,PrSettings!$M$4="●"),(($F49-$G49)=(KZ49-LA49))*1,0),"")</f>
        <v/>
      </c>
      <c r="LE49" s="228" t="str">
        <f aca="false">IF((LD49&lt;&gt;""),($F49=KZ49)*($G49=LA49),"")</f>
        <v/>
      </c>
      <c r="LF49" s="228" t="str">
        <f aca="false">IF(LC49&lt;&gt;"",IF(ABS($F49-$G49)&gt;=PrSettings!$M$7,(ABS($F49-$G49-KZ49+LA49)&lt;=1)*1,IF(AND(LC49,$F49=$G49,$F49&gt;=PrSettings!$M$6),(ABS(KZ49-$F49)&lt;=1)*1,IF(AND(ABS($F49-$G49-KZ49+LA49)&lt;=1,$F49+$G49&gt;=PrSettings!$M$8),(ABS(KZ49-$F49)&lt;=1)*(ABS(LA49-$G49)&lt;=1)*1,""))),"")</f>
        <v/>
      </c>
      <c r="LG49" s="320" t="n">
        <f aca="false">IF(OR(($C49&lt;&gt;"")*(KV49&lt;&gt;""),($E49&lt;&gt;"")*(KX49&lt;&gt;"")),($B49=KV49)*1+($D49=KX49)*1,"")</f>
        <v>2</v>
      </c>
      <c r="LI49" s="226" t="n">
        <f aca="false">$B49</f>
        <v>54</v>
      </c>
      <c r="LJ49" s="227" t="str">
        <f aca="false">$C49</f>
        <v>Germany</v>
      </c>
      <c r="LK49" s="228" t="str">
        <f aca="false">$D49</f>
        <v/>
      </c>
      <c r="LL49" s="227" t="str">
        <f aca="false">$E49</f>
        <v/>
      </c>
      <c r="LM49" s="231"/>
      <c r="LN49" s="231"/>
      <c r="LO49" s="319" t="n">
        <f aca="false">COUNTIF(LI$65:LI$65,LK65)+COUNTIF(LK$65:LK$65,LK65)</f>
        <v>0</v>
      </c>
      <c r="LP49" s="228" t="str">
        <f aca="false">IF(($F49&lt;&gt;"")*($G49&lt;&gt;"")*(LM49&lt;&gt;"")*(LN49&lt;&gt;""),IF(LT49&lt;&gt;2,"0",($F49&gt;$G49)*(LM49&gt;LN49)+($F49=$G49)*(LM49=LN49)+($F49&lt;$G49)*(LM49&lt;LN49)),"")</f>
        <v/>
      </c>
      <c r="LQ49" s="228" t="str">
        <f aca="false">IF((LP49&lt;&gt;""),IF(OR($F49&lt;&gt;$G49,PrSettings!$M$4="●"),(($F49-$G49)=(LM49-LN49))*1,0),"")</f>
        <v/>
      </c>
      <c r="LR49" s="228" t="str">
        <f aca="false">IF((LQ49&lt;&gt;""),($F49=LM49)*($G49=LN49),"")</f>
        <v/>
      </c>
      <c r="LS49" s="228" t="str">
        <f aca="false">IF(LP49&lt;&gt;"",IF(ABS($F49-$G49)&gt;=PrSettings!$M$7,(ABS($F49-$G49-LM49+LN49)&lt;=1)*1,IF(AND(LP49,$F49=$G49,$F49&gt;=PrSettings!$M$6),(ABS(LM49-$F49)&lt;=1)*1,IF(AND(ABS($F49-$G49-LM49+LN49)&lt;=1,$F49+$G49&gt;=PrSettings!$M$8),(ABS(LM49-$F49)&lt;=1)*(ABS(LN49-$G49)&lt;=1)*1,""))),"")</f>
        <v/>
      </c>
      <c r="LT49" s="320" t="n">
        <f aca="false">IF(OR(($C49&lt;&gt;"")*(LI49&lt;&gt;""),($E49&lt;&gt;"")*(LK49&lt;&gt;"")),($B49=LI49)*1+($D49=LK49)*1,"")</f>
        <v>2</v>
      </c>
      <c r="LV49" s="226" t="n">
        <f aca="false">$B49</f>
        <v>54</v>
      </c>
      <c r="LW49" s="227" t="str">
        <f aca="false">$C49</f>
        <v>Germany</v>
      </c>
      <c r="LX49" s="228" t="str">
        <f aca="false">$D49</f>
        <v/>
      </c>
      <c r="LY49" s="227" t="str">
        <f aca="false">$E49</f>
        <v/>
      </c>
      <c r="LZ49" s="231"/>
      <c r="MA49" s="231"/>
      <c r="MB49" s="319" t="n">
        <f aca="false">COUNTIF(LV$65:LV$65,LX65)+COUNTIF(LX$65:LX$65,LX65)</f>
        <v>0</v>
      </c>
      <c r="MC49" s="228" t="str">
        <f aca="false">IF(($F49&lt;&gt;"")*($G49&lt;&gt;"")*(LZ49&lt;&gt;"")*(MA49&lt;&gt;""),IF(MG49&lt;&gt;2,"0",($F49&gt;$G49)*(LZ49&gt;MA49)+($F49=$G49)*(LZ49=MA49)+($F49&lt;$G49)*(LZ49&lt;MA49)),"")</f>
        <v/>
      </c>
      <c r="MD49" s="228" t="str">
        <f aca="false">IF((MC49&lt;&gt;""),IF(OR($F49&lt;&gt;$G49,PrSettings!$M$4="●"),(($F49-$G49)=(LZ49-MA49))*1,0),"")</f>
        <v/>
      </c>
      <c r="ME49" s="228" t="str">
        <f aca="false">IF((MD49&lt;&gt;""),($F49=LZ49)*($G49=MA49),"")</f>
        <v/>
      </c>
      <c r="MF49" s="228" t="str">
        <f aca="false">IF(MC49&lt;&gt;"",IF(ABS($F49-$G49)&gt;=PrSettings!$M$7,(ABS($F49-$G49-LZ49+MA49)&lt;=1)*1,IF(AND(MC49,$F49=$G49,$F49&gt;=PrSettings!$M$6),(ABS(LZ49-$F49)&lt;=1)*1,IF(AND(ABS($F49-$G49-LZ49+MA49)&lt;=1,$F49+$G49&gt;=PrSettings!$M$8),(ABS(LZ49-$F49)&lt;=1)*(ABS(MA49-$G49)&lt;=1)*1,""))),"")</f>
        <v/>
      </c>
      <c r="MG49" s="320" t="n">
        <f aca="false">IF(OR(($C49&lt;&gt;"")*(LV49&lt;&gt;""),($E49&lt;&gt;"")*(LX49&lt;&gt;"")),($B49=LV49)*1+($D49=LX49)*1,"")</f>
        <v>2</v>
      </c>
    </row>
    <row r="50" s="106" customFormat="true" ht="15.5" hidden="false" customHeight="false" outlineLevel="0" collapsed="false">
      <c r="A50" s="201"/>
      <c r="B50" s="226" t="str">
        <f aca="false">IF(C50="","",INDEX(Groups!$C$7:$C$35,MATCH(C50,Groups!$D$7:$D$35,0)))</f>
        <v/>
      </c>
      <c r="C50" s="227" t="str">
        <f aca="true">INDIRECT("'"&amp;References!$A$1&amp;"'!"&amp;"$H$54")</f>
        <v/>
      </c>
      <c r="D50" s="228" t="n">
        <f aca="false">IF(E50="","",INDEX(Groups!$C$7:$C$35,MATCH(E50,Groups!$D$7:$D$35,0)))</f>
        <v>18</v>
      </c>
      <c r="E50" s="227" t="str">
        <f aca="true">INDIRECT("'"&amp;References!$A$1&amp;"'!"&amp;"$I$54")</f>
        <v>Italy</v>
      </c>
      <c r="F50" s="229" t="str">
        <f aca="true">IF(AND(INDIRECT("'"&amp;References!$A$1&amp;"'!"&amp;"$H$55")&lt;&gt;"",INDIRECT("'"&amp;References!$A$1&amp;"'!"&amp;"$I$55")&lt;&gt;""),INDIRECT("'"&amp;References!$A$1&amp;"'!"&amp;"$H$55"),"")</f>
        <v/>
      </c>
      <c r="G50" s="230" t="str">
        <f aca="true">IF(AND(INDIRECT("'"&amp;References!$A$1&amp;"'!"&amp;"$H$55")&lt;&gt;"",INDIRECT("'"&amp;References!$A$1&amp;"'!"&amp;"$I$55")&lt;&gt;""),INDIRECT("'"&amp;References!$A$1&amp;"'!"&amp;"$I$55"),"")</f>
        <v/>
      </c>
      <c r="I50" s="226" t="str">
        <f aca="false">$B50</f>
        <v/>
      </c>
      <c r="J50" s="227" t="str">
        <f aca="false">$C50</f>
        <v/>
      </c>
      <c r="K50" s="228" t="n">
        <f aca="false">$D50</f>
        <v>18</v>
      </c>
      <c r="L50" s="227" t="str">
        <f aca="false">$E50</f>
        <v>Italy</v>
      </c>
      <c r="M50" s="231"/>
      <c r="N50" s="231"/>
      <c r="O50" s="319" t="n">
        <f aca="false">COUNTIF(I$62:I$63,K62)+COUNTIF(K$62:K$63,K62)</f>
        <v>0</v>
      </c>
      <c r="P50" s="228" t="str">
        <f aca="false">IF(($F50&lt;&gt;"")*($G50&lt;&gt;"")*(M50&lt;&gt;"")*(N50&lt;&gt;""),IF(T50&lt;&gt;2,"0",($F50&gt;$G50)*(M50&gt;N50)+($F50=$G50)*(M50=N50)+($F50&lt;$G50)*(M50&lt;N50)),"")</f>
        <v/>
      </c>
      <c r="Q50" s="228" t="str">
        <f aca="false">IF((P50&lt;&gt;""),IF(OR($F50&lt;&gt;$G50,PrSettings!$M$4="●"),(($F50-$G50)=(M50-N50))*1,0),"")</f>
        <v/>
      </c>
      <c r="R50" s="228" t="str">
        <f aca="false">IF((Q50&lt;&gt;""),($F50=M50)*($G50=N50),"")</f>
        <v/>
      </c>
      <c r="S50" s="228" t="str">
        <f aca="false">IF(P50&lt;&gt;"",IF(ABS($F50-$G50)&gt;=PrSettings!$M$7,(ABS($F50-$G50-M50+N50)&lt;=1)*1,IF(AND(P50,$F50=$G50,$F50&gt;=PrSettings!$M$6),(ABS(M50-$F50)&lt;=1)*1,IF(AND(ABS($F50-$G50-M50+N50)&lt;=1,$F50+$G50&gt;=PrSettings!$M$8),(ABS(M50-$F50)&lt;=1)*(ABS(N50-$G50)&lt;=1)*1,""))),"")</f>
        <v/>
      </c>
      <c r="T50" s="320" t="n">
        <f aca="false">IF(OR(($C50&lt;&gt;"")*(I50&lt;&gt;""),($E50&lt;&gt;"")*(K50&lt;&gt;"")),($B50=I50)*1+($D50=K50)*1,"")</f>
        <v>2</v>
      </c>
      <c r="V50" s="226" t="str">
        <f aca="false">$B50</f>
        <v/>
      </c>
      <c r="W50" s="227" t="str">
        <f aca="false">$C50</f>
        <v/>
      </c>
      <c r="X50" s="228" t="n">
        <f aca="false">$D50</f>
        <v>18</v>
      </c>
      <c r="Y50" s="227" t="str">
        <f aca="false">$E50</f>
        <v>Italy</v>
      </c>
      <c r="Z50" s="231"/>
      <c r="AA50" s="231"/>
      <c r="AB50" s="319" t="n">
        <f aca="false">COUNTIF(V$62:V$63,X62)+COUNTIF(X$62:X$63,X62)</f>
        <v>0</v>
      </c>
      <c r="AC50" s="228" t="str">
        <f aca="false">IF(($F50&lt;&gt;"")*($G50&lt;&gt;"")*(Z50&lt;&gt;"")*(AA50&lt;&gt;""),IF(AG50&lt;&gt;2,"0",($F50&gt;$G50)*(Z50&gt;AA50)+($F50=$G50)*(Z50=AA50)+($F50&lt;$G50)*(Z50&lt;AA50)),"")</f>
        <v/>
      </c>
      <c r="AD50" s="228" t="str">
        <f aca="false">IF((AC50&lt;&gt;""),IF(OR($F50&lt;&gt;$G50,PrSettings!$M$4="●"),(($F50-$G50)=(Z50-AA50))*1,0),"")</f>
        <v/>
      </c>
      <c r="AE50" s="228" t="str">
        <f aca="false">IF((AD50&lt;&gt;""),($F50=Z50)*($G50=AA50),"")</f>
        <v/>
      </c>
      <c r="AF50" s="228" t="str">
        <f aca="false">IF(AC50&lt;&gt;"",IF(ABS($F50-$G50)&gt;=PrSettings!$M$7,(ABS($F50-$G50-Z50+AA50)&lt;=1)*1,IF(AND(AC50,$F50=$G50,$F50&gt;=PrSettings!$M$6),(ABS(Z50-$F50)&lt;=1)*1,IF(AND(ABS($F50-$G50-Z50+AA50)&lt;=1,$F50+$G50&gt;=PrSettings!$M$8),(ABS(Z50-$F50)&lt;=1)*(ABS(AA50-$G50)&lt;=1)*1,""))),"")</f>
        <v/>
      </c>
      <c r="AG50" s="320" t="n">
        <f aca="false">IF(OR(($C50&lt;&gt;"")*(V50&lt;&gt;""),($E50&lt;&gt;"")*(X50&lt;&gt;"")),($B50=V50)*1+($D50=X50)*1,"")</f>
        <v>2</v>
      </c>
      <c r="AI50" s="226" t="str">
        <f aca="false">$B50</f>
        <v/>
      </c>
      <c r="AJ50" s="227" t="str">
        <f aca="false">$C50</f>
        <v/>
      </c>
      <c r="AK50" s="228" t="n">
        <f aca="false">$D50</f>
        <v>18</v>
      </c>
      <c r="AL50" s="227" t="str">
        <f aca="false">$E50</f>
        <v>Italy</v>
      </c>
      <c r="AM50" s="231"/>
      <c r="AN50" s="231"/>
      <c r="AO50" s="319" t="n">
        <f aca="false">COUNTIF(AI$62:AI$63,AK62)+COUNTIF(AK$62:AK$63,AK62)</f>
        <v>0</v>
      </c>
      <c r="AP50" s="228" t="str">
        <f aca="false">IF(($F50&lt;&gt;"")*($G50&lt;&gt;"")*(AM50&lt;&gt;"")*(AN50&lt;&gt;""),IF(AT50&lt;&gt;2,"0",($F50&gt;$G50)*(AM50&gt;AN50)+($F50=$G50)*(AM50=AN50)+($F50&lt;$G50)*(AM50&lt;AN50)),"")</f>
        <v/>
      </c>
      <c r="AQ50" s="228" t="str">
        <f aca="false">IF((AP50&lt;&gt;""),IF(OR($F50&lt;&gt;$G50,PrSettings!$M$4="●"),(($F50-$G50)=(AM50-AN50))*1,0),"")</f>
        <v/>
      </c>
      <c r="AR50" s="228" t="str">
        <f aca="false">IF((AQ50&lt;&gt;""),($F50=AM50)*($G50=AN50),"")</f>
        <v/>
      </c>
      <c r="AS50" s="228" t="str">
        <f aca="false">IF(AP50&lt;&gt;"",IF(ABS($F50-$G50)&gt;=PrSettings!$M$7,(ABS($F50-$G50-AM50+AN50)&lt;=1)*1,IF(AND(AP50,$F50=$G50,$F50&gt;=PrSettings!$M$6),(ABS(AM50-$F50)&lt;=1)*1,IF(AND(ABS($F50-$G50-AM50+AN50)&lt;=1,$F50+$G50&gt;=PrSettings!$M$8),(ABS(AM50-$F50)&lt;=1)*(ABS(AN50-$G50)&lt;=1)*1,""))),"")</f>
        <v/>
      </c>
      <c r="AT50" s="320" t="n">
        <f aca="false">IF(OR(($C50&lt;&gt;"")*(AI50&lt;&gt;""),($E50&lt;&gt;"")*(AK50&lt;&gt;"")),($B50=AI50)*1+($D50=AK50)*1,"")</f>
        <v>2</v>
      </c>
      <c r="AV50" s="226" t="str">
        <f aca="false">$B50</f>
        <v/>
      </c>
      <c r="AW50" s="227" t="str">
        <f aca="false">$C50</f>
        <v/>
      </c>
      <c r="AX50" s="228" t="n">
        <f aca="false">$D50</f>
        <v>18</v>
      </c>
      <c r="AY50" s="227" t="str">
        <f aca="false">$E50</f>
        <v>Italy</v>
      </c>
      <c r="AZ50" s="231"/>
      <c r="BA50" s="231"/>
      <c r="BB50" s="319" t="n">
        <f aca="false">COUNTIF(AV$62:AV$63,AX62)+COUNTIF(AX$62:AX$63,AX62)</f>
        <v>0</v>
      </c>
      <c r="BC50" s="228" t="str">
        <f aca="false">IF(($F50&lt;&gt;"")*($G50&lt;&gt;"")*(AZ50&lt;&gt;"")*(BA50&lt;&gt;""),IF(BG50&lt;&gt;2,"0",($F50&gt;$G50)*(AZ50&gt;BA50)+($F50=$G50)*(AZ50=BA50)+($F50&lt;$G50)*(AZ50&lt;BA50)),"")</f>
        <v/>
      </c>
      <c r="BD50" s="228" t="str">
        <f aca="false">IF((BC50&lt;&gt;""),IF(OR($F50&lt;&gt;$G50,PrSettings!$M$4="●"),(($F50-$G50)=(AZ50-BA50))*1,0),"")</f>
        <v/>
      </c>
      <c r="BE50" s="228" t="str">
        <f aca="false">IF((BD50&lt;&gt;""),($F50=AZ50)*($G50=BA50),"")</f>
        <v/>
      </c>
      <c r="BF50" s="228" t="str">
        <f aca="false">IF(BC50&lt;&gt;"",IF(ABS($F50-$G50)&gt;=PrSettings!$M$7,(ABS($F50-$G50-AZ50+BA50)&lt;=1)*1,IF(AND(BC50,$F50=$G50,$F50&gt;=PrSettings!$M$6),(ABS(AZ50-$F50)&lt;=1)*1,IF(AND(ABS($F50-$G50-AZ50+BA50)&lt;=1,$F50+$G50&gt;=PrSettings!$M$8),(ABS(AZ50-$F50)&lt;=1)*(ABS(BA50-$G50)&lt;=1)*1,""))),"")</f>
        <v/>
      </c>
      <c r="BG50" s="320" t="n">
        <f aca="false">IF(OR(($C50&lt;&gt;"")*(AV50&lt;&gt;""),($E50&lt;&gt;"")*(AX50&lt;&gt;"")),($B50=AV50)*1+($D50=AX50)*1,"")</f>
        <v>2</v>
      </c>
      <c r="BI50" s="226" t="str">
        <f aca="false">$B50</f>
        <v/>
      </c>
      <c r="BJ50" s="227" t="str">
        <f aca="false">$C50</f>
        <v/>
      </c>
      <c r="BK50" s="228" t="n">
        <f aca="false">$D50</f>
        <v>18</v>
      </c>
      <c r="BL50" s="227" t="str">
        <f aca="false">$E50</f>
        <v>Italy</v>
      </c>
      <c r="BM50" s="231"/>
      <c r="BN50" s="231"/>
      <c r="BO50" s="319" t="n">
        <f aca="false">COUNTIF(BI$62:BI$63,BK62)+COUNTIF(BK$62:BK$63,BK62)</f>
        <v>0</v>
      </c>
      <c r="BP50" s="228" t="str">
        <f aca="false">IF(($F50&lt;&gt;"")*($G50&lt;&gt;"")*(BM50&lt;&gt;"")*(BN50&lt;&gt;""),IF(BT50&lt;&gt;2,"0",($F50&gt;$G50)*(BM50&gt;BN50)+($F50=$G50)*(BM50=BN50)+($F50&lt;$G50)*(BM50&lt;BN50)),"")</f>
        <v/>
      </c>
      <c r="BQ50" s="228" t="str">
        <f aca="false">IF((BP50&lt;&gt;""),IF(OR($F50&lt;&gt;$G50,PrSettings!$M$4="●"),(($F50-$G50)=(BM50-BN50))*1,0),"")</f>
        <v/>
      </c>
      <c r="BR50" s="228" t="str">
        <f aca="false">IF((BQ50&lt;&gt;""),($F50=BM50)*($G50=BN50),"")</f>
        <v/>
      </c>
      <c r="BS50" s="228" t="str">
        <f aca="false">IF(BP50&lt;&gt;"",IF(ABS($F50-$G50)&gt;=PrSettings!$M$7,(ABS($F50-$G50-BM50+BN50)&lt;=1)*1,IF(AND(BP50,$F50=$G50,$F50&gt;=PrSettings!$M$6),(ABS(BM50-$F50)&lt;=1)*1,IF(AND(ABS($F50-$G50-BM50+BN50)&lt;=1,$F50+$G50&gt;=PrSettings!$M$8),(ABS(BM50-$F50)&lt;=1)*(ABS(BN50-$G50)&lt;=1)*1,""))),"")</f>
        <v/>
      </c>
      <c r="BT50" s="320" t="n">
        <f aca="false">IF(OR(($C50&lt;&gt;"")*(BI50&lt;&gt;""),($E50&lt;&gt;"")*(BK50&lt;&gt;"")),($B50=BI50)*1+($D50=BK50)*1,"")</f>
        <v>2</v>
      </c>
      <c r="BV50" s="226" t="str">
        <f aca="false">$B50</f>
        <v/>
      </c>
      <c r="BW50" s="227" t="str">
        <f aca="false">$C50</f>
        <v/>
      </c>
      <c r="BX50" s="228" t="n">
        <f aca="false">$D50</f>
        <v>18</v>
      </c>
      <c r="BY50" s="227" t="str">
        <f aca="false">$E50</f>
        <v>Italy</v>
      </c>
      <c r="BZ50" s="231"/>
      <c r="CA50" s="231"/>
      <c r="CB50" s="319" t="n">
        <f aca="false">COUNTIF(BV$62:BV$63,BX62)+COUNTIF(BX$62:BX$63,BX62)</f>
        <v>0</v>
      </c>
      <c r="CC50" s="228" t="str">
        <f aca="false">IF(($F50&lt;&gt;"")*($G50&lt;&gt;"")*(BZ50&lt;&gt;"")*(CA50&lt;&gt;""),IF(CG50&lt;&gt;2,"0",($F50&gt;$G50)*(BZ50&gt;CA50)+($F50=$G50)*(BZ50=CA50)+($F50&lt;$G50)*(BZ50&lt;CA50)),"")</f>
        <v/>
      </c>
      <c r="CD50" s="228" t="str">
        <f aca="false">IF((CC50&lt;&gt;""),IF(OR($F50&lt;&gt;$G50,PrSettings!$M$4="●"),(($F50-$G50)=(BZ50-CA50))*1,0),"")</f>
        <v/>
      </c>
      <c r="CE50" s="228" t="str">
        <f aca="false">IF((CD50&lt;&gt;""),($F50=BZ50)*($G50=CA50),"")</f>
        <v/>
      </c>
      <c r="CF50" s="228" t="str">
        <f aca="false">IF(CC50&lt;&gt;"",IF(ABS($F50-$G50)&gt;=PrSettings!$M$7,(ABS($F50-$G50-BZ50+CA50)&lt;=1)*1,IF(AND(CC50,$F50=$G50,$F50&gt;=PrSettings!$M$6),(ABS(BZ50-$F50)&lt;=1)*1,IF(AND(ABS($F50-$G50-BZ50+CA50)&lt;=1,$F50+$G50&gt;=PrSettings!$M$8),(ABS(BZ50-$F50)&lt;=1)*(ABS(CA50-$G50)&lt;=1)*1,""))),"")</f>
        <v/>
      </c>
      <c r="CG50" s="320" t="n">
        <f aca="false">IF(OR(($C50&lt;&gt;"")*(BV50&lt;&gt;""),($E50&lt;&gt;"")*(BX50&lt;&gt;"")),($B50=BV50)*1+($D50=BX50)*1,"")</f>
        <v>2</v>
      </c>
      <c r="CI50" s="226" t="str">
        <f aca="false">$B50</f>
        <v/>
      </c>
      <c r="CJ50" s="227" t="str">
        <f aca="false">$C50</f>
        <v/>
      </c>
      <c r="CK50" s="228" t="n">
        <f aca="false">$D50</f>
        <v>18</v>
      </c>
      <c r="CL50" s="227" t="str">
        <f aca="false">$E50</f>
        <v>Italy</v>
      </c>
      <c r="CM50" s="231"/>
      <c r="CN50" s="231"/>
      <c r="CO50" s="319" t="n">
        <f aca="false">COUNTIF(CI$62:CI$63,CK62)+COUNTIF(CK$62:CK$63,CK62)</f>
        <v>0</v>
      </c>
      <c r="CP50" s="228" t="str">
        <f aca="false">IF(($F50&lt;&gt;"")*($G50&lt;&gt;"")*(CM50&lt;&gt;"")*(CN50&lt;&gt;""),IF(CT50&lt;&gt;2,"0",($F50&gt;$G50)*(CM50&gt;CN50)+($F50=$G50)*(CM50=CN50)+($F50&lt;$G50)*(CM50&lt;CN50)),"")</f>
        <v/>
      </c>
      <c r="CQ50" s="228" t="str">
        <f aca="false">IF((CP50&lt;&gt;""),IF(OR($F50&lt;&gt;$G50,PrSettings!$M$4="●"),(($F50-$G50)=(CM50-CN50))*1,0),"")</f>
        <v/>
      </c>
      <c r="CR50" s="228" t="str">
        <f aca="false">IF((CQ50&lt;&gt;""),($F50=CM50)*($G50=CN50),"")</f>
        <v/>
      </c>
      <c r="CS50" s="228" t="str">
        <f aca="false">IF(CP50&lt;&gt;"",IF(ABS($F50-$G50)&gt;=PrSettings!$M$7,(ABS($F50-$G50-CM50+CN50)&lt;=1)*1,IF(AND(CP50,$F50=$G50,$F50&gt;=PrSettings!$M$6),(ABS(CM50-$F50)&lt;=1)*1,IF(AND(ABS($F50-$G50-CM50+CN50)&lt;=1,$F50+$G50&gt;=PrSettings!$M$8),(ABS(CM50-$F50)&lt;=1)*(ABS(CN50-$G50)&lt;=1)*1,""))),"")</f>
        <v/>
      </c>
      <c r="CT50" s="320" t="n">
        <f aca="false">IF(OR(($C50&lt;&gt;"")*(CI50&lt;&gt;""),($E50&lt;&gt;"")*(CK50&lt;&gt;"")),($B50=CI50)*1+($D50=CK50)*1,"")</f>
        <v>2</v>
      </c>
      <c r="CV50" s="226" t="str">
        <f aca="false">$B50</f>
        <v/>
      </c>
      <c r="CW50" s="227" t="str">
        <f aca="false">$C50</f>
        <v/>
      </c>
      <c r="CX50" s="228" t="n">
        <f aca="false">$D50</f>
        <v>18</v>
      </c>
      <c r="CY50" s="227" t="str">
        <f aca="false">$E50</f>
        <v>Italy</v>
      </c>
      <c r="CZ50" s="231"/>
      <c r="DA50" s="231"/>
      <c r="DB50" s="319" t="n">
        <f aca="false">COUNTIF(CV$62:CV$63,CX62)+COUNTIF(CX$62:CX$63,CX62)</f>
        <v>0</v>
      </c>
      <c r="DC50" s="228" t="str">
        <f aca="false">IF(($F50&lt;&gt;"")*($G50&lt;&gt;"")*(CZ50&lt;&gt;"")*(DA50&lt;&gt;""),IF(DG50&lt;&gt;2,"0",($F50&gt;$G50)*(CZ50&gt;DA50)+($F50=$G50)*(CZ50=DA50)+($F50&lt;$G50)*(CZ50&lt;DA50)),"")</f>
        <v/>
      </c>
      <c r="DD50" s="228" t="str">
        <f aca="false">IF((DC50&lt;&gt;""),IF(OR($F50&lt;&gt;$G50,PrSettings!$M$4="●"),(($F50-$G50)=(CZ50-DA50))*1,0),"")</f>
        <v/>
      </c>
      <c r="DE50" s="228" t="str">
        <f aca="false">IF((DD50&lt;&gt;""),($F50=CZ50)*($G50=DA50),"")</f>
        <v/>
      </c>
      <c r="DF50" s="228" t="str">
        <f aca="false">IF(DC50&lt;&gt;"",IF(ABS($F50-$G50)&gt;=PrSettings!$M$7,(ABS($F50-$G50-CZ50+DA50)&lt;=1)*1,IF(AND(DC50,$F50=$G50,$F50&gt;=PrSettings!$M$6),(ABS(CZ50-$F50)&lt;=1)*1,IF(AND(ABS($F50-$G50-CZ50+DA50)&lt;=1,$F50+$G50&gt;=PrSettings!$M$8),(ABS(CZ50-$F50)&lt;=1)*(ABS(DA50-$G50)&lt;=1)*1,""))),"")</f>
        <v/>
      </c>
      <c r="DG50" s="320" t="n">
        <f aca="false">IF(OR(($C50&lt;&gt;"")*(CV50&lt;&gt;""),($E50&lt;&gt;"")*(CX50&lt;&gt;"")),($B50=CV50)*1+($D50=CX50)*1,"")</f>
        <v>2</v>
      </c>
      <c r="DI50" s="226" t="str">
        <f aca="false">$B50</f>
        <v/>
      </c>
      <c r="DJ50" s="227" t="str">
        <f aca="false">$C50</f>
        <v/>
      </c>
      <c r="DK50" s="228" t="n">
        <f aca="false">$D50</f>
        <v>18</v>
      </c>
      <c r="DL50" s="227" t="str">
        <f aca="false">$E50</f>
        <v>Italy</v>
      </c>
      <c r="DM50" s="231"/>
      <c r="DN50" s="231"/>
      <c r="DO50" s="319" t="n">
        <f aca="false">COUNTIF(DI$62:DI$63,DK62)+COUNTIF(DK$62:DK$63,DK62)</f>
        <v>0</v>
      </c>
      <c r="DP50" s="228" t="str">
        <f aca="false">IF(($F50&lt;&gt;"")*($G50&lt;&gt;"")*(DM50&lt;&gt;"")*(DN50&lt;&gt;""),IF(DT50&lt;&gt;2,"0",($F50&gt;$G50)*(DM50&gt;DN50)+($F50=$G50)*(DM50=DN50)+($F50&lt;$G50)*(DM50&lt;DN50)),"")</f>
        <v/>
      </c>
      <c r="DQ50" s="228" t="str">
        <f aca="false">IF((DP50&lt;&gt;""),IF(OR($F50&lt;&gt;$G50,PrSettings!$M$4="●"),(($F50-$G50)=(DM50-DN50))*1,0),"")</f>
        <v/>
      </c>
      <c r="DR50" s="228" t="str">
        <f aca="false">IF((DQ50&lt;&gt;""),($F50=DM50)*($G50=DN50),"")</f>
        <v/>
      </c>
      <c r="DS50" s="228" t="str">
        <f aca="false">IF(DP50&lt;&gt;"",IF(ABS($F50-$G50)&gt;=PrSettings!$M$7,(ABS($F50-$G50-DM50+DN50)&lt;=1)*1,IF(AND(DP50,$F50=$G50,$F50&gt;=PrSettings!$M$6),(ABS(DM50-$F50)&lt;=1)*1,IF(AND(ABS($F50-$G50-DM50+DN50)&lt;=1,$F50+$G50&gt;=PrSettings!$M$8),(ABS(DM50-$F50)&lt;=1)*(ABS(DN50-$G50)&lt;=1)*1,""))),"")</f>
        <v/>
      </c>
      <c r="DT50" s="320" t="n">
        <f aca="false">IF(OR(($C50&lt;&gt;"")*(DI50&lt;&gt;""),($E50&lt;&gt;"")*(DK50&lt;&gt;"")),($B50=DI50)*1+($D50=DK50)*1,"")</f>
        <v>2</v>
      </c>
      <c r="DV50" s="226" t="str">
        <f aca="false">$B50</f>
        <v/>
      </c>
      <c r="DW50" s="227" t="str">
        <f aca="false">$C50</f>
        <v/>
      </c>
      <c r="DX50" s="228" t="n">
        <f aca="false">$D50</f>
        <v>18</v>
      </c>
      <c r="DY50" s="227" t="str">
        <f aca="false">$E50</f>
        <v>Italy</v>
      </c>
      <c r="DZ50" s="231"/>
      <c r="EA50" s="231"/>
      <c r="EB50" s="319" t="n">
        <f aca="false">COUNTIF(DV$62:DV$63,DX62)+COUNTIF(DX$62:DX$63,DX62)</f>
        <v>0</v>
      </c>
      <c r="EC50" s="228" t="str">
        <f aca="false">IF(($F50&lt;&gt;"")*($G50&lt;&gt;"")*(DZ50&lt;&gt;"")*(EA50&lt;&gt;""),IF(EG50&lt;&gt;2,"0",($F50&gt;$G50)*(DZ50&gt;EA50)+($F50=$G50)*(DZ50=EA50)+($F50&lt;$G50)*(DZ50&lt;EA50)),"")</f>
        <v/>
      </c>
      <c r="ED50" s="228" t="str">
        <f aca="false">IF((EC50&lt;&gt;""),IF(OR($F50&lt;&gt;$G50,PrSettings!$M$4="●"),(($F50-$G50)=(DZ50-EA50))*1,0),"")</f>
        <v/>
      </c>
      <c r="EE50" s="228" t="str">
        <f aca="false">IF((ED50&lt;&gt;""),($F50=DZ50)*($G50=EA50),"")</f>
        <v/>
      </c>
      <c r="EF50" s="228" t="str">
        <f aca="false">IF(EC50&lt;&gt;"",IF(ABS($F50-$G50)&gt;=PrSettings!$M$7,(ABS($F50-$G50-DZ50+EA50)&lt;=1)*1,IF(AND(EC50,$F50=$G50,$F50&gt;=PrSettings!$M$6),(ABS(DZ50-$F50)&lt;=1)*1,IF(AND(ABS($F50-$G50-DZ50+EA50)&lt;=1,$F50+$G50&gt;=PrSettings!$M$8),(ABS(DZ50-$F50)&lt;=1)*(ABS(EA50-$G50)&lt;=1)*1,""))),"")</f>
        <v/>
      </c>
      <c r="EG50" s="320" t="n">
        <f aca="false">IF(OR(($C50&lt;&gt;"")*(DV50&lt;&gt;""),($E50&lt;&gt;"")*(DX50&lt;&gt;"")),($B50=DV50)*1+($D50=DX50)*1,"")</f>
        <v>2</v>
      </c>
      <c r="EI50" s="226" t="str">
        <f aca="false">$B50</f>
        <v/>
      </c>
      <c r="EJ50" s="227" t="str">
        <f aca="false">$C50</f>
        <v/>
      </c>
      <c r="EK50" s="228" t="n">
        <f aca="false">$D50</f>
        <v>18</v>
      </c>
      <c r="EL50" s="227" t="str">
        <f aca="false">$E50</f>
        <v>Italy</v>
      </c>
      <c r="EM50" s="231"/>
      <c r="EN50" s="231"/>
      <c r="EO50" s="319" t="n">
        <f aca="false">COUNTIF(EI$62:EI$63,EK62)+COUNTIF(EK$62:EK$63,EK62)</f>
        <v>0</v>
      </c>
      <c r="EP50" s="228" t="str">
        <f aca="false">IF(($F50&lt;&gt;"")*($G50&lt;&gt;"")*(EM50&lt;&gt;"")*(EN50&lt;&gt;""),IF(ET50&lt;&gt;2,"0",($F50&gt;$G50)*(EM50&gt;EN50)+($F50=$G50)*(EM50=EN50)+($F50&lt;$G50)*(EM50&lt;EN50)),"")</f>
        <v/>
      </c>
      <c r="EQ50" s="228" t="str">
        <f aca="false">IF((EP50&lt;&gt;""),IF(OR($F50&lt;&gt;$G50,PrSettings!$M$4="●"),(($F50-$G50)=(EM50-EN50))*1,0),"")</f>
        <v/>
      </c>
      <c r="ER50" s="228" t="str">
        <f aca="false">IF((EQ50&lt;&gt;""),($F50=EM50)*($G50=EN50),"")</f>
        <v/>
      </c>
      <c r="ES50" s="228" t="str">
        <f aca="false">IF(EP50&lt;&gt;"",IF(ABS($F50-$G50)&gt;=PrSettings!$M$7,(ABS($F50-$G50-EM50+EN50)&lt;=1)*1,IF(AND(EP50,$F50=$G50,$F50&gt;=PrSettings!$M$6),(ABS(EM50-$F50)&lt;=1)*1,IF(AND(ABS($F50-$G50-EM50+EN50)&lt;=1,$F50+$G50&gt;=PrSettings!$M$8),(ABS(EM50-$F50)&lt;=1)*(ABS(EN50-$G50)&lt;=1)*1,""))),"")</f>
        <v/>
      </c>
      <c r="ET50" s="320" t="n">
        <f aca="false">IF(OR(($C50&lt;&gt;"")*(EI50&lt;&gt;""),($E50&lt;&gt;"")*(EK50&lt;&gt;"")),($B50=EI50)*1+($D50=EK50)*1,"")</f>
        <v>2</v>
      </c>
      <c r="EV50" s="226" t="str">
        <f aca="false">$B50</f>
        <v/>
      </c>
      <c r="EW50" s="227" t="str">
        <f aca="false">$C50</f>
        <v/>
      </c>
      <c r="EX50" s="228" t="n">
        <f aca="false">$D50</f>
        <v>18</v>
      </c>
      <c r="EY50" s="227" t="str">
        <f aca="false">$E50</f>
        <v>Italy</v>
      </c>
      <c r="EZ50" s="231"/>
      <c r="FA50" s="231"/>
      <c r="FB50" s="319" t="n">
        <f aca="false">COUNTIF(EV$62:EV$63,EX62)+COUNTIF(EX$62:EX$63,EX62)</f>
        <v>0</v>
      </c>
      <c r="FC50" s="228" t="str">
        <f aca="false">IF(($F50&lt;&gt;"")*($G50&lt;&gt;"")*(EZ50&lt;&gt;"")*(FA50&lt;&gt;""),IF(FG50&lt;&gt;2,"0",($F50&gt;$G50)*(EZ50&gt;FA50)+($F50=$G50)*(EZ50=FA50)+($F50&lt;$G50)*(EZ50&lt;FA50)),"")</f>
        <v/>
      </c>
      <c r="FD50" s="228" t="str">
        <f aca="false">IF((FC50&lt;&gt;""),IF(OR($F50&lt;&gt;$G50,PrSettings!$M$4="●"),(($F50-$G50)=(EZ50-FA50))*1,0),"")</f>
        <v/>
      </c>
      <c r="FE50" s="228" t="str">
        <f aca="false">IF((FD50&lt;&gt;""),($F50=EZ50)*($G50=FA50),"")</f>
        <v/>
      </c>
      <c r="FF50" s="228" t="str">
        <f aca="false">IF(FC50&lt;&gt;"",IF(ABS($F50-$G50)&gt;=PrSettings!$M$7,(ABS($F50-$G50-EZ50+FA50)&lt;=1)*1,IF(AND(FC50,$F50=$G50,$F50&gt;=PrSettings!$M$6),(ABS(EZ50-$F50)&lt;=1)*1,IF(AND(ABS($F50-$G50-EZ50+FA50)&lt;=1,$F50+$G50&gt;=PrSettings!$M$8),(ABS(EZ50-$F50)&lt;=1)*(ABS(FA50-$G50)&lt;=1)*1,""))),"")</f>
        <v/>
      </c>
      <c r="FG50" s="320" t="n">
        <f aca="false">IF(OR(($C50&lt;&gt;"")*(EV50&lt;&gt;""),($E50&lt;&gt;"")*(EX50&lt;&gt;"")),($B50=EV50)*1+($D50=EX50)*1,"")</f>
        <v>2</v>
      </c>
      <c r="FI50" s="226" t="str">
        <f aca="false">$B50</f>
        <v/>
      </c>
      <c r="FJ50" s="227" t="str">
        <f aca="false">$C50</f>
        <v/>
      </c>
      <c r="FK50" s="228" t="n">
        <f aca="false">$D50</f>
        <v>18</v>
      </c>
      <c r="FL50" s="227" t="str">
        <f aca="false">$E50</f>
        <v>Italy</v>
      </c>
      <c r="FM50" s="231"/>
      <c r="FN50" s="231"/>
      <c r="FO50" s="319" t="n">
        <f aca="false">COUNTIF(FI$62:FI$63,FK62)+COUNTIF(FK$62:FK$63,FK62)</f>
        <v>0</v>
      </c>
      <c r="FP50" s="228" t="str">
        <f aca="false">IF(($F50&lt;&gt;"")*($G50&lt;&gt;"")*(FM50&lt;&gt;"")*(FN50&lt;&gt;""),IF(FT50&lt;&gt;2,"0",($F50&gt;$G50)*(FM50&gt;FN50)+($F50=$G50)*(FM50=FN50)+($F50&lt;$G50)*(FM50&lt;FN50)),"")</f>
        <v/>
      </c>
      <c r="FQ50" s="228" t="str">
        <f aca="false">IF((FP50&lt;&gt;""),IF(OR($F50&lt;&gt;$G50,PrSettings!$M$4="●"),(($F50-$G50)=(FM50-FN50))*1,0),"")</f>
        <v/>
      </c>
      <c r="FR50" s="228" t="str">
        <f aca="false">IF((FQ50&lt;&gt;""),($F50=FM50)*($G50=FN50),"")</f>
        <v/>
      </c>
      <c r="FS50" s="228" t="str">
        <f aca="false">IF(FP50&lt;&gt;"",IF(ABS($F50-$G50)&gt;=PrSettings!$M$7,(ABS($F50-$G50-FM50+FN50)&lt;=1)*1,IF(AND(FP50,$F50=$G50,$F50&gt;=PrSettings!$M$6),(ABS(FM50-$F50)&lt;=1)*1,IF(AND(ABS($F50-$G50-FM50+FN50)&lt;=1,$F50+$G50&gt;=PrSettings!$M$8),(ABS(FM50-$F50)&lt;=1)*(ABS(FN50-$G50)&lt;=1)*1,""))),"")</f>
        <v/>
      </c>
      <c r="FT50" s="320" t="n">
        <f aca="false">IF(OR(($C50&lt;&gt;"")*(FI50&lt;&gt;""),($E50&lt;&gt;"")*(FK50&lt;&gt;"")),($B50=FI50)*1+($D50=FK50)*1,"")</f>
        <v>2</v>
      </c>
      <c r="FV50" s="226" t="str">
        <f aca="false">$B50</f>
        <v/>
      </c>
      <c r="FW50" s="227" t="str">
        <f aca="false">$C50</f>
        <v/>
      </c>
      <c r="FX50" s="228" t="n">
        <f aca="false">$D50</f>
        <v>18</v>
      </c>
      <c r="FY50" s="227" t="str">
        <f aca="false">$E50</f>
        <v>Italy</v>
      </c>
      <c r="FZ50" s="231"/>
      <c r="GA50" s="231"/>
      <c r="GB50" s="319" t="n">
        <f aca="false">COUNTIF(FV$62:FV$63,FX62)+COUNTIF(FX$62:FX$63,FX62)</f>
        <v>0</v>
      </c>
      <c r="GC50" s="228" t="str">
        <f aca="false">IF(($F50&lt;&gt;"")*($G50&lt;&gt;"")*(FZ50&lt;&gt;"")*(GA50&lt;&gt;""),IF(GG50&lt;&gt;2,"0",($F50&gt;$G50)*(FZ50&gt;GA50)+($F50=$G50)*(FZ50=GA50)+($F50&lt;$G50)*(FZ50&lt;GA50)),"")</f>
        <v/>
      </c>
      <c r="GD50" s="228" t="str">
        <f aca="false">IF((GC50&lt;&gt;""),IF(OR($F50&lt;&gt;$G50,PrSettings!$M$4="●"),(($F50-$G50)=(FZ50-GA50))*1,0),"")</f>
        <v/>
      </c>
      <c r="GE50" s="228" t="str">
        <f aca="false">IF((GD50&lt;&gt;""),($F50=FZ50)*($G50=GA50),"")</f>
        <v/>
      </c>
      <c r="GF50" s="228" t="str">
        <f aca="false">IF(GC50&lt;&gt;"",IF(ABS($F50-$G50)&gt;=PrSettings!$M$7,(ABS($F50-$G50-FZ50+GA50)&lt;=1)*1,IF(AND(GC50,$F50=$G50,$F50&gt;=PrSettings!$M$6),(ABS(FZ50-$F50)&lt;=1)*1,IF(AND(ABS($F50-$G50-FZ50+GA50)&lt;=1,$F50+$G50&gt;=PrSettings!$M$8),(ABS(FZ50-$F50)&lt;=1)*(ABS(GA50-$G50)&lt;=1)*1,""))),"")</f>
        <v/>
      </c>
      <c r="GG50" s="320" t="n">
        <f aca="false">IF(OR(($C50&lt;&gt;"")*(FV50&lt;&gt;""),($E50&lt;&gt;"")*(FX50&lt;&gt;"")),($B50=FV50)*1+($D50=FX50)*1,"")</f>
        <v>2</v>
      </c>
      <c r="GI50" s="226" t="str">
        <f aca="false">$B50</f>
        <v/>
      </c>
      <c r="GJ50" s="227" t="str">
        <f aca="false">$C50</f>
        <v/>
      </c>
      <c r="GK50" s="228" t="n">
        <f aca="false">$D50</f>
        <v>18</v>
      </c>
      <c r="GL50" s="227" t="str">
        <f aca="false">$E50</f>
        <v>Italy</v>
      </c>
      <c r="GM50" s="231"/>
      <c r="GN50" s="231"/>
      <c r="GO50" s="319" t="n">
        <f aca="false">COUNTIF(GI$62:GI$63,GK62)+COUNTIF(GK$62:GK$63,GK62)</f>
        <v>0</v>
      </c>
      <c r="GP50" s="228" t="str">
        <f aca="false">IF(($F50&lt;&gt;"")*($G50&lt;&gt;"")*(GM50&lt;&gt;"")*(GN50&lt;&gt;""),IF(GT50&lt;&gt;2,"0",($F50&gt;$G50)*(GM50&gt;GN50)+($F50=$G50)*(GM50=GN50)+($F50&lt;$G50)*(GM50&lt;GN50)),"")</f>
        <v/>
      </c>
      <c r="GQ50" s="228" t="str">
        <f aca="false">IF((GP50&lt;&gt;""),IF(OR($F50&lt;&gt;$G50,PrSettings!$M$4="●"),(($F50-$G50)=(GM50-GN50))*1,0),"")</f>
        <v/>
      </c>
      <c r="GR50" s="228" t="str">
        <f aca="false">IF((GQ50&lt;&gt;""),($F50=GM50)*($G50=GN50),"")</f>
        <v/>
      </c>
      <c r="GS50" s="228" t="str">
        <f aca="false">IF(GP50&lt;&gt;"",IF(ABS($F50-$G50)&gt;=PrSettings!$M$7,(ABS($F50-$G50-GM50+GN50)&lt;=1)*1,IF(AND(GP50,$F50=$G50,$F50&gt;=PrSettings!$M$6),(ABS(GM50-$F50)&lt;=1)*1,IF(AND(ABS($F50-$G50-GM50+GN50)&lt;=1,$F50+$G50&gt;=PrSettings!$M$8),(ABS(GM50-$F50)&lt;=1)*(ABS(GN50-$G50)&lt;=1)*1,""))),"")</f>
        <v/>
      </c>
      <c r="GT50" s="320" t="n">
        <f aca="false">IF(OR(($C50&lt;&gt;"")*(GI50&lt;&gt;""),($E50&lt;&gt;"")*(GK50&lt;&gt;"")),($B50=GI50)*1+($D50=GK50)*1,"")</f>
        <v>2</v>
      </c>
      <c r="GV50" s="226" t="str">
        <f aca="false">$B50</f>
        <v/>
      </c>
      <c r="GW50" s="227" t="str">
        <f aca="false">$C50</f>
        <v/>
      </c>
      <c r="GX50" s="228" t="n">
        <f aca="false">$D50</f>
        <v>18</v>
      </c>
      <c r="GY50" s="227" t="str">
        <f aca="false">$E50</f>
        <v>Italy</v>
      </c>
      <c r="GZ50" s="231"/>
      <c r="HA50" s="231"/>
      <c r="HB50" s="319" t="n">
        <f aca="false">COUNTIF(GV$62:GV$63,GX62)+COUNTIF(GX$62:GX$63,GX62)</f>
        <v>0</v>
      </c>
      <c r="HC50" s="228" t="str">
        <f aca="false">IF(($F50&lt;&gt;"")*($G50&lt;&gt;"")*(GZ50&lt;&gt;"")*(HA50&lt;&gt;""),IF(HG50&lt;&gt;2,"0",($F50&gt;$G50)*(GZ50&gt;HA50)+($F50=$G50)*(GZ50=HA50)+($F50&lt;$G50)*(GZ50&lt;HA50)),"")</f>
        <v/>
      </c>
      <c r="HD50" s="228" t="str">
        <f aca="false">IF((HC50&lt;&gt;""),IF(OR($F50&lt;&gt;$G50,PrSettings!$M$4="●"),(($F50-$G50)=(GZ50-HA50))*1,0),"")</f>
        <v/>
      </c>
      <c r="HE50" s="228" t="str">
        <f aca="false">IF((HD50&lt;&gt;""),($F50=GZ50)*($G50=HA50),"")</f>
        <v/>
      </c>
      <c r="HF50" s="228" t="str">
        <f aca="false">IF(HC50&lt;&gt;"",IF(ABS($F50-$G50)&gt;=PrSettings!$M$7,(ABS($F50-$G50-GZ50+HA50)&lt;=1)*1,IF(AND(HC50,$F50=$G50,$F50&gt;=PrSettings!$M$6),(ABS(GZ50-$F50)&lt;=1)*1,IF(AND(ABS($F50-$G50-GZ50+HA50)&lt;=1,$F50+$G50&gt;=PrSettings!$M$8),(ABS(GZ50-$F50)&lt;=1)*(ABS(HA50-$G50)&lt;=1)*1,""))),"")</f>
        <v/>
      </c>
      <c r="HG50" s="320" t="n">
        <f aca="false">IF(OR(($C50&lt;&gt;"")*(GV50&lt;&gt;""),($E50&lt;&gt;"")*(GX50&lt;&gt;"")),($B50=GV50)*1+($D50=GX50)*1,"")</f>
        <v>2</v>
      </c>
      <c r="HI50" s="226" t="str">
        <f aca="false">$B50</f>
        <v/>
      </c>
      <c r="HJ50" s="227" t="str">
        <f aca="false">$C50</f>
        <v/>
      </c>
      <c r="HK50" s="228" t="n">
        <f aca="false">$D50</f>
        <v>18</v>
      </c>
      <c r="HL50" s="227" t="str">
        <f aca="false">$E50</f>
        <v>Italy</v>
      </c>
      <c r="HM50" s="231"/>
      <c r="HN50" s="231"/>
      <c r="HO50" s="319" t="n">
        <f aca="false">COUNTIF(HI$62:HI$63,HK62)+COUNTIF(HK$62:HK$63,HK62)</f>
        <v>0</v>
      </c>
      <c r="HP50" s="228" t="str">
        <f aca="false">IF(($F50&lt;&gt;"")*($G50&lt;&gt;"")*(HM50&lt;&gt;"")*(HN50&lt;&gt;""),IF(HT50&lt;&gt;2,"0",($F50&gt;$G50)*(HM50&gt;HN50)+($F50=$G50)*(HM50=HN50)+($F50&lt;$G50)*(HM50&lt;HN50)),"")</f>
        <v/>
      </c>
      <c r="HQ50" s="228" t="str">
        <f aca="false">IF((HP50&lt;&gt;""),IF(OR($F50&lt;&gt;$G50,PrSettings!$M$4="●"),(($F50-$G50)=(HM50-HN50))*1,0),"")</f>
        <v/>
      </c>
      <c r="HR50" s="228" t="str">
        <f aca="false">IF((HQ50&lt;&gt;""),($F50=HM50)*($G50=HN50),"")</f>
        <v/>
      </c>
      <c r="HS50" s="228" t="str">
        <f aca="false">IF(HP50&lt;&gt;"",IF(ABS($F50-$G50)&gt;=PrSettings!$M$7,(ABS($F50-$G50-HM50+HN50)&lt;=1)*1,IF(AND(HP50,$F50=$G50,$F50&gt;=PrSettings!$M$6),(ABS(HM50-$F50)&lt;=1)*1,IF(AND(ABS($F50-$G50-HM50+HN50)&lt;=1,$F50+$G50&gt;=PrSettings!$M$8),(ABS(HM50-$F50)&lt;=1)*(ABS(HN50-$G50)&lt;=1)*1,""))),"")</f>
        <v/>
      </c>
      <c r="HT50" s="320" t="n">
        <f aca="false">IF(OR(($C50&lt;&gt;"")*(HI50&lt;&gt;""),($E50&lt;&gt;"")*(HK50&lt;&gt;"")),($B50=HI50)*1+($D50=HK50)*1,"")</f>
        <v>2</v>
      </c>
      <c r="HV50" s="226" t="str">
        <f aca="false">$B50</f>
        <v/>
      </c>
      <c r="HW50" s="227" t="str">
        <f aca="false">$C50</f>
        <v/>
      </c>
      <c r="HX50" s="228" t="n">
        <f aca="false">$D50</f>
        <v>18</v>
      </c>
      <c r="HY50" s="227" t="str">
        <f aca="false">$E50</f>
        <v>Italy</v>
      </c>
      <c r="HZ50" s="231"/>
      <c r="IA50" s="231"/>
      <c r="IB50" s="319" t="n">
        <f aca="false">COUNTIF(HV$62:HV$63,HX62)+COUNTIF(HX$62:HX$63,HX62)</f>
        <v>0</v>
      </c>
      <c r="IC50" s="228" t="str">
        <f aca="false">IF(($F50&lt;&gt;"")*($G50&lt;&gt;"")*(HZ50&lt;&gt;"")*(IA50&lt;&gt;""),IF(IG50&lt;&gt;2,"0",($F50&gt;$G50)*(HZ50&gt;IA50)+($F50=$G50)*(HZ50=IA50)+($F50&lt;$G50)*(HZ50&lt;IA50)),"")</f>
        <v/>
      </c>
      <c r="ID50" s="228" t="str">
        <f aca="false">IF((IC50&lt;&gt;""),IF(OR($F50&lt;&gt;$G50,PrSettings!$M$4="●"),(($F50-$G50)=(HZ50-IA50))*1,0),"")</f>
        <v/>
      </c>
      <c r="IE50" s="228" t="str">
        <f aca="false">IF((ID50&lt;&gt;""),($F50=HZ50)*($G50=IA50),"")</f>
        <v/>
      </c>
      <c r="IF50" s="228" t="str">
        <f aca="false">IF(IC50&lt;&gt;"",IF(ABS($F50-$G50)&gt;=PrSettings!$M$7,(ABS($F50-$G50-HZ50+IA50)&lt;=1)*1,IF(AND(IC50,$F50=$G50,$F50&gt;=PrSettings!$M$6),(ABS(HZ50-$F50)&lt;=1)*1,IF(AND(ABS($F50-$G50-HZ50+IA50)&lt;=1,$F50+$G50&gt;=PrSettings!$M$8),(ABS(HZ50-$F50)&lt;=1)*(ABS(IA50-$G50)&lt;=1)*1,""))),"")</f>
        <v/>
      </c>
      <c r="IG50" s="320" t="n">
        <f aca="false">IF(OR(($C50&lt;&gt;"")*(HV50&lt;&gt;""),($E50&lt;&gt;"")*(HX50&lt;&gt;"")),($B50=HV50)*1+($D50=HX50)*1,"")</f>
        <v>2</v>
      </c>
      <c r="II50" s="226" t="str">
        <f aca="false">$B50</f>
        <v/>
      </c>
      <c r="IJ50" s="227" t="str">
        <f aca="false">$C50</f>
        <v/>
      </c>
      <c r="IK50" s="228" t="n">
        <f aca="false">$D50</f>
        <v>18</v>
      </c>
      <c r="IL50" s="227" t="str">
        <f aca="false">$E50</f>
        <v>Italy</v>
      </c>
      <c r="IM50" s="231"/>
      <c r="IN50" s="231"/>
      <c r="IO50" s="319" t="n">
        <f aca="false">COUNTIF(II$62:II$63,IK62)+COUNTIF(IK$62:IK$63,IK62)</f>
        <v>0</v>
      </c>
      <c r="IP50" s="228" t="str">
        <f aca="false">IF(($F50&lt;&gt;"")*($G50&lt;&gt;"")*(IM50&lt;&gt;"")*(IN50&lt;&gt;""),IF(IT50&lt;&gt;2,"0",($F50&gt;$G50)*(IM50&gt;IN50)+($F50=$G50)*(IM50=IN50)+($F50&lt;$G50)*(IM50&lt;IN50)),"")</f>
        <v/>
      </c>
      <c r="IQ50" s="228" t="str">
        <f aca="false">IF((IP50&lt;&gt;""),IF(OR($F50&lt;&gt;$G50,PrSettings!$M$4="●"),(($F50-$G50)=(IM50-IN50))*1,0),"")</f>
        <v/>
      </c>
      <c r="IR50" s="228" t="str">
        <f aca="false">IF((IQ50&lt;&gt;""),($F50=IM50)*($G50=IN50),"")</f>
        <v/>
      </c>
      <c r="IS50" s="228" t="str">
        <f aca="false">IF(IP50&lt;&gt;"",IF(ABS($F50-$G50)&gt;=PrSettings!$M$7,(ABS($F50-$G50-IM50+IN50)&lt;=1)*1,IF(AND(IP50,$F50=$G50,$F50&gt;=PrSettings!$M$6),(ABS(IM50-$F50)&lt;=1)*1,IF(AND(ABS($F50-$G50-IM50+IN50)&lt;=1,$F50+$G50&gt;=PrSettings!$M$8),(ABS(IM50-$F50)&lt;=1)*(ABS(IN50-$G50)&lt;=1)*1,""))),"")</f>
        <v/>
      </c>
      <c r="IT50" s="320" t="n">
        <f aca="false">IF(OR(($C50&lt;&gt;"")*(II50&lt;&gt;""),($E50&lt;&gt;"")*(IK50&lt;&gt;"")),($B50=II50)*1+($D50=IK50)*1,"")</f>
        <v>2</v>
      </c>
      <c r="IV50" s="226" t="str">
        <f aca="false">$B50</f>
        <v/>
      </c>
      <c r="IW50" s="227" t="str">
        <f aca="false">$C50</f>
        <v/>
      </c>
      <c r="IX50" s="228" t="n">
        <f aca="false">$D50</f>
        <v>18</v>
      </c>
      <c r="IY50" s="227" t="str">
        <f aca="false">$E50</f>
        <v>Italy</v>
      </c>
      <c r="IZ50" s="231"/>
      <c r="JA50" s="231"/>
      <c r="JB50" s="319" t="n">
        <f aca="false">COUNTIF(IV$62:IV$63,IX62)+COUNTIF(IX$62:IX$63,IX62)</f>
        <v>0</v>
      </c>
      <c r="JC50" s="228" t="str">
        <f aca="false">IF(($F50&lt;&gt;"")*($G50&lt;&gt;"")*(IZ50&lt;&gt;"")*(JA50&lt;&gt;""),IF(JG50&lt;&gt;2,"0",($F50&gt;$G50)*(IZ50&gt;JA50)+($F50=$G50)*(IZ50=JA50)+($F50&lt;$G50)*(IZ50&lt;JA50)),"")</f>
        <v/>
      </c>
      <c r="JD50" s="228" t="str">
        <f aca="false">IF((JC50&lt;&gt;""),IF(OR($F50&lt;&gt;$G50,PrSettings!$M$4="●"),(($F50-$G50)=(IZ50-JA50))*1,0),"")</f>
        <v/>
      </c>
      <c r="JE50" s="228" t="str">
        <f aca="false">IF((JD50&lt;&gt;""),($F50=IZ50)*($G50=JA50),"")</f>
        <v/>
      </c>
      <c r="JF50" s="228" t="str">
        <f aca="false">IF(JC50&lt;&gt;"",IF(ABS($F50-$G50)&gt;=PrSettings!$M$7,(ABS($F50-$G50-IZ50+JA50)&lt;=1)*1,IF(AND(JC50,$F50=$G50,$F50&gt;=PrSettings!$M$6),(ABS(IZ50-$F50)&lt;=1)*1,IF(AND(ABS($F50-$G50-IZ50+JA50)&lt;=1,$F50+$G50&gt;=PrSettings!$M$8),(ABS(IZ50-$F50)&lt;=1)*(ABS(JA50-$G50)&lt;=1)*1,""))),"")</f>
        <v/>
      </c>
      <c r="JG50" s="320" t="n">
        <f aca="false">IF(OR(($C50&lt;&gt;"")*(IV50&lt;&gt;""),($E50&lt;&gt;"")*(IX50&lt;&gt;"")),($B50=IV50)*1+($D50=IX50)*1,"")</f>
        <v>2</v>
      </c>
      <c r="JI50" s="226" t="str">
        <f aca="false">$B50</f>
        <v/>
      </c>
      <c r="JJ50" s="227" t="str">
        <f aca="false">$C50</f>
        <v/>
      </c>
      <c r="JK50" s="228" t="n">
        <f aca="false">$D50</f>
        <v>18</v>
      </c>
      <c r="JL50" s="227" t="str">
        <f aca="false">$E50</f>
        <v>Italy</v>
      </c>
      <c r="JM50" s="231"/>
      <c r="JN50" s="231"/>
      <c r="JO50" s="319" t="n">
        <f aca="false">COUNTIF(JI$62:JI$63,JK62)+COUNTIF(JK$62:JK$63,JK62)</f>
        <v>0</v>
      </c>
      <c r="JP50" s="228" t="str">
        <f aca="false">IF(($F50&lt;&gt;"")*($G50&lt;&gt;"")*(JM50&lt;&gt;"")*(JN50&lt;&gt;""),IF(JT50&lt;&gt;2,"0",($F50&gt;$G50)*(JM50&gt;JN50)+($F50=$G50)*(JM50=JN50)+($F50&lt;$G50)*(JM50&lt;JN50)),"")</f>
        <v/>
      </c>
      <c r="JQ50" s="228" t="str">
        <f aca="false">IF((JP50&lt;&gt;""),IF(OR($F50&lt;&gt;$G50,PrSettings!$M$4="●"),(($F50-$G50)=(JM50-JN50))*1,0),"")</f>
        <v/>
      </c>
      <c r="JR50" s="228" t="str">
        <f aca="false">IF((JQ50&lt;&gt;""),($F50=JM50)*($G50=JN50),"")</f>
        <v/>
      </c>
      <c r="JS50" s="228" t="str">
        <f aca="false">IF(JP50&lt;&gt;"",IF(ABS($F50-$G50)&gt;=PrSettings!$M$7,(ABS($F50-$G50-JM50+JN50)&lt;=1)*1,IF(AND(JP50,$F50=$G50,$F50&gt;=PrSettings!$M$6),(ABS(JM50-$F50)&lt;=1)*1,IF(AND(ABS($F50-$G50-JM50+JN50)&lt;=1,$F50+$G50&gt;=PrSettings!$M$8),(ABS(JM50-$F50)&lt;=1)*(ABS(JN50-$G50)&lt;=1)*1,""))),"")</f>
        <v/>
      </c>
      <c r="JT50" s="320" t="n">
        <f aca="false">IF(OR(($C50&lt;&gt;"")*(JI50&lt;&gt;""),($E50&lt;&gt;"")*(JK50&lt;&gt;"")),($B50=JI50)*1+($D50=JK50)*1,"")</f>
        <v>2</v>
      </c>
      <c r="JV50" s="226" t="str">
        <f aca="false">$B50</f>
        <v/>
      </c>
      <c r="JW50" s="227" t="str">
        <f aca="false">$C50</f>
        <v/>
      </c>
      <c r="JX50" s="228" t="n">
        <f aca="false">$D50</f>
        <v>18</v>
      </c>
      <c r="JY50" s="227" t="str">
        <f aca="false">$E50</f>
        <v>Italy</v>
      </c>
      <c r="JZ50" s="231"/>
      <c r="KA50" s="231"/>
      <c r="KB50" s="319" t="n">
        <f aca="false">COUNTIF(JV$62:JV$63,JX62)+COUNTIF(JX$62:JX$63,JX62)</f>
        <v>0</v>
      </c>
      <c r="KC50" s="228" t="str">
        <f aca="false">IF(($F50&lt;&gt;"")*($G50&lt;&gt;"")*(JZ50&lt;&gt;"")*(KA50&lt;&gt;""),IF(KG50&lt;&gt;2,"0",($F50&gt;$G50)*(JZ50&gt;KA50)+($F50=$G50)*(JZ50=KA50)+($F50&lt;$G50)*(JZ50&lt;KA50)),"")</f>
        <v/>
      </c>
      <c r="KD50" s="228" t="str">
        <f aca="false">IF((KC50&lt;&gt;""),IF(OR($F50&lt;&gt;$G50,PrSettings!$M$4="●"),(($F50-$G50)=(JZ50-KA50))*1,0),"")</f>
        <v/>
      </c>
      <c r="KE50" s="228" t="str">
        <f aca="false">IF((KD50&lt;&gt;""),($F50=JZ50)*($G50=KA50),"")</f>
        <v/>
      </c>
      <c r="KF50" s="228" t="str">
        <f aca="false">IF(KC50&lt;&gt;"",IF(ABS($F50-$G50)&gt;=PrSettings!$M$7,(ABS($F50-$G50-JZ50+KA50)&lt;=1)*1,IF(AND(KC50,$F50=$G50,$F50&gt;=PrSettings!$M$6),(ABS(JZ50-$F50)&lt;=1)*1,IF(AND(ABS($F50-$G50-JZ50+KA50)&lt;=1,$F50+$G50&gt;=PrSettings!$M$8),(ABS(JZ50-$F50)&lt;=1)*(ABS(KA50-$G50)&lt;=1)*1,""))),"")</f>
        <v/>
      </c>
      <c r="KG50" s="320" t="n">
        <f aca="false">IF(OR(($C50&lt;&gt;"")*(JV50&lt;&gt;""),($E50&lt;&gt;"")*(JX50&lt;&gt;"")),($B50=JV50)*1+($D50=JX50)*1,"")</f>
        <v>2</v>
      </c>
      <c r="KI50" s="226" t="str">
        <f aca="false">$B50</f>
        <v/>
      </c>
      <c r="KJ50" s="227" t="str">
        <f aca="false">$C50</f>
        <v/>
      </c>
      <c r="KK50" s="228" t="n">
        <f aca="false">$D50</f>
        <v>18</v>
      </c>
      <c r="KL50" s="227" t="str">
        <f aca="false">$E50</f>
        <v>Italy</v>
      </c>
      <c r="KM50" s="231"/>
      <c r="KN50" s="231"/>
      <c r="KO50" s="319" t="n">
        <f aca="false">COUNTIF(KI$62:KI$63,KK62)+COUNTIF(KK$62:KK$63,KK62)</f>
        <v>0</v>
      </c>
      <c r="KP50" s="228" t="str">
        <f aca="false">IF(($F50&lt;&gt;"")*($G50&lt;&gt;"")*(KM50&lt;&gt;"")*(KN50&lt;&gt;""),IF(KT50&lt;&gt;2,"0",($F50&gt;$G50)*(KM50&gt;KN50)+($F50=$G50)*(KM50=KN50)+($F50&lt;$G50)*(KM50&lt;KN50)),"")</f>
        <v/>
      </c>
      <c r="KQ50" s="228" t="str">
        <f aca="false">IF((KP50&lt;&gt;""),IF(OR($F50&lt;&gt;$G50,PrSettings!$M$4="●"),(($F50-$G50)=(KM50-KN50))*1,0),"")</f>
        <v/>
      </c>
      <c r="KR50" s="228" t="str">
        <f aca="false">IF((KQ50&lt;&gt;""),($F50=KM50)*($G50=KN50),"")</f>
        <v/>
      </c>
      <c r="KS50" s="228" t="str">
        <f aca="false">IF(KP50&lt;&gt;"",IF(ABS($F50-$G50)&gt;=PrSettings!$M$7,(ABS($F50-$G50-KM50+KN50)&lt;=1)*1,IF(AND(KP50,$F50=$G50,$F50&gt;=PrSettings!$M$6),(ABS(KM50-$F50)&lt;=1)*1,IF(AND(ABS($F50-$G50-KM50+KN50)&lt;=1,$F50+$G50&gt;=PrSettings!$M$8),(ABS(KM50-$F50)&lt;=1)*(ABS(KN50-$G50)&lt;=1)*1,""))),"")</f>
        <v/>
      </c>
      <c r="KT50" s="320" t="n">
        <f aca="false">IF(OR(($C50&lt;&gt;"")*(KI50&lt;&gt;""),($E50&lt;&gt;"")*(KK50&lt;&gt;"")),($B50=KI50)*1+($D50=KK50)*1,"")</f>
        <v>2</v>
      </c>
      <c r="KV50" s="226" t="str">
        <f aca="false">$B50</f>
        <v/>
      </c>
      <c r="KW50" s="227" t="str">
        <f aca="false">$C50</f>
        <v/>
      </c>
      <c r="KX50" s="228" t="n">
        <f aca="false">$D50</f>
        <v>18</v>
      </c>
      <c r="KY50" s="227" t="str">
        <f aca="false">$E50</f>
        <v>Italy</v>
      </c>
      <c r="KZ50" s="231"/>
      <c r="LA50" s="231"/>
      <c r="LB50" s="319" t="n">
        <f aca="false">COUNTIF(KV$62:KV$63,KX62)+COUNTIF(KX$62:KX$63,KX62)</f>
        <v>0</v>
      </c>
      <c r="LC50" s="228" t="str">
        <f aca="false">IF(($F50&lt;&gt;"")*($G50&lt;&gt;"")*(KZ50&lt;&gt;"")*(LA50&lt;&gt;""),IF(LG50&lt;&gt;2,"0",($F50&gt;$G50)*(KZ50&gt;LA50)+($F50=$G50)*(KZ50=LA50)+($F50&lt;$G50)*(KZ50&lt;LA50)),"")</f>
        <v/>
      </c>
      <c r="LD50" s="228" t="str">
        <f aca="false">IF((LC50&lt;&gt;""),IF(OR($F50&lt;&gt;$G50,PrSettings!$M$4="●"),(($F50-$G50)=(KZ50-LA50))*1,0),"")</f>
        <v/>
      </c>
      <c r="LE50" s="228" t="str">
        <f aca="false">IF((LD50&lt;&gt;""),($F50=KZ50)*($G50=LA50),"")</f>
        <v/>
      </c>
      <c r="LF50" s="228" t="str">
        <f aca="false">IF(LC50&lt;&gt;"",IF(ABS($F50-$G50)&gt;=PrSettings!$M$7,(ABS($F50-$G50-KZ50+LA50)&lt;=1)*1,IF(AND(LC50,$F50=$G50,$F50&gt;=PrSettings!$M$6),(ABS(KZ50-$F50)&lt;=1)*1,IF(AND(ABS($F50-$G50-KZ50+LA50)&lt;=1,$F50+$G50&gt;=PrSettings!$M$8),(ABS(KZ50-$F50)&lt;=1)*(ABS(LA50-$G50)&lt;=1)*1,""))),"")</f>
        <v/>
      </c>
      <c r="LG50" s="320" t="n">
        <f aca="false">IF(OR(($C50&lt;&gt;"")*(KV50&lt;&gt;""),($E50&lt;&gt;"")*(KX50&lt;&gt;"")),($B50=KV50)*1+($D50=KX50)*1,"")</f>
        <v>2</v>
      </c>
      <c r="LI50" s="226" t="str">
        <f aca="false">$B50</f>
        <v/>
      </c>
      <c r="LJ50" s="227" t="str">
        <f aca="false">$C50</f>
        <v/>
      </c>
      <c r="LK50" s="228" t="n">
        <f aca="false">$D50</f>
        <v>18</v>
      </c>
      <c r="LL50" s="227" t="str">
        <f aca="false">$E50</f>
        <v>Italy</v>
      </c>
      <c r="LM50" s="231"/>
      <c r="LN50" s="231"/>
      <c r="LO50" s="319" t="n">
        <f aca="false">COUNTIF(LI$62:LI$63,LK62)+COUNTIF(LK$62:LK$63,LK62)</f>
        <v>0</v>
      </c>
      <c r="LP50" s="228" t="str">
        <f aca="false">IF(($F50&lt;&gt;"")*($G50&lt;&gt;"")*(LM50&lt;&gt;"")*(LN50&lt;&gt;""),IF(LT50&lt;&gt;2,"0",($F50&gt;$G50)*(LM50&gt;LN50)+($F50=$G50)*(LM50=LN50)+($F50&lt;$G50)*(LM50&lt;LN50)),"")</f>
        <v/>
      </c>
      <c r="LQ50" s="228" t="str">
        <f aca="false">IF((LP50&lt;&gt;""),IF(OR($F50&lt;&gt;$G50,PrSettings!$M$4="●"),(($F50-$G50)=(LM50-LN50))*1,0),"")</f>
        <v/>
      </c>
      <c r="LR50" s="228" t="str">
        <f aca="false">IF((LQ50&lt;&gt;""),($F50=LM50)*($G50=LN50),"")</f>
        <v/>
      </c>
      <c r="LS50" s="228" t="str">
        <f aca="false">IF(LP50&lt;&gt;"",IF(ABS($F50-$G50)&gt;=PrSettings!$M$7,(ABS($F50-$G50-LM50+LN50)&lt;=1)*1,IF(AND(LP50,$F50=$G50,$F50&gt;=PrSettings!$M$6),(ABS(LM50-$F50)&lt;=1)*1,IF(AND(ABS($F50-$G50-LM50+LN50)&lt;=1,$F50+$G50&gt;=PrSettings!$M$8),(ABS(LM50-$F50)&lt;=1)*(ABS(LN50-$G50)&lt;=1)*1,""))),"")</f>
        <v/>
      </c>
      <c r="LT50" s="320" t="n">
        <f aca="false">IF(OR(($C50&lt;&gt;"")*(LI50&lt;&gt;""),($E50&lt;&gt;"")*(LK50&lt;&gt;"")),($B50=LI50)*1+($D50=LK50)*1,"")</f>
        <v>2</v>
      </c>
      <c r="LV50" s="226" t="str">
        <f aca="false">$B50</f>
        <v/>
      </c>
      <c r="LW50" s="227" t="str">
        <f aca="false">$C50</f>
        <v/>
      </c>
      <c r="LX50" s="228" t="n">
        <f aca="false">$D50</f>
        <v>18</v>
      </c>
      <c r="LY50" s="227" t="str">
        <f aca="false">$E50</f>
        <v>Italy</v>
      </c>
      <c r="LZ50" s="231"/>
      <c r="MA50" s="231"/>
      <c r="MB50" s="319" t="n">
        <f aca="false">COUNTIF(LV$62:LV$63,LX62)+COUNTIF(LX$62:LX$63,LX62)</f>
        <v>0</v>
      </c>
      <c r="MC50" s="228" t="str">
        <f aca="false">IF(($F50&lt;&gt;"")*($G50&lt;&gt;"")*(LZ50&lt;&gt;"")*(MA50&lt;&gt;""),IF(MG50&lt;&gt;2,"0",($F50&gt;$G50)*(LZ50&gt;MA50)+($F50=$G50)*(LZ50=MA50)+($F50&lt;$G50)*(LZ50&lt;MA50)),"")</f>
        <v/>
      </c>
      <c r="MD50" s="228" t="str">
        <f aca="false">IF((MC50&lt;&gt;""),IF(OR($F50&lt;&gt;$G50,PrSettings!$M$4="●"),(($F50-$G50)=(LZ50-MA50))*1,0),"")</f>
        <v/>
      </c>
      <c r="ME50" s="228" t="str">
        <f aca="false">IF((MD50&lt;&gt;""),($F50=LZ50)*($G50=MA50),"")</f>
        <v/>
      </c>
      <c r="MF50" s="228" t="str">
        <f aca="false">IF(MC50&lt;&gt;"",IF(ABS($F50-$G50)&gt;=PrSettings!$M$7,(ABS($F50-$G50-LZ50+MA50)&lt;=1)*1,IF(AND(MC50,$F50=$G50,$F50&gt;=PrSettings!$M$6),(ABS(LZ50-$F50)&lt;=1)*1,IF(AND(ABS($F50-$G50-LZ50+MA50)&lt;=1,$F50+$G50&gt;=PrSettings!$M$8),(ABS(LZ50-$F50)&lt;=1)*(ABS(MA50-$G50)&lt;=1)*1,""))),"")</f>
        <v/>
      </c>
      <c r="MG50" s="320" t="n">
        <f aca="false">IF(OR(($C50&lt;&gt;"")*(LV50&lt;&gt;""),($E50&lt;&gt;"")*(LX50&lt;&gt;"")),($B50=LV50)*1+($D50=LX50)*1,"")</f>
        <v>2</v>
      </c>
    </row>
    <row r="51" s="106" customFormat="true" ht="15.5" hidden="false" customHeight="false" outlineLevel="0" collapsed="false">
      <c r="A51" s="201"/>
      <c r="B51" s="226" t="str">
        <f aca="false">IF(C51="","",INDEX(Groups!$C$7:$C$35,MATCH(C51,Groups!$D$7:$D$35,0)))</f>
        <v/>
      </c>
      <c r="C51" s="227" t="str">
        <f aca="true">INDIRECT("'"&amp;References!$A$1&amp;"'!"&amp;"$K$54")</f>
        <v/>
      </c>
      <c r="D51" s="228" t="str">
        <f aca="false">IF(E51="","",INDEX(Groups!$C$7:$C$35,MATCH(E51,Groups!$D$7:$D$35,0)))</f>
        <v/>
      </c>
      <c r="E51" s="227" t="str">
        <f aca="true">INDIRECT("'"&amp;References!$A$1&amp;"'!"&amp;"$L$54")</f>
        <v/>
      </c>
      <c r="F51" s="229" t="str">
        <f aca="true">IF(AND(INDIRECT("'"&amp;References!$A$1&amp;"'!"&amp;"$K$55")&lt;&gt;"",INDIRECT("'"&amp;References!$A$1&amp;"'!"&amp;"$L$55")&lt;&gt;""),INDIRECT("'"&amp;References!$A$1&amp;"'!"&amp;"$K$55"),"")</f>
        <v/>
      </c>
      <c r="G51" s="230" t="str">
        <f aca="true">IF(AND(INDIRECT("'"&amp;References!$A$1&amp;"'!"&amp;"$K$55")&lt;&gt;"",INDIRECT("'"&amp;References!$A$1&amp;"'!"&amp;"$L$55")&lt;&gt;""),INDIRECT("'"&amp;References!$A$1&amp;"'!"&amp;"$L$55"),"")</f>
        <v/>
      </c>
      <c r="I51" s="226" t="str">
        <f aca="false">$B51</f>
        <v/>
      </c>
      <c r="J51" s="227" t="str">
        <f aca="false">$C51</f>
        <v/>
      </c>
      <c r="K51" s="228" t="str">
        <f aca="false">$D51</f>
        <v/>
      </c>
      <c r="L51" s="227" t="str">
        <f aca="false">$E51</f>
        <v/>
      </c>
      <c r="M51" s="231"/>
      <c r="N51" s="231"/>
      <c r="O51" s="319" t="n">
        <f aca="false">COUNTIF(I$62:I$63,K63)+COUNTIF(K$62:K$63,K63)</f>
        <v>0</v>
      </c>
      <c r="P51" s="228" t="str">
        <f aca="false">IF(($F51&lt;&gt;"")*($G51&lt;&gt;"")*(M51&lt;&gt;"")*(N51&lt;&gt;""),IF(T51&lt;&gt;2,"0",($F51&gt;$G51)*(M51&gt;N51)+($F51=$G51)*(M51=N51)+($F51&lt;$G51)*(M51&lt;N51)),"")</f>
        <v/>
      </c>
      <c r="Q51" s="228" t="str">
        <f aca="false">IF((P51&lt;&gt;""),IF(OR($F51&lt;&gt;$G51,PrSettings!$M$4="●"),(($F51-$G51)=(M51-N51))*1,0),"")</f>
        <v/>
      </c>
      <c r="R51" s="228" t="str">
        <f aca="false">IF((Q51&lt;&gt;""),($F51=M51)*($G51=N51),"")</f>
        <v/>
      </c>
      <c r="S51" s="228" t="str">
        <f aca="false">IF(P51&lt;&gt;"",IF(ABS($F51-$G51)&gt;=PrSettings!$M$7,(ABS($F51-$G51-M51+N51)&lt;=1)*1,IF(AND(P51,$F51=$G51,$F51&gt;=PrSettings!$M$6),(ABS(M51-$F51)&lt;=1)*1,IF(AND(ABS($F51-$G51-M51+N51)&lt;=1,$F51+$G51&gt;=PrSettings!$M$8),(ABS(M51-$F51)&lt;=1)*(ABS(N51-$G51)&lt;=1)*1,""))),"")</f>
        <v/>
      </c>
      <c r="T51" s="320" t="str">
        <f aca="false">IF(OR(($C51&lt;&gt;"")*(I51&lt;&gt;""),($E51&lt;&gt;"")*(K51&lt;&gt;"")),($B51=I51)*1+($D51=K51)*1,"")</f>
        <v/>
      </c>
      <c r="V51" s="226" t="str">
        <f aca="false">$B51</f>
        <v/>
      </c>
      <c r="W51" s="227" t="str">
        <f aca="false">$C51</f>
        <v/>
      </c>
      <c r="X51" s="228" t="str">
        <f aca="false">$D51</f>
        <v/>
      </c>
      <c r="Y51" s="227" t="str">
        <f aca="false">$E51</f>
        <v/>
      </c>
      <c r="Z51" s="231"/>
      <c r="AA51" s="231"/>
      <c r="AB51" s="319" t="n">
        <f aca="false">COUNTIF(V$62:V$63,X63)+COUNTIF(X$62:X$63,X63)</f>
        <v>0</v>
      </c>
      <c r="AC51" s="228" t="str">
        <f aca="false">IF(($F51&lt;&gt;"")*($G51&lt;&gt;"")*(Z51&lt;&gt;"")*(AA51&lt;&gt;""),IF(AG51&lt;&gt;2,"0",($F51&gt;$G51)*(Z51&gt;AA51)+($F51=$G51)*(Z51=AA51)+($F51&lt;$G51)*(Z51&lt;AA51)),"")</f>
        <v/>
      </c>
      <c r="AD51" s="228" t="str">
        <f aca="false">IF((AC51&lt;&gt;""),IF(OR($F51&lt;&gt;$G51,PrSettings!$M$4="●"),(($F51-$G51)=(Z51-AA51))*1,0),"")</f>
        <v/>
      </c>
      <c r="AE51" s="228" t="str">
        <f aca="false">IF((AD51&lt;&gt;""),($F51=Z51)*($G51=AA51),"")</f>
        <v/>
      </c>
      <c r="AF51" s="228" t="str">
        <f aca="false">IF(AC51&lt;&gt;"",IF(ABS($F51-$G51)&gt;=PrSettings!$M$7,(ABS($F51-$G51-Z51+AA51)&lt;=1)*1,IF(AND(AC51,$F51=$G51,$F51&gt;=PrSettings!$M$6),(ABS(Z51-$F51)&lt;=1)*1,IF(AND(ABS($F51-$G51-Z51+AA51)&lt;=1,$F51+$G51&gt;=PrSettings!$M$8),(ABS(Z51-$F51)&lt;=1)*(ABS(AA51-$G51)&lt;=1)*1,""))),"")</f>
        <v/>
      </c>
      <c r="AG51" s="320" t="str">
        <f aca="false">IF(OR(($C51&lt;&gt;"")*(V51&lt;&gt;""),($E51&lt;&gt;"")*(X51&lt;&gt;"")),($B51=V51)*1+($D51=X51)*1,"")</f>
        <v/>
      </c>
      <c r="AI51" s="226" t="str">
        <f aca="false">$B51</f>
        <v/>
      </c>
      <c r="AJ51" s="227" t="str">
        <f aca="false">$C51</f>
        <v/>
      </c>
      <c r="AK51" s="228" t="str">
        <f aca="false">$D51</f>
        <v/>
      </c>
      <c r="AL51" s="227" t="str">
        <f aca="false">$E51</f>
        <v/>
      </c>
      <c r="AM51" s="231"/>
      <c r="AN51" s="231"/>
      <c r="AO51" s="319" t="n">
        <f aca="false">COUNTIF(AI$62:AI$63,AK63)+COUNTIF(AK$62:AK$63,AK63)</f>
        <v>0</v>
      </c>
      <c r="AP51" s="228" t="str">
        <f aca="false">IF(($F51&lt;&gt;"")*($G51&lt;&gt;"")*(AM51&lt;&gt;"")*(AN51&lt;&gt;""),IF(AT51&lt;&gt;2,"0",($F51&gt;$G51)*(AM51&gt;AN51)+($F51=$G51)*(AM51=AN51)+($F51&lt;$G51)*(AM51&lt;AN51)),"")</f>
        <v/>
      </c>
      <c r="AQ51" s="228" t="str">
        <f aca="false">IF((AP51&lt;&gt;""),IF(OR($F51&lt;&gt;$G51,PrSettings!$M$4="●"),(($F51-$G51)=(AM51-AN51))*1,0),"")</f>
        <v/>
      </c>
      <c r="AR51" s="228" t="str">
        <f aca="false">IF((AQ51&lt;&gt;""),($F51=AM51)*($G51=AN51),"")</f>
        <v/>
      </c>
      <c r="AS51" s="228" t="str">
        <f aca="false">IF(AP51&lt;&gt;"",IF(ABS($F51-$G51)&gt;=PrSettings!$M$7,(ABS($F51-$G51-AM51+AN51)&lt;=1)*1,IF(AND(AP51,$F51=$G51,$F51&gt;=PrSettings!$M$6),(ABS(AM51-$F51)&lt;=1)*1,IF(AND(ABS($F51-$G51-AM51+AN51)&lt;=1,$F51+$G51&gt;=PrSettings!$M$8),(ABS(AM51-$F51)&lt;=1)*(ABS(AN51-$G51)&lt;=1)*1,""))),"")</f>
        <v/>
      </c>
      <c r="AT51" s="320" t="str">
        <f aca="false">IF(OR(($C51&lt;&gt;"")*(AI51&lt;&gt;""),($E51&lt;&gt;"")*(AK51&lt;&gt;"")),($B51=AI51)*1+($D51=AK51)*1,"")</f>
        <v/>
      </c>
      <c r="AV51" s="226" t="str">
        <f aca="false">$B51</f>
        <v/>
      </c>
      <c r="AW51" s="227" t="str">
        <f aca="false">$C51</f>
        <v/>
      </c>
      <c r="AX51" s="228" t="str">
        <f aca="false">$D51</f>
        <v/>
      </c>
      <c r="AY51" s="227" t="str">
        <f aca="false">$E51</f>
        <v/>
      </c>
      <c r="AZ51" s="231"/>
      <c r="BA51" s="231"/>
      <c r="BB51" s="319" t="n">
        <f aca="false">COUNTIF(AV$62:AV$63,AX63)+COUNTIF(AX$62:AX$63,AX63)</f>
        <v>0</v>
      </c>
      <c r="BC51" s="228" t="str">
        <f aca="false">IF(($F51&lt;&gt;"")*($G51&lt;&gt;"")*(AZ51&lt;&gt;"")*(BA51&lt;&gt;""),IF(BG51&lt;&gt;2,"0",($F51&gt;$G51)*(AZ51&gt;BA51)+($F51=$G51)*(AZ51=BA51)+($F51&lt;$G51)*(AZ51&lt;BA51)),"")</f>
        <v/>
      </c>
      <c r="BD51" s="228" t="str">
        <f aca="false">IF((BC51&lt;&gt;""),IF(OR($F51&lt;&gt;$G51,PrSettings!$M$4="●"),(($F51-$G51)=(AZ51-BA51))*1,0),"")</f>
        <v/>
      </c>
      <c r="BE51" s="228" t="str">
        <f aca="false">IF((BD51&lt;&gt;""),($F51=AZ51)*($G51=BA51),"")</f>
        <v/>
      </c>
      <c r="BF51" s="228" t="str">
        <f aca="false">IF(BC51&lt;&gt;"",IF(ABS($F51-$G51)&gt;=PrSettings!$M$7,(ABS($F51-$G51-AZ51+BA51)&lt;=1)*1,IF(AND(BC51,$F51=$G51,$F51&gt;=PrSettings!$M$6),(ABS(AZ51-$F51)&lt;=1)*1,IF(AND(ABS($F51-$G51-AZ51+BA51)&lt;=1,$F51+$G51&gt;=PrSettings!$M$8),(ABS(AZ51-$F51)&lt;=1)*(ABS(BA51-$G51)&lt;=1)*1,""))),"")</f>
        <v/>
      </c>
      <c r="BG51" s="320" t="str">
        <f aca="false">IF(OR(($C51&lt;&gt;"")*(AV51&lt;&gt;""),($E51&lt;&gt;"")*(AX51&lt;&gt;"")),($B51=AV51)*1+($D51=AX51)*1,"")</f>
        <v/>
      </c>
      <c r="BI51" s="226" t="str">
        <f aca="false">$B51</f>
        <v/>
      </c>
      <c r="BJ51" s="227" t="str">
        <f aca="false">$C51</f>
        <v/>
      </c>
      <c r="BK51" s="228" t="str">
        <f aca="false">$D51</f>
        <v/>
      </c>
      <c r="BL51" s="227" t="str">
        <f aca="false">$E51</f>
        <v/>
      </c>
      <c r="BM51" s="231"/>
      <c r="BN51" s="231"/>
      <c r="BO51" s="319" t="n">
        <f aca="false">COUNTIF(BI$62:BI$63,BK63)+COUNTIF(BK$62:BK$63,BK63)</f>
        <v>0</v>
      </c>
      <c r="BP51" s="228" t="str">
        <f aca="false">IF(($F51&lt;&gt;"")*($G51&lt;&gt;"")*(BM51&lt;&gt;"")*(BN51&lt;&gt;""),IF(BT51&lt;&gt;2,"0",($F51&gt;$G51)*(BM51&gt;BN51)+($F51=$G51)*(BM51=BN51)+($F51&lt;$G51)*(BM51&lt;BN51)),"")</f>
        <v/>
      </c>
      <c r="BQ51" s="228" t="str">
        <f aca="false">IF((BP51&lt;&gt;""),IF(OR($F51&lt;&gt;$G51,PrSettings!$M$4="●"),(($F51-$G51)=(BM51-BN51))*1,0),"")</f>
        <v/>
      </c>
      <c r="BR51" s="228" t="str">
        <f aca="false">IF((BQ51&lt;&gt;""),($F51=BM51)*($G51=BN51),"")</f>
        <v/>
      </c>
      <c r="BS51" s="228" t="str">
        <f aca="false">IF(BP51&lt;&gt;"",IF(ABS($F51-$G51)&gt;=PrSettings!$M$7,(ABS($F51-$G51-BM51+BN51)&lt;=1)*1,IF(AND(BP51,$F51=$G51,$F51&gt;=PrSettings!$M$6),(ABS(BM51-$F51)&lt;=1)*1,IF(AND(ABS($F51-$G51-BM51+BN51)&lt;=1,$F51+$G51&gt;=PrSettings!$M$8),(ABS(BM51-$F51)&lt;=1)*(ABS(BN51-$G51)&lt;=1)*1,""))),"")</f>
        <v/>
      </c>
      <c r="BT51" s="320" t="str">
        <f aca="false">IF(OR(($C51&lt;&gt;"")*(BI51&lt;&gt;""),($E51&lt;&gt;"")*(BK51&lt;&gt;"")),($B51=BI51)*1+($D51=BK51)*1,"")</f>
        <v/>
      </c>
      <c r="BV51" s="226" t="str">
        <f aca="false">$B51</f>
        <v/>
      </c>
      <c r="BW51" s="227" t="str">
        <f aca="false">$C51</f>
        <v/>
      </c>
      <c r="BX51" s="228" t="str">
        <f aca="false">$D51</f>
        <v/>
      </c>
      <c r="BY51" s="227" t="str">
        <f aca="false">$E51</f>
        <v/>
      </c>
      <c r="BZ51" s="231"/>
      <c r="CA51" s="231"/>
      <c r="CB51" s="319" t="n">
        <f aca="false">COUNTIF(BV$62:BV$63,BX63)+COUNTIF(BX$62:BX$63,BX63)</f>
        <v>0</v>
      </c>
      <c r="CC51" s="228" t="str">
        <f aca="false">IF(($F51&lt;&gt;"")*($G51&lt;&gt;"")*(BZ51&lt;&gt;"")*(CA51&lt;&gt;""),IF(CG51&lt;&gt;2,"0",($F51&gt;$G51)*(BZ51&gt;CA51)+($F51=$G51)*(BZ51=CA51)+($F51&lt;$G51)*(BZ51&lt;CA51)),"")</f>
        <v/>
      </c>
      <c r="CD51" s="228" t="str">
        <f aca="false">IF((CC51&lt;&gt;""),IF(OR($F51&lt;&gt;$G51,PrSettings!$M$4="●"),(($F51-$G51)=(BZ51-CA51))*1,0),"")</f>
        <v/>
      </c>
      <c r="CE51" s="228" t="str">
        <f aca="false">IF((CD51&lt;&gt;""),($F51=BZ51)*($G51=CA51),"")</f>
        <v/>
      </c>
      <c r="CF51" s="228" t="str">
        <f aca="false">IF(CC51&lt;&gt;"",IF(ABS($F51-$G51)&gt;=PrSettings!$M$7,(ABS($F51-$G51-BZ51+CA51)&lt;=1)*1,IF(AND(CC51,$F51=$G51,$F51&gt;=PrSettings!$M$6),(ABS(BZ51-$F51)&lt;=1)*1,IF(AND(ABS($F51-$G51-BZ51+CA51)&lt;=1,$F51+$G51&gt;=PrSettings!$M$8),(ABS(BZ51-$F51)&lt;=1)*(ABS(CA51-$G51)&lt;=1)*1,""))),"")</f>
        <v/>
      </c>
      <c r="CG51" s="320" t="str">
        <f aca="false">IF(OR(($C51&lt;&gt;"")*(BV51&lt;&gt;""),($E51&lt;&gt;"")*(BX51&lt;&gt;"")),($B51=BV51)*1+($D51=BX51)*1,"")</f>
        <v/>
      </c>
      <c r="CI51" s="226" t="str">
        <f aca="false">$B51</f>
        <v/>
      </c>
      <c r="CJ51" s="227" t="str">
        <f aca="false">$C51</f>
        <v/>
      </c>
      <c r="CK51" s="228" t="str">
        <f aca="false">$D51</f>
        <v/>
      </c>
      <c r="CL51" s="227" t="str">
        <f aca="false">$E51</f>
        <v/>
      </c>
      <c r="CM51" s="231"/>
      <c r="CN51" s="231"/>
      <c r="CO51" s="319" t="n">
        <f aca="false">COUNTIF(CI$62:CI$63,CK63)+COUNTIF(CK$62:CK$63,CK63)</f>
        <v>0</v>
      </c>
      <c r="CP51" s="228" t="str">
        <f aca="false">IF(($F51&lt;&gt;"")*($G51&lt;&gt;"")*(CM51&lt;&gt;"")*(CN51&lt;&gt;""),IF(CT51&lt;&gt;2,"0",($F51&gt;$G51)*(CM51&gt;CN51)+($F51=$G51)*(CM51=CN51)+($F51&lt;$G51)*(CM51&lt;CN51)),"")</f>
        <v/>
      </c>
      <c r="CQ51" s="228" t="str">
        <f aca="false">IF((CP51&lt;&gt;""),IF(OR($F51&lt;&gt;$G51,PrSettings!$M$4="●"),(($F51-$G51)=(CM51-CN51))*1,0),"")</f>
        <v/>
      </c>
      <c r="CR51" s="228" t="str">
        <f aca="false">IF((CQ51&lt;&gt;""),($F51=CM51)*($G51=CN51),"")</f>
        <v/>
      </c>
      <c r="CS51" s="228" t="str">
        <f aca="false">IF(CP51&lt;&gt;"",IF(ABS($F51-$G51)&gt;=PrSettings!$M$7,(ABS($F51-$G51-CM51+CN51)&lt;=1)*1,IF(AND(CP51,$F51=$G51,$F51&gt;=PrSettings!$M$6),(ABS(CM51-$F51)&lt;=1)*1,IF(AND(ABS($F51-$G51-CM51+CN51)&lt;=1,$F51+$G51&gt;=PrSettings!$M$8),(ABS(CM51-$F51)&lt;=1)*(ABS(CN51-$G51)&lt;=1)*1,""))),"")</f>
        <v/>
      </c>
      <c r="CT51" s="320" t="str">
        <f aca="false">IF(OR(($C51&lt;&gt;"")*(CI51&lt;&gt;""),($E51&lt;&gt;"")*(CK51&lt;&gt;"")),($B51=CI51)*1+($D51=CK51)*1,"")</f>
        <v/>
      </c>
      <c r="CV51" s="226" t="str">
        <f aca="false">$B51</f>
        <v/>
      </c>
      <c r="CW51" s="227" t="str">
        <f aca="false">$C51</f>
        <v/>
      </c>
      <c r="CX51" s="228" t="str">
        <f aca="false">$D51</f>
        <v/>
      </c>
      <c r="CY51" s="227" t="str">
        <f aca="false">$E51</f>
        <v/>
      </c>
      <c r="CZ51" s="231"/>
      <c r="DA51" s="231"/>
      <c r="DB51" s="319" t="n">
        <f aca="false">COUNTIF(CV$62:CV$63,CX63)+COUNTIF(CX$62:CX$63,CX63)</f>
        <v>0</v>
      </c>
      <c r="DC51" s="228" t="str">
        <f aca="false">IF(($F51&lt;&gt;"")*($G51&lt;&gt;"")*(CZ51&lt;&gt;"")*(DA51&lt;&gt;""),IF(DG51&lt;&gt;2,"0",($F51&gt;$G51)*(CZ51&gt;DA51)+($F51=$G51)*(CZ51=DA51)+($F51&lt;$G51)*(CZ51&lt;DA51)),"")</f>
        <v/>
      </c>
      <c r="DD51" s="228" t="str">
        <f aca="false">IF((DC51&lt;&gt;""),IF(OR($F51&lt;&gt;$G51,PrSettings!$M$4="●"),(($F51-$G51)=(CZ51-DA51))*1,0),"")</f>
        <v/>
      </c>
      <c r="DE51" s="228" t="str">
        <f aca="false">IF((DD51&lt;&gt;""),($F51=CZ51)*($G51=DA51),"")</f>
        <v/>
      </c>
      <c r="DF51" s="228" t="str">
        <f aca="false">IF(DC51&lt;&gt;"",IF(ABS($F51-$G51)&gt;=PrSettings!$M$7,(ABS($F51-$G51-CZ51+DA51)&lt;=1)*1,IF(AND(DC51,$F51=$G51,$F51&gt;=PrSettings!$M$6),(ABS(CZ51-$F51)&lt;=1)*1,IF(AND(ABS($F51-$G51-CZ51+DA51)&lt;=1,$F51+$G51&gt;=PrSettings!$M$8),(ABS(CZ51-$F51)&lt;=1)*(ABS(DA51-$G51)&lt;=1)*1,""))),"")</f>
        <v/>
      </c>
      <c r="DG51" s="320" t="str">
        <f aca="false">IF(OR(($C51&lt;&gt;"")*(CV51&lt;&gt;""),($E51&lt;&gt;"")*(CX51&lt;&gt;"")),($B51=CV51)*1+($D51=CX51)*1,"")</f>
        <v/>
      </c>
      <c r="DI51" s="226" t="str">
        <f aca="false">$B51</f>
        <v/>
      </c>
      <c r="DJ51" s="227" t="str">
        <f aca="false">$C51</f>
        <v/>
      </c>
      <c r="DK51" s="228" t="str">
        <f aca="false">$D51</f>
        <v/>
      </c>
      <c r="DL51" s="227" t="str">
        <f aca="false">$E51</f>
        <v/>
      </c>
      <c r="DM51" s="231"/>
      <c r="DN51" s="231"/>
      <c r="DO51" s="319" t="n">
        <f aca="false">COUNTIF(DI$62:DI$63,DK63)+COUNTIF(DK$62:DK$63,DK63)</f>
        <v>0</v>
      </c>
      <c r="DP51" s="228" t="str">
        <f aca="false">IF(($F51&lt;&gt;"")*($G51&lt;&gt;"")*(DM51&lt;&gt;"")*(DN51&lt;&gt;""),IF(DT51&lt;&gt;2,"0",($F51&gt;$G51)*(DM51&gt;DN51)+($F51=$G51)*(DM51=DN51)+($F51&lt;$G51)*(DM51&lt;DN51)),"")</f>
        <v/>
      </c>
      <c r="DQ51" s="228" t="str">
        <f aca="false">IF((DP51&lt;&gt;""),IF(OR($F51&lt;&gt;$G51,PrSettings!$M$4="●"),(($F51-$G51)=(DM51-DN51))*1,0),"")</f>
        <v/>
      </c>
      <c r="DR51" s="228" t="str">
        <f aca="false">IF((DQ51&lt;&gt;""),($F51=DM51)*($G51=DN51),"")</f>
        <v/>
      </c>
      <c r="DS51" s="228" t="str">
        <f aca="false">IF(DP51&lt;&gt;"",IF(ABS($F51-$G51)&gt;=PrSettings!$M$7,(ABS($F51-$G51-DM51+DN51)&lt;=1)*1,IF(AND(DP51,$F51=$G51,$F51&gt;=PrSettings!$M$6),(ABS(DM51-$F51)&lt;=1)*1,IF(AND(ABS($F51-$G51-DM51+DN51)&lt;=1,$F51+$G51&gt;=PrSettings!$M$8),(ABS(DM51-$F51)&lt;=1)*(ABS(DN51-$G51)&lt;=1)*1,""))),"")</f>
        <v/>
      </c>
      <c r="DT51" s="320" t="str">
        <f aca="false">IF(OR(($C51&lt;&gt;"")*(DI51&lt;&gt;""),($E51&lt;&gt;"")*(DK51&lt;&gt;"")),($B51=DI51)*1+($D51=DK51)*1,"")</f>
        <v/>
      </c>
      <c r="DV51" s="226" t="str">
        <f aca="false">$B51</f>
        <v/>
      </c>
      <c r="DW51" s="227" t="str">
        <f aca="false">$C51</f>
        <v/>
      </c>
      <c r="DX51" s="228" t="str">
        <f aca="false">$D51</f>
        <v/>
      </c>
      <c r="DY51" s="227" t="str">
        <f aca="false">$E51</f>
        <v/>
      </c>
      <c r="DZ51" s="231"/>
      <c r="EA51" s="231"/>
      <c r="EB51" s="319" t="n">
        <f aca="false">COUNTIF(DV$62:DV$63,DX63)+COUNTIF(DX$62:DX$63,DX63)</f>
        <v>0</v>
      </c>
      <c r="EC51" s="228" t="str">
        <f aca="false">IF(($F51&lt;&gt;"")*($G51&lt;&gt;"")*(DZ51&lt;&gt;"")*(EA51&lt;&gt;""),IF(EG51&lt;&gt;2,"0",($F51&gt;$G51)*(DZ51&gt;EA51)+($F51=$G51)*(DZ51=EA51)+($F51&lt;$G51)*(DZ51&lt;EA51)),"")</f>
        <v/>
      </c>
      <c r="ED51" s="228" t="str">
        <f aca="false">IF((EC51&lt;&gt;""),IF(OR($F51&lt;&gt;$G51,PrSettings!$M$4="●"),(($F51-$G51)=(DZ51-EA51))*1,0),"")</f>
        <v/>
      </c>
      <c r="EE51" s="228" t="str">
        <f aca="false">IF((ED51&lt;&gt;""),($F51=DZ51)*($G51=EA51),"")</f>
        <v/>
      </c>
      <c r="EF51" s="228" t="str">
        <f aca="false">IF(EC51&lt;&gt;"",IF(ABS($F51-$G51)&gt;=PrSettings!$M$7,(ABS($F51-$G51-DZ51+EA51)&lt;=1)*1,IF(AND(EC51,$F51=$G51,$F51&gt;=PrSettings!$M$6),(ABS(DZ51-$F51)&lt;=1)*1,IF(AND(ABS($F51-$G51-DZ51+EA51)&lt;=1,$F51+$G51&gt;=PrSettings!$M$8),(ABS(DZ51-$F51)&lt;=1)*(ABS(EA51-$G51)&lt;=1)*1,""))),"")</f>
        <v/>
      </c>
      <c r="EG51" s="320" t="str">
        <f aca="false">IF(OR(($C51&lt;&gt;"")*(DV51&lt;&gt;""),($E51&lt;&gt;"")*(DX51&lt;&gt;"")),($B51=DV51)*1+($D51=DX51)*1,"")</f>
        <v/>
      </c>
      <c r="EI51" s="226" t="str">
        <f aca="false">$B51</f>
        <v/>
      </c>
      <c r="EJ51" s="227" t="str">
        <f aca="false">$C51</f>
        <v/>
      </c>
      <c r="EK51" s="228" t="str">
        <f aca="false">$D51</f>
        <v/>
      </c>
      <c r="EL51" s="227" t="str">
        <f aca="false">$E51</f>
        <v/>
      </c>
      <c r="EM51" s="231"/>
      <c r="EN51" s="231"/>
      <c r="EO51" s="319" t="n">
        <f aca="false">COUNTIF(EI$62:EI$63,EK63)+COUNTIF(EK$62:EK$63,EK63)</f>
        <v>0</v>
      </c>
      <c r="EP51" s="228" t="str">
        <f aca="false">IF(($F51&lt;&gt;"")*($G51&lt;&gt;"")*(EM51&lt;&gt;"")*(EN51&lt;&gt;""),IF(ET51&lt;&gt;2,"0",($F51&gt;$G51)*(EM51&gt;EN51)+($F51=$G51)*(EM51=EN51)+($F51&lt;$G51)*(EM51&lt;EN51)),"")</f>
        <v/>
      </c>
      <c r="EQ51" s="228" t="str">
        <f aca="false">IF((EP51&lt;&gt;""),IF(OR($F51&lt;&gt;$G51,PrSettings!$M$4="●"),(($F51-$G51)=(EM51-EN51))*1,0),"")</f>
        <v/>
      </c>
      <c r="ER51" s="228" t="str">
        <f aca="false">IF((EQ51&lt;&gt;""),($F51=EM51)*($G51=EN51),"")</f>
        <v/>
      </c>
      <c r="ES51" s="228" t="str">
        <f aca="false">IF(EP51&lt;&gt;"",IF(ABS($F51-$G51)&gt;=PrSettings!$M$7,(ABS($F51-$G51-EM51+EN51)&lt;=1)*1,IF(AND(EP51,$F51=$G51,$F51&gt;=PrSettings!$M$6),(ABS(EM51-$F51)&lt;=1)*1,IF(AND(ABS($F51-$G51-EM51+EN51)&lt;=1,$F51+$G51&gt;=PrSettings!$M$8),(ABS(EM51-$F51)&lt;=1)*(ABS(EN51-$G51)&lt;=1)*1,""))),"")</f>
        <v/>
      </c>
      <c r="ET51" s="320" t="str">
        <f aca="false">IF(OR(($C51&lt;&gt;"")*(EI51&lt;&gt;""),($E51&lt;&gt;"")*(EK51&lt;&gt;"")),($B51=EI51)*1+($D51=EK51)*1,"")</f>
        <v/>
      </c>
      <c r="EV51" s="226" t="str">
        <f aca="false">$B51</f>
        <v/>
      </c>
      <c r="EW51" s="227" t="str">
        <f aca="false">$C51</f>
        <v/>
      </c>
      <c r="EX51" s="228" t="str">
        <f aca="false">$D51</f>
        <v/>
      </c>
      <c r="EY51" s="227" t="str">
        <f aca="false">$E51</f>
        <v/>
      </c>
      <c r="EZ51" s="231"/>
      <c r="FA51" s="231"/>
      <c r="FB51" s="319" t="n">
        <f aca="false">COUNTIF(EV$62:EV$63,EX63)+COUNTIF(EX$62:EX$63,EX63)</f>
        <v>0</v>
      </c>
      <c r="FC51" s="228" t="str">
        <f aca="false">IF(($F51&lt;&gt;"")*($G51&lt;&gt;"")*(EZ51&lt;&gt;"")*(FA51&lt;&gt;""),IF(FG51&lt;&gt;2,"0",($F51&gt;$G51)*(EZ51&gt;FA51)+($F51=$G51)*(EZ51=FA51)+($F51&lt;$G51)*(EZ51&lt;FA51)),"")</f>
        <v/>
      </c>
      <c r="FD51" s="228" t="str">
        <f aca="false">IF((FC51&lt;&gt;""),IF(OR($F51&lt;&gt;$G51,PrSettings!$M$4="●"),(($F51-$G51)=(EZ51-FA51))*1,0),"")</f>
        <v/>
      </c>
      <c r="FE51" s="228" t="str">
        <f aca="false">IF((FD51&lt;&gt;""),($F51=EZ51)*($G51=FA51),"")</f>
        <v/>
      </c>
      <c r="FF51" s="228" t="str">
        <f aca="false">IF(FC51&lt;&gt;"",IF(ABS($F51-$G51)&gt;=PrSettings!$M$7,(ABS($F51-$G51-EZ51+FA51)&lt;=1)*1,IF(AND(FC51,$F51=$G51,$F51&gt;=PrSettings!$M$6),(ABS(EZ51-$F51)&lt;=1)*1,IF(AND(ABS($F51-$G51-EZ51+FA51)&lt;=1,$F51+$G51&gt;=PrSettings!$M$8),(ABS(EZ51-$F51)&lt;=1)*(ABS(FA51-$G51)&lt;=1)*1,""))),"")</f>
        <v/>
      </c>
      <c r="FG51" s="320" t="str">
        <f aca="false">IF(OR(($C51&lt;&gt;"")*(EV51&lt;&gt;""),($E51&lt;&gt;"")*(EX51&lt;&gt;"")),($B51=EV51)*1+($D51=EX51)*1,"")</f>
        <v/>
      </c>
      <c r="FI51" s="226" t="str">
        <f aca="false">$B51</f>
        <v/>
      </c>
      <c r="FJ51" s="227" t="str">
        <f aca="false">$C51</f>
        <v/>
      </c>
      <c r="FK51" s="228" t="str">
        <f aca="false">$D51</f>
        <v/>
      </c>
      <c r="FL51" s="227" t="str">
        <f aca="false">$E51</f>
        <v/>
      </c>
      <c r="FM51" s="231"/>
      <c r="FN51" s="231"/>
      <c r="FO51" s="319" t="n">
        <f aca="false">COUNTIF(FI$62:FI$63,FK63)+COUNTIF(FK$62:FK$63,FK63)</f>
        <v>0</v>
      </c>
      <c r="FP51" s="228" t="str">
        <f aca="false">IF(($F51&lt;&gt;"")*($G51&lt;&gt;"")*(FM51&lt;&gt;"")*(FN51&lt;&gt;""),IF(FT51&lt;&gt;2,"0",($F51&gt;$G51)*(FM51&gt;FN51)+($F51=$G51)*(FM51=FN51)+($F51&lt;$G51)*(FM51&lt;FN51)),"")</f>
        <v/>
      </c>
      <c r="FQ51" s="228" t="str">
        <f aca="false">IF((FP51&lt;&gt;""),IF(OR($F51&lt;&gt;$G51,PrSettings!$M$4="●"),(($F51-$G51)=(FM51-FN51))*1,0),"")</f>
        <v/>
      </c>
      <c r="FR51" s="228" t="str">
        <f aca="false">IF((FQ51&lt;&gt;""),($F51=FM51)*($G51=FN51),"")</f>
        <v/>
      </c>
      <c r="FS51" s="228" t="str">
        <f aca="false">IF(FP51&lt;&gt;"",IF(ABS($F51-$G51)&gt;=PrSettings!$M$7,(ABS($F51-$G51-FM51+FN51)&lt;=1)*1,IF(AND(FP51,$F51=$G51,$F51&gt;=PrSettings!$M$6),(ABS(FM51-$F51)&lt;=1)*1,IF(AND(ABS($F51-$G51-FM51+FN51)&lt;=1,$F51+$G51&gt;=PrSettings!$M$8),(ABS(FM51-$F51)&lt;=1)*(ABS(FN51-$G51)&lt;=1)*1,""))),"")</f>
        <v/>
      </c>
      <c r="FT51" s="320" t="str">
        <f aca="false">IF(OR(($C51&lt;&gt;"")*(FI51&lt;&gt;""),($E51&lt;&gt;"")*(FK51&lt;&gt;"")),($B51=FI51)*1+($D51=FK51)*1,"")</f>
        <v/>
      </c>
      <c r="FV51" s="226" t="str">
        <f aca="false">$B51</f>
        <v/>
      </c>
      <c r="FW51" s="227" t="str">
        <f aca="false">$C51</f>
        <v/>
      </c>
      <c r="FX51" s="228" t="str">
        <f aca="false">$D51</f>
        <v/>
      </c>
      <c r="FY51" s="227" t="str">
        <f aca="false">$E51</f>
        <v/>
      </c>
      <c r="FZ51" s="231"/>
      <c r="GA51" s="231"/>
      <c r="GB51" s="319" t="n">
        <f aca="false">COUNTIF(FV$62:FV$63,FX63)+COUNTIF(FX$62:FX$63,FX63)</f>
        <v>0</v>
      </c>
      <c r="GC51" s="228" t="str">
        <f aca="false">IF(($F51&lt;&gt;"")*($G51&lt;&gt;"")*(FZ51&lt;&gt;"")*(GA51&lt;&gt;""),IF(GG51&lt;&gt;2,"0",($F51&gt;$G51)*(FZ51&gt;GA51)+($F51=$G51)*(FZ51=GA51)+($F51&lt;$G51)*(FZ51&lt;GA51)),"")</f>
        <v/>
      </c>
      <c r="GD51" s="228" t="str">
        <f aca="false">IF((GC51&lt;&gt;""),IF(OR($F51&lt;&gt;$G51,PrSettings!$M$4="●"),(($F51-$G51)=(FZ51-GA51))*1,0),"")</f>
        <v/>
      </c>
      <c r="GE51" s="228" t="str">
        <f aca="false">IF((GD51&lt;&gt;""),($F51=FZ51)*($G51=GA51),"")</f>
        <v/>
      </c>
      <c r="GF51" s="228" t="str">
        <f aca="false">IF(GC51&lt;&gt;"",IF(ABS($F51-$G51)&gt;=PrSettings!$M$7,(ABS($F51-$G51-FZ51+GA51)&lt;=1)*1,IF(AND(GC51,$F51=$G51,$F51&gt;=PrSettings!$M$6),(ABS(FZ51-$F51)&lt;=1)*1,IF(AND(ABS($F51-$G51-FZ51+GA51)&lt;=1,$F51+$G51&gt;=PrSettings!$M$8),(ABS(FZ51-$F51)&lt;=1)*(ABS(GA51-$G51)&lt;=1)*1,""))),"")</f>
        <v/>
      </c>
      <c r="GG51" s="320" t="str">
        <f aca="false">IF(OR(($C51&lt;&gt;"")*(FV51&lt;&gt;""),($E51&lt;&gt;"")*(FX51&lt;&gt;"")),($B51=FV51)*1+($D51=FX51)*1,"")</f>
        <v/>
      </c>
      <c r="GI51" s="226" t="str">
        <f aca="false">$B51</f>
        <v/>
      </c>
      <c r="GJ51" s="227" t="str">
        <f aca="false">$C51</f>
        <v/>
      </c>
      <c r="GK51" s="228" t="str">
        <f aca="false">$D51</f>
        <v/>
      </c>
      <c r="GL51" s="227" t="str">
        <f aca="false">$E51</f>
        <v/>
      </c>
      <c r="GM51" s="231"/>
      <c r="GN51" s="231"/>
      <c r="GO51" s="319" t="n">
        <f aca="false">COUNTIF(GI$62:GI$63,GK63)+COUNTIF(GK$62:GK$63,GK63)</f>
        <v>0</v>
      </c>
      <c r="GP51" s="228" t="str">
        <f aca="false">IF(($F51&lt;&gt;"")*($G51&lt;&gt;"")*(GM51&lt;&gt;"")*(GN51&lt;&gt;""),IF(GT51&lt;&gt;2,"0",($F51&gt;$G51)*(GM51&gt;GN51)+($F51=$G51)*(GM51=GN51)+($F51&lt;$G51)*(GM51&lt;GN51)),"")</f>
        <v/>
      </c>
      <c r="GQ51" s="228" t="str">
        <f aca="false">IF((GP51&lt;&gt;""),IF(OR($F51&lt;&gt;$G51,PrSettings!$M$4="●"),(($F51-$G51)=(GM51-GN51))*1,0),"")</f>
        <v/>
      </c>
      <c r="GR51" s="228" t="str">
        <f aca="false">IF((GQ51&lt;&gt;""),($F51=GM51)*($G51=GN51),"")</f>
        <v/>
      </c>
      <c r="GS51" s="228" t="str">
        <f aca="false">IF(GP51&lt;&gt;"",IF(ABS($F51-$G51)&gt;=PrSettings!$M$7,(ABS($F51-$G51-GM51+GN51)&lt;=1)*1,IF(AND(GP51,$F51=$G51,$F51&gt;=PrSettings!$M$6),(ABS(GM51-$F51)&lt;=1)*1,IF(AND(ABS($F51-$G51-GM51+GN51)&lt;=1,$F51+$G51&gt;=PrSettings!$M$8),(ABS(GM51-$F51)&lt;=1)*(ABS(GN51-$G51)&lt;=1)*1,""))),"")</f>
        <v/>
      </c>
      <c r="GT51" s="320" t="str">
        <f aca="false">IF(OR(($C51&lt;&gt;"")*(GI51&lt;&gt;""),($E51&lt;&gt;"")*(GK51&lt;&gt;"")),($B51=GI51)*1+($D51=GK51)*1,"")</f>
        <v/>
      </c>
      <c r="GV51" s="226" t="str">
        <f aca="false">$B51</f>
        <v/>
      </c>
      <c r="GW51" s="227" t="str">
        <f aca="false">$C51</f>
        <v/>
      </c>
      <c r="GX51" s="228" t="str">
        <f aca="false">$D51</f>
        <v/>
      </c>
      <c r="GY51" s="227" t="str">
        <f aca="false">$E51</f>
        <v/>
      </c>
      <c r="GZ51" s="231"/>
      <c r="HA51" s="231"/>
      <c r="HB51" s="319" t="n">
        <f aca="false">COUNTIF(GV$62:GV$63,GX63)+COUNTIF(GX$62:GX$63,GX63)</f>
        <v>0</v>
      </c>
      <c r="HC51" s="228" t="str">
        <f aca="false">IF(($F51&lt;&gt;"")*($G51&lt;&gt;"")*(GZ51&lt;&gt;"")*(HA51&lt;&gt;""),IF(HG51&lt;&gt;2,"0",($F51&gt;$G51)*(GZ51&gt;HA51)+($F51=$G51)*(GZ51=HA51)+($F51&lt;$G51)*(GZ51&lt;HA51)),"")</f>
        <v/>
      </c>
      <c r="HD51" s="228" t="str">
        <f aca="false">IF((HC51&lt;&gt;""),IF(OR($F51&lt;&gt;$G51,PrSettings!$M$4="●"),(($F51-$G51)=(GZ51-HA51))*1,0),"")</f>
        <v/>
      </c>
      <c r="HE51" s="228" t="str">
        <f aca="false">IF((HD51&lt;&gt;""),($F51=GZ51)*($G51=HA51),"")</f>
        <v/>
      </c>
      <c r="HF51" s="228" t="str">
        <f aca="false">IF(HC51&lt;&gt;"",IF(ABS($F51-$G51)&gt;=PrSettings!$M$7,(ABS($F51-$G51-GZ51+HA51)&lt;=1)*1,IF(AND(HC51,$F51=$G51,$F51&gt;=PrSettings!$M$6),(ABS(GZ51-$F51)&lt;=1)*1,IF(AND(ABS($F51-$G51-GZ51+HA51)&lt;=1,$F51+$G51&gt;=PrSettings!$M$8),(ABS(GZ51-$F51)&lt;=1)*(ABS(HA51-$G51)&lt;=1)*1,""))),"")</f>
        <v/>
      </c>
      <c r="HG51" s="320" t="str">
        <f aca="false">IF(OR(($C51&lt;&gt;"")*(GV51&lt;&gt;""),($E51&lt;&gt;"")*(GX51&lt;&gt;"")),($B51=GV51)*1+($D51=GX51)*1,"")</f>
        <v/>
      </c>
      <c r="HI51" s="226" t="str">
        <f aca="false">$B51</f>
        <v/>
      </c>
      <c r="HJ51" s="227" t="str">
        <f aca="false">$C51</f>
        <v/>
      </c>
      <c r="HK51" s="228" t="str">
        <f aca="false">$D51</f>
        <v/>
      </c>
      <c r="HL51" s="227" t="str">
        <f aca="false">$E51</f>
        <v/>
      </c>
      <c r="HM51" s="231"/>
      <c r="HN51" s="231"/>
      <c r="HO51" s="319" t="n">
        <f aca="false">COUNTIF(HI$62:HI$63,HK63)+COUNTIF(HK$62:HK$63,HK63)</f>
        <v>0</v>
      </c>
      <c r="HP51" s="228" t="str">
        <f aca="false">IF(($F51&lt;&gt;"")*($G51&lt;&gt;"")*(HM51&lt;&gt;"")*(HN51&lt;&gt;""),IF(HT51&lt;&gt;2,"0",($F51&gt;$G51)*(HM51&gt;HN51)+($F51=$G51)*(HM51=HN51)+($F51&lt;$G51)*(HM51&lt;HN51)),"")</f>
        <v/>
      </c>
      <c r="HQ51" s="228" t="str">
        <f aca="false">IF((HP51&lt;&gt;""),IF(OR($F51&lt;&gt;$G51,PrSettings!$M$4="●"),(($F51-$G51)=(HM51-HN51))*1,0),"")</f>
        <v/>
      </c>
      <c r="HR51" s="228" t="str">
        <f aca="false">IF((HQ51&lt;&gt;""),($F51=HM51)*($G51=HN51),"")</f>
        <v/>
      </c>
      <c r="HS51" s="228" t="str">
        <f aca="false">IF(HP51&lt;&gt;"",IF(ABS($F51-$G51)&gt;=PrSettings!$M$7,(ABS($F51-$G51-HM51+HN51)&lt;=1)*1,IF(AND(HP51,$F51=$G51,$F51&gt;=PrSettings!$M$6),(ABS(HM51-$F51)&lt;=1)*1,IF(AND(ABS($F51-$G51-HM51+HN51)&lt;=1,$F51+$G51&gt;=PrSettings!$M$8),(ABS(HM51-$F51)&lt;=1)*(ABS(HN51-$G51)&lt;=1)*1,""))),"")</f>
        <v/>
      </c>
      <c r="HT51" s="320" t="str">
        <f aca="false">IF(OR(($C51&lt;&gt;"")*(HI51&lt;&gt;""),($E51&lt;&gt;"")*(HK51&lt;&gt;"")),($B51=HI51)*1+($D51=HK51)*1,"")</f>
        <v/>
      </c>
      <c r="HV51" s="226" t="str">
        <f aca="false">$B51</f>
        <v/>
      </c>
      <c r="HW51" s="227" t="str">
        <f aca="false">$C51</f>
        <v/>
      </c>
      <c r="HX51" s="228" t="str">
        <f aca="false">$D51</f>
        <v/>
      </c>
      <c r="HY51" s="227" t="str">
        <f aca="false">$E51</f>
        <v/>
      </c>
      <c r="HZ51" s="231"/>
      <c r="IA51" s="231"/>
      <c r="IB51" s="319" t="n">
        <f aca="false">COUNTIF(HV$62:HV$63,HX63)+COUNTIF(HX$62:HX$63,HX63)</f>
        <v>0</v>
      </c>
      <c r="IC51" s="228" t="str">
        <f aca="false">IF(($F51&lt;&gt;"")*($G51&lt;&gt;"")*(HZ51&lt;&gt;"")*(IA51&lt;&gt;""),IF(IG51&lt;&gt;2,"0",($F51&gt;$G51)*(HZ51&gt;IA51)+($F51=$G51)*(HZ51=IA51)+($F51&lt;$G51)*(HZ51&lt;IA51)),"")</f>
        <v/>
      </c>
      <c r="ID51" s="228" t="str">
        <f aca="false">IF((IC51&lt;&gt;""),IF(OR($F51&lt;&gt;$G51,PrSettings!$M$4="●"),(($F51-$G51)=(HZ51-IA51))*1,0),"")</f>
        <v/>
      </c>
      <c r="IE51" s="228" t="str">
        <f aca="false">IF((ID51&lt;&gt;""),($F51=HZ51)*($G51=IA51),"")</f>
        <v/>
      </c>
      <c r="IF51" s="228" t="str">
        <f aca="false">IF(IC51&lt;&gt;"",IF(ABS($F51-$G51)&gt;=PrSettings!$M$7,(ABS($F51-$G51-HZ51+IA51)&lt;=1)*1,IF(AND(IC51,$F51=$G51,$F51&gt;=PrSettings!$M$6),(ABS(HZ51-$F51)&lt;=1)*1,IF(AND(ABS($F51-$G51-HZ51+IA51)&lt;=1,$F51+$G51&gt;=PrSettings!$M$8),(ABS(HZ51-$F51)&lt;=1)*(ABS(IA51-$G51)&lt;=1)*1,""))),"")</f>
        <v/>
      </c>
      <c r="IG51" s="320" t="str">
        <f aca="false">IF(OR(($C51&lt;&gt;"")*(HV51&lt;&gt;""),($E51&lt;&gt;"")*(HX51&lt;&gt;"")),($B51=HV51)*1+($D51=HX51)*1,"")</f>
        <v/>
      </c>
      <c r="II51" s="226" t="str">
        <f aca="false">$B51</f>
        <v/>
      </c>
      <c r="IJ51" s="227" t="str">
        <f aca="false">$C51</f>
        <v/>
      </c>
      <c r="IK51" s="228" t="str">
        <f aca="false">$D51</f>
        <v/>
      </c>
      <c r="IL51" s="227" t="str">
        <f aca="false">$E51</f>
        <v/>
      </c>
      <c r="IM51" s="231"/>
      <c r="IN51" s="231"/>
      <c r="IO51" s="319" t="n">
        <f aca="false">COUNTIF(II$62:II$63,IK63)+COUNTIF(IK$62:IK$63,IK63)</f>
        <v>0</v>
      </c>
      <c r="IP51" s="228" t="str">
        <f aca="false">IF(($F51&lt;&gt;"")*($G51&lt;&gt;"")*(IM51&lt;&gt;"")*(IN51&lt;&gt;""),IF(IT51&lt;&gt;2,"0",($F51&gt;$G51)*(IM51&gt;IN51)+($F51=$G51)*(IM51=IN51)+($F51&lt;$G51)*(IM51&lt;IN51)),"")</f>
        <v/>
      </c>
      <c r="IQ51" s="228" t="str">
        <f aca="false">IF((IP51&lt;&gt;""),IF(OR($F51&lt;&gt;$G51,PrSettings!$M$4="●"),(($F51-$G51)=(IM51-IN51))*1,0),"")</f>
        <v/>
      </c>
      <c r="IR51" s="228" t="str">
        <f aca="false">IF((IQ51&lt;&gt;""),($F51=IM51)*($G51=IN51),"")</f>
        <v/>
      </c>
      <c r="IS51" s="228" t="str">
        <f aca="false">IF(IP51&lt;&gt;"",IF(ABS($F51-$G51)&gt;=PrSettings!$M$7,(ABS($F51-$G51-IM51+IN51)&lt;=1)*1,IF(AND(IP51,$F51=$G51,$F51&gt;=PrSettings!$M$6),(ABS(IM51-$F51)&lt;=1)*1,IF(AND(ABS($F51-$G51-IM51+IN51)&lt;=1,$F51+$G51&gt;=PrSettings!$M$8),(ABS(IM51-$F51)&lt;=1)*(ABS(IN51-$G51)&lt;=1)*1,""))),"")</f>
        <v/>
      </c>
      <c r="IT51" s="320" t="str">
        <f aca="false">IF(OR(($C51&lt;&gt;"")*(II51&lt;&gt;""),($E51&lt;&gt;"")*(IK51&lt;&gt;"")),($B51=II51)*1+($D51=IK51)*1,"")</f>
        <v/>
      </c>
      <c r="IV51" s="226" t="str">
        <f aca="false">$B51</f>
        <v/>
      </c>
      <c r="IW51" s="227" t="str">
        <f aca="false">$C51</f>
        <v/>
      </c>
      <c r="IX51" s="228" t="str">
        <f aca="false">$D51</f>
        <v/>
      </c>
      <c r="IY51" s="227" t="str">
        <f aca="false">$E51</f>
        <v/>
      </c>
      <c r="IZ51" s="231"/>
      <c r="JA51" s="231"/>
      <c r="JB51" s="319" t="n">
        <f aca="false">COUNTIF(IV$62:IV$63,IX63)+COUNTIF(IX$62:IX$63,IX63)</f>
        <v>0</v>
      </c>
      <c r="JC51" s="228" t="str">
        <f aca="false">IF(($F51&lt;&gt;"")*($G51&lt;&gt;"")*(IZ51&lt;&gt;"")*(JA51&lt;&gt;""),IF(JG51&lt;&gt;2,"0",($F51&gt;$G51)*(IZ51&gt;JA51)+($F51=$G51)*(IZ51=JA51)+($F51&lt;$G51)*(IZ51&lt;JA51)),"")</f>
        <v/>
      </c>
      <c r="JD51" s="228" t="str">
        <f aca="false">IF((JC51&lt;&gt;""),IF(OR($F51&lt;&gt;$G51,PrSettings!$M$4="●"),(($F51-$G51)=(IZ51-JA51))*1,0),"")</f>
        <v/>
      </c>
      <c r="JE51" s="228" t="str">
        <f aca="false">IF((JD51&lt;&gt;""),($F51=IZ51)*($G51=JA51),"")</f>
        <v/>
      </c>
      <c r="JF51" s="228" t="str">
        <f aca="false">IF(JC51&lt;&gt;"",IF(ABS($F51-$G51)&gt;=PrSettings!$M$7,(ABS($F51-$G51-IZ51+JA51)&lt;=1)*1,IF(AND(JC51,$F51=$G51,$F51&gt;=PrSettings!$M$6),(ABS(IZ51-$F51)&lt;=1)*1,IF(AND(ABS($F51-$G51-IZ51+JA51)&lt;=1,$F51+$G51&gt;=PrSettings!$M$8),(ABS(IZ51-$F51)&lt;=1)*(ABS(JA51-$G51)&lt;=1)*1,""))),"")</f>
        <v/>
      </c>
      <c r="JG51" s="320" t="str">
        <f aca="false">IF(OR(($C51&lt;&gt;"")*(IV51&lt;&gt;""),($E51&lt;&gt;"")*(IX51&lt;&gt;"")),($B51=IV51)*1+($D51=IX51)*1,"")</f>
        <v/>
      </c>
      <c r="JI51" s="226" t="str">
        <f aca="false">$B51</f>
        <v/>
      </c>
      <c r="JJ51" s="227" t="str">
        <f aca="false">$C51</f>
        <v/>
      </c>
      <c r="JK51" s="228" t="str">
        <f aca="false">$D51</f>
        <v/>
      </c>
      <c r="JL51" s="227" t="str">
        <f aca="false">$E51</f>
        <v/>
      </c>
      <c r="JM51" s="231"/>
      <c r="JN51" s="231"/>
      <c r="JO51" s="319" t="n">
        <f aca="false">COUNTIF(JI$62:JI$63,JK63)+COUNTIF(JK$62:JK$63,JK63)</f>
        <v>0</v>
      </c>
      <c r="JP51" s="228" t="str">
        <f aca="false">IF(($F51&lt;&gt;"")*($G51&lt;&gt;"")*(JM51&lt;&gt;"")*(JN51&lt;&gt;""),IF(JT51&lt;&gt;2,"0",($F51&gt;$G51)*(JM51&gt;JN51)+($F51=$G51)*(JM51=JN51)+($F51&lt;$G51)*(JM51&lt;JN51)),"")</f>
        <v/>
      </c>
      <c r="JQ51" s="228" t="str">
        <f aca="false">IF((JP51&lt;&gt;""),IF(OR($F51&lt;&gt;$G51,PrSettings!$M$4="●"),(($F51-$G51)=(JM51-JN51))*1,0),"")</f>
        <v/>
      </c>
      <c r="JR51" s="228" t="str">
        <f aca="false">IF((JQ51&lt;&gt;""),($F51=JM51)*($G51=JN51),"")</f>
        <v/>
      </c>
      <c r="JS51" s="228" t="str">
        <f aca="false">IF(JP51&lt;&gt;"",IF(ABS($F51-$G51)&gt;=PrSettings!$M$7,(ABS($F51-$G51-JM51+JN51)&lt;=1)*1,IF(AND(JP51,$F51=$G51,$F51&gt;=PrSettings!$M$6),(ABS(JM51-$F51)&lt;=1)*1,IF(AND(ABS($F51-$G51-JM51+JN51)&lt;=1,$F51+$G51&gt;=PrSettings!$M$8),(ABS(JM51-$F51)&lt;=1)*(ABS(JN51-$G51)&lt;=1)*1,""))),"")</f>
        <v/>
      </c>
      <c r="JT51" s="320" t="str">
        <f aca="false">IF(OR(($C51&lt;&gt;"")*(JI51&lt;&gt;""),($E51&lt;&gt;"")*(JK51&lt;&gt;"")),($B51=JI51)*1+($D51=JK51)*1,"")</f>
        <v/>
      </c>
      <c r="JV51" s="226" t="str">
        <f aca="false">$B51</f>
        <v/>
      </c>
      <c r="JW51" s="227" t="str">
        <f aca="false">$C51</f>
        <v/>
      </c>
      <c r="JX51" s="228" t="str">
        <f aca="false">$D51</f>
        <v/>
      </c>
      <c r="JY51" s="227" t="str">
        <f aca="false">$E51</f>
        <v/>
      </c>
      <c r="JZ51" s="231"/>
      <c r="KA51" s="231"/>
      <c r="KB51" s="319" t="n">
        <f aca="false">COUNTIF(JV$62:JV$63,JX63)+COUNTIF(JX$62:JX$63,JX63)</f>
        <v>0</v>
      </c>
      <c r="KC51" s="228" t="str">
        <f aca="false">IF(($F51&lt;&gt;"")*($G51&lt;&gt;"")*(JZ51&lt;&gt;"")*(KA51&lt;&gt;""),IF(KG51&lt;&gt;2,"0",($F51&gt;$G51)*(JZ51&gt;KA51)+($F51=$G51)*(JZ51=KA51)+($F51&lt;$G51)*(JZ51&lt;KA51)),"")</f>
        <v/>
      </c>
      <c r="KD51" s="228" t="str">
        <f aca="false">IF((KC51&lt;&gt;""),IF(OR($F51&lt;&gt;$G51,PrSettings!$M$4="●"),(($F51-$G51)=(JZ51-KA51))*1,0),"")</f>
        <v/>
      </c>
      <c r="KE51" s="228" t="str">
        <f aca="false">IF((KD51&lt;&gt;""),($F51=JZ51)*($G51=KA51),"")</f>
        <v/>
      </c>
      <c r="KF51" s="228" t="str">
        <f aca="false">IF(KC51&lt;&gt;"",IF(ABS($F51-$G51)&gt;=PrSettings!$M$7,(ABS($F51-$G51-JZ51+KA51)&lt;=1)*1,IF(AND(KC51,$F51=$G51,$F51&gt;=PrSettings!$M$6),(ABS(JZ51-$F51)&lt;=1)*1,IF(AND(ABS($F51-$G51-JZ51+KA51)&lt;=1,$F51+$G51&gt;=PrSettings!$M$8),(ABS(JZ51-$F51)&lt;=1)*(ABS(KA51-$G51)&lt;=1)*1,""))),"")</f>
        <v/>
      </c>
      <c r="KG51" s="320" t="str">
        <f aca="false">IF(OR(($C51&lt;&gt;"")*(JV51&lt;&gt;""),($E51&lt;&gt;"")*(JX51&lt;&gt;"")),($B51=JV51)*1+($D51=JX51)*1,"")</f>
        <v/>
      </c>
      <c r="KI51" s="226" t="str">
        <f aca="false">$B51</f>
        <v/>
      </c>
      <c r="KJ51" s="227" t="str">
        <f aca="false">$C51</f>
        <v/>
      </c>
      <c r="KK51" s="228" t="str">
        <f aca="false">$D51</f>
        <v/>
      </c>
      <c r="KL51" s="227" t="str">
        <f aca="false">$E51</f>
        <v/>
      </c>
      <c r="KM51" s="231"/>
      <c r="KN51" s="231"/>
      <c r="KO51" s="319" t="n">
        <f aca="false">COUNTIF(KI$62:KI$63,KK63)+COUNTIF(KK$62:KK$63,KK63)</f>
        <v>0</v>
      </c>
      <c r="KP51" s="228" t="str">
        <f aca="false">IF(($F51&lt;&gt;"")*($G51&lt;&gt;"")*(KM51&lt;&gt;"")*(KN51&lt;&gt;""),IF(KT51&lt;&gt;2,"0",($F51&gt;$G51)*(KM51&gt;KN51)+($F51=$G51)*(KM51=KN51)+($F51&lt;$G51)*(KM51&lt;KN51)),"")</f>
        <v/>
      </c>
      <c r="KQ51" s="228" t="str">
        <f aca="false">IF((KP51&lt;&gt;""),IF(OR($F51&lt;&gt;$G51,PrSettings!$M$4="●"),(($F51-$G51)=(KM51-KN51))*1,0),"")</f>
        <v/>
      </c>
      <c r="KR51" s="228" t="str">
        <f aca="false">IF((KQ51&lt;&gt;""),($F51=KM51)*($G51=KN51),"")</f>
        <v/>
      </c>
      <c r="KS51" s="228" t="str">
        <f aca="false">IF(KP51&lt;&gt;"",IF(ABS($F51-$G51)&gt;=PrSettings!$M$7,(ABS($F51-$G51-KM51+KN51)&lt;=1)*1,IF(AND(KP51,$F51=$G51,$F51&gt;=PrSettings!$M$6),(ABS(KM51-$F51)&lt;=1)*1,IF(AND(ABS($F51-$G51-KM51+KN51)&lt;=1,$F51+$G51&gt;=PrSettings!$M$8),(ABS(KM51-$F51)&lt;=1)*(ABS(KN51-$G51)&lt;=1)*1,""))),"")</f>
        <v/>
      </c>
      <c r="KT51" s="320" t="str">
        <f aca="false">IF(OR(($C51&lt;&gt;"")*(KI51&lt;&gt;""),($E51&lt;&gt;"")*(KK51&lt;&gt;"")),($B51=KI51)*1+($D51=KK51)*1,"")</f>
        <v/>
      </c>
      <c r="KV51" s="226" t="str">
        <f aca="false">$B51</f>
        <v/>
      </c>
      <c r="KW51" s="227" t="str">
        <f aca="false">$C51</f>
        <v/>
      </c>
      <c r="KX51" s="228" t="str">
        <f aca="false">$D51</f>
        <v/>
      </c>
      <c r="KY51" s="227" t="str">
        <f aca="false">$E51</f>
        <v/>
      </c>
      <c r="KZ51" s="231"/>
      <c r="LA51" s="231"/>
      <c r="LB51" s="319" t="n">
        <f aca="false">COUNTIF(KV$62:KV$63,KX63)+COUNTIF(KX$62:KX$63,KX63)</f>
        <v>0</v>
      </c>
      <c r="LC51" s="228" t="str">
        <f aca="false">IF(($F51&lt;&gt;"")*($G51&lt;&gt;"")*(KZ51&lt;&gt;"")*(LA51&lt;&gt;""),IF(LG51&lt;&gt;2,"0",($F51&gt;$G51)*(KZ51&gt;LA51)+($F51=$G51)*(KZ51=LA51)+($F51&lt;$G51)*(KZ51&lt;LA51)),"")</f>
        <v/>
      </c>
      <c r="LD51" s="228" t="str">
        <f aca="false">IF((LC51&lt;&gt;""),IF(OR($F51&lt;&gt;$G51,PrSettings!$M$4="●"),(($F51-$G51)=(KZ51-LA51))*1,0),"")</f>
        <v/>
      </c>
      <c r="LE51" s="228" t="str">
        <f aca="false">IF((LD51&lt;&gt;""),($F51=KZ51)*($G51=LA51),"")</f>
        <v/>
      </c>
      <c r="LF51" s="228" t="str">
        <f aca="false">IF(LC51&lt;&gt;"",IF(ABS($F51-$G51)&gt;=PrSettings!$M$7,(ABS($F51-$G51-KZ51+LA51)&lt;=1)*1,IF(AND(LC51,$F51=$G51,$F51&gt;=PrSettings!$M$6),(ABS(KZ51-$F51)&lt;=1)*1,IF(AND(ABS($F51-$G51-KZ51+LA51)&lt;=1,$F51+$G51&gt;=PrSettings!$M$8),(ABS(KZ51-$F51)&lt;=1)*(ABS(LA51-$G51)&lt;=1)*1,""))),"")</f>
        <v/>
      </c>
      <c r="LG51" s="320" t="str">
        <f aca="false">IF(OR(($C51&lt;&gt;"")*(KV51&lt;&gt;""),($E51&lt;&gt;"")*(KX51&lt;&gt;"")),($B51=KV51)*1+($D51=KX51)*1,"")</f>
        <v/>
      </c>
      <c r="LI51" s="226" t="str">
        <f aca="false">$B51</f>
        <v/>
      </c>
      <c r="LJ51" s="227" t="str">
        <f aca="false">$C51</f>
        <v/>
      </c>
      <c r="LK51" s="228" t="str">
        <f aca="false">$D51</f>
        <v/>
      </c>
      <c r="LL51" s="227" t="str">
        <f aca="false">$E51</f>
        <v/>
      </c>
      <c r="LM51" s="231"/>
      <c r="LN51" s="231"/>
      <c r="LO51" s="319" t="n">
        <f aca="false">COUNTIF(LI$62:LI$63,LK63)+COUNTIF(LK$62:LK$63,LK63)</f>
        <v>0</v>
      </c>
      <c r="LP51" s="228" t="str">
        <f aca="false">IF(($F51&lt;&gt;"")*($G51&lt;&gt;"")*(LM51&lt;&gt;"")*(LN51&lt;&gt;""),IF(LT51&lt;&gt;2,"0",($F51&gt;$G51)*(LM51&gt;LN51)+($F51=$G51)*(LM51=LN51)+($F51&lt;$G51)*(LM51&lt;LN51)),"")</f>
        <v/>
      </c>
      <c r="LQ51" s="228" t="str">
        <f aca="false">IF((LP51&lt;&gt;""),IF(OR($F51&lt;&gt;$G51,PrSettings!$M$4="●"),(($F51-$G51)=(LM51-LN51))*1,0),"")</f>
        <v/>
      </c>
      <c r="LR51" s="228" t="str">
        <f aca="false">IF((LQ51&lt;&gt;""),($F51=LM51)*($G51=LN51),"")</f>
        <v/>
      </c>
      <c r="LS51" s="228" t="str">
        <f aca="false">IF(LP51&lt;&gt;"",IF(ABS($F51-$G51)&gt;=PrSettings!$M$7,(ABS($F51-$G51-LM51+LN51)&lt;=1)*1,IF(AND(LP51,$F51=$G51,$F51&gt;=PrSettings!$M$6),(ABS(LM51-$F51)&lt;=1)*1,IF(AND(ABS($F51-$G51-LM51+LN51)&lt;=1,$F51+$G51&gt;=PrSettings!$M$8),(ABS(LM51-$F51)&lt;=1)*(ABS(LN51-$G51)&lt;=1)*1,""))),"")</f>
        <v/>
      </c>
      <c r="LT51" s="320" t="str">
        <f aca="false">IF(OR(($C51&lt;&gt;"")*(LI51&lt;&gt;""),($E51&lt;&gt;"")*(LK51&lt;&gt;"")),($B51=LI51)*1+($D51=LK51)*1,"")</f>
        <v/>
      </c>
      <c r="LV51" s="226" t="str">
        <f aca="false">$B51</f>
        <v/>
      </c>
      <c r="LW51" s="227" t="str">
        <f aca="false">$C51</f>
        <v/>
      </c>
      <c r="LX51" s="228" t="str">
        <f aca="false">$D51</f>
        <v/>
      </c>
      <c r="LY51" s="227" t="str">
        <f aca="false">$E51</f>
        <v/>
      </c>
      <c r="LZ51" s="231"/>
      <c r="MA51" s="231"/>
      <c r="MB51" s="319" t="n">
        <f aca="false">COUNTIF(LV$62:LV$63,LX63)+COUNTIF(LX$62:LX$63,LX63)</f>
        <v>0</v>
      </c>
      <c r="MC51" s="228" t="str">
        <f aca="false">IF(($F51&lt;&gt;"")*($G51&lt;&gt;"")*(LZ51&lt;&gt;"")*(MA51&lt;&gt;""),IF(MG51&lt;&gt;2,"0",($F51&gt;$G51)*(LZ51&gt;MA51)+($F51=$G51)*(LZ51=MA51)+($F51&lt;$G51)*(LZ51&lt;MA51)),"")</f>
        <v/>
      </c>
      <c r="MD51" s="228" t="str">
        <f aca="false">IF((MC51&lt;&gt;""),IF(OR($F51&lt;&gt;$G51,PrSettings!$M$4="●"),(($F51-$G51)=(LZ51-MA51))*1,0),"")</f>
        <v/>
      </c>
      <c r="ME51" s="228" t="str">
        <f aca="false">IF((MD51&lt;&gt;""),($F51=LZ51)*($G51=MA51),"")</f>
        <v/>
      </c>
      <c r="MF51" s="228" t="str">
        <f aca="false">IF(MC51&lt;&gt;"",IF(ABS($F51-$G51)&gt;=PrSettings!$M$7,(ABS($F51-$G51-LZ51+MA51)&lt;=1)*1,IF(AND(MC51,$F51=$G51,$F51&gt;=PrSettings!$M$6),(ABS(LZ51-$F51)&lt;=1)*1,IF(AND(ABS($F51-$G51-LZ51+MA51)&lt;=1,$F51+$G51&gt;=PrSettings!$M$8),(ABS(LZ51-$F51)&lt;=1)*(ABS(MA51-$G51)&lt;=1)*1,""))),"")</f>
        <v/>
      </c>
      <c r="MG51" s="320" t="str">
        <f aca="false">IF(OR(($C51&lt;&gt;"")*(LV51&lt;&gt;""),($E51&lt;&gt;"")*(LX51&lt;&gt;"")),($B51=LV51)*1+($D51=LX51)*1,"")</f>
        <v/>
      </c>
    </row>
    <row r="52" s="106" customFormat="true" ht="15.5" hidden="false" customHeight="false" outlineLevel="0" collapsed="false">
      <c r="A52" s="201"/>
      <c r="B52" s="226" t="str">
        <f aca="false">IF(C52="","",INDEX(Groups!$C$7:$C$35,MATCH(C52,Groups!$D$7:$D$35,0)))</f>
        <v/>
      </c>
      <c r="C52" s="227" t="str">
        <f aca="true">INDIRECT("'"&amp;References!$A$1&amp;"'!"&amp;"$N$54")</f>
        <v/>
      </c>
      <c r="D52" s="228" t="n">
        <f aca="false">IF(E52="","",INDEX(Groups!$C$7:$C$35,MATCH(E52,Groups!$D$7:$D$35,0)))</f>
        <v>11</v>
      </c>
      <c r="E52" s="227" t="str">
        <f aca="true">INDIRECT("'"&amp;References!$A$1&amp;"'!"&amp;"$O$54")</f>
        <v>Austria</v>
      </c>
      <c r="F52" s="229" t="str">
        <f aca="true">IF(AND(INDIRECT("'"&amp;References!$A$1&amp;"'!"&amp;"$N$55")&lt;&gt;"",INDIRECT("'"&amp;References!$A$1&amp;"'!"&amp;"$O$55")&lt;&gt;""),INDIRECT("'"&amp;References!$A$1&amp;"'!"&amp;"$N$55"),"")</f>
        <v/>
      </c>
      <c r="G52" s="230" t="str">
        <f aca="true">IF(AND(INDIRECT("'"&amp;References!$A$1&amp;"'!"&amp;"$N$55")&lt;&gt;"",INDIRECT("'"&amp;References!$A$1&amp;"'!"&amp;"$O$55")&lt;&gt;""),INDIRECT("'"&amp;References!$A$1&amp;"'!"&amp;"$O$55"),"")</f>
        <v/>
      </c>
      <c r="I52" s="226" t="str">
        <f aca="false">$B52</f>
        <v/>
      </c>
      <c r="J52" s="227" t="str">
        <f aca="false">$C52</f>
        <v/>
      </c>
      <c r="K52" s="228" t="n">
        <f aca="false">$D52</f>
        <v>11</v>
      </c>
      <c r="L52" s="227" t="str">
        <f aca="false">$E52</f>
        <v>Austria</v>
      </c>
      <c r="M52" s="231"/>
      <c r="N52" s="231"/>
      <c r="O52" s="319" t="n">
        <f aca="false">COUNTIF(I$57:I$60,K57)+COUNTIF(K$57:K$60,K57)</f>
        <v>0</v>
      </c>
      <c r="P52" s="228" t="str">
        <f aca="false">IF(($F52&lt;&gt;"")*($G52&lt;&gt;"")*(M52&lt;&gt;"")*(N52&lt;&gt;""),IF(T52&lt;&gt;2,"0",($F52&gt;$G52)*(M52&gt;N52)+($F52=$G52)*(M52=N52)+($F52&lt;$G52)*(M52&lt;N52)),"")</f>
        <v/>
      </c>
      <c r="Q52" s="228" t="str">
        <f aca="false">IF((P52&lt;&gt;""),IF(OR($F52&lt;&gt;$G52,PrSettings!$M$4="●"),(($F52-$G52)=(M52-N52))*1,0),"")</f>
        <v/>
      </c>
      <c r="R52" s="228" t="str">
        <f aca="false">IF((Q52&lt;&gt;""),($F52=M52)*($G52=N52),"")</f>
        <v/>
      </c>
      <c r="S52" s="228" t="str">
        <f aca="false">IF(P52&lt;&gt;"",IF(ABS($F52-$G52)&gt;=PrSettings!$M$7,(ABS($F52-$G52-M52+N52)&lt;=1)*1,IF(AND(P52,$F52=$G52,$F52&gt;=PrSettings!$M$6),(ABS(M52-$F52)&lt;=1)*1,IF(AND(ABS($F52-$G52-M52+N52)&lt;=1,$F52+$G52&gt;=PrSettings!$M$8),(ABS(M52-$F52)&lt;=1)*(ABS(N52-$G52)&lt;=1)*1,""))),"")</f>
        <v/>
      </c>
      <c r="T52" s="320" t="n">
        <f aca="false">IF(OR(($C52&lt;&gt;"")*(I52&lt;&gt;""),($E52&lt;&gt;"")*(K52&lt;&gt;"")),($B52=I52)*1+($D52=K52)*1,"")</f>
        <v>2</v>
      </c>
      <c r="V52" s="226" t="str">
        <f aca="false">$B52</f>
        <v/>
      </c>
      <c r="W52" s="227" t="str">
        <f aca="false">$C52</f>
        <v/>
      </c>
      <c r="X52" s="228" t="n">
        <f aca="false">$D52</f>
        <v>11</v>
      </c>
      <c r="Y52" s="227" t="str">
        <f aca="false">$E52</f>
        <v>Austria</v>
      </c>
      <c r="Z52" s="231"/>
      <c r="AA52" s="231"/>
      <c r="AB52" s="319" t="n">
        <f aca="false">COUNTIF(V$57:V$60,X57)+COUNTIF(X$57:X$60,X57)</f>
        <v>0</v>
      </c>
      <c r="AC52" s="228" t="str">
        <f aca="false">IF(($F52&lt;&gt;"")*($G52&lt;&gt;"")*(Z52&lt;&gt;"")*(AA52&lt;&gt;""),IF(AG52&lt;&gt;2,"0",($F52&gt;$G52)*(Z52&gt;AA52)+($F52=$G52)*(Z52=AA52)+($F52&lt;$G52)*(Z52&lt;AA52)),"")</f>
        <v/>
      </c>
      <c r="AD52" s="228" t="str">
        <f aca="false">IF((AC52&lt;&gt;""),IF(OR($F52&lt;&gt;$G52,PrSettings!$M$4="●"),(($F52-$G52)=(Z52-AA52))*1,0),"")</f>
        <v/>
      </c>
      <c r="AE52" s="228" t="str">
        <f aca="false">IF((AD52&lt;&gt;""),($F52=Z52)*($G52=AA52),"")</f>
        <v/>
      </c>
      <c r="AF52" s="228" t="str">
        <f aca="false">IF(AC52&lt;&gt;"",IF(ABS($F52-$G52)&gt;=PrSettings!$M$7,(ABS($F52-$G52-Z52+AA52)&lt;=1)*1,IF(AND(AC52,$F52=$G52,$F52&gt;=PrSettings!$M$6),(ABS(Z52-$F52)&lt;=1)*1,IF(AND(ABS($F52-$G52-Z52+AA52)&lt;=1,$F52+$G52&gt;=PrSettings!$M$8),(ABS(Z52-$F52)&lt;=1)*(ABS(AA52-$G52)&lt;=1)*1,""))),"")</f>
        <v/>
      </c>
      <c r="AG52" s="320" t="n">
        <f aca="false">IF(OR(($C52&lt;&gt;"")*(V52&lt;&gt;""),($E52&lt;&gt;"")*(X52&lt;&gt;"")),($B52=V52)*1+($D52=X52)*1,"")</f>
        <v>2</v>
      </c>
      <c r="AI52" s="226" t="str">
        <f aca="false">$B52</f>
        <v/>
      </c>
      <c r="AJ52" s="227" t="str">
        <f aca="false">$C52</f>
        <v/>
      </c>
      <c r="AK52" s="228" t="n">
        <f aca="false">$D52</f>
        <v>11</v>
      </c>
      <c r="AL52" s="227" t="str">
        <f aca="false">$E52</f>
        <v>Austria</v>
      </c>
      <c r="AM52" s="231"/>
      <c r="AN52" s="231"/>
      <c r="AO52" s="319" t="n">
        <f aca="false">COUNTIF(AI$57:AI$60,AK57)+COUNTIF(AK$57:AK$60,AK57)</f>
        <v>0</v>
      </c>
      <c r="AP52" s="228" t="str">
        <f aca="false">IF(($F52&lt;&gt;"")*($G52&lt;&gt;"")*(AM52&lt;&gt;"")*(AN52&lt;&gt;""),IF(AT52&lt;&gt;2,"0",($F52&gt;$G52)*(AM52&gt;AN52)+($F52=$G52)*(AM52=AN52)+($F52&lt;$G52)*(AM52&lt;AN52)),"")</f>
        <v/>
      </c>
      <c r="AQ52" s="228" t="str">
        <f aca="false">IF((AP52&lt;&gt;""),IF(OR($F52&lt;&gt;$G52,PrSettings!$M$4="●"),(($F52-$G52)=(AM52-AN52))*1,0),"")</f>
        <v/>
      </c>
      <c r="AR52" s="228" t="str">
        <f aca="false">IF((AQ52&lt;&gt;""),($F52=AM52)*($G52=AN52),"")</f>
        <v/>
      </c>
      <c r="AS52" s="228" t="str">
        <f aca="false">IF(AP52&lt;&gt;"",IF(ABS($F52-$G52)&gt;=PrSettings!$M$7,(ABS($F52-$G52-AM52+AN52)&lt;=1)*1,IF(AND(AP52,$F52=$G52,$F52&gt;=PrSettings!$M$6),(ABS(AM52-$F52)&lt;=1)*1,IF(AND(ABS($F52-$G52-AM52+AN52)&lt;=1,$F52+$G52&gt;=PrSettings!$M$8),(ABS(AM52-$F52)&lt;=1)*(ABS(AN52-$G52)&lt;=1)*1,""))),"")</f>
        <v/>
      </c>
      <c r="AT52" s="320" t="n">
        <f aca="false">IF(OR(($C52&lt;&gt;"")*(AI52&lt;&gt;""),($E52&lt;&gt;"")*(AK52&lt;&gt;"")),($B52=AI52)*1+($D52=AK52)*1,"")</f>
        <v>2</v>
      </c>
      <c r="AV52" s="226" t="str">
        <f aca="false">$B52</f>
        <v/>
      </c>
      <c r="AW52" s="227" t="str">
        <f aca="false">$C52</f>
        <v/>
      </c>
      <c r="AX52" s="228" t="n">
        <f aca="false">$D52</f>
        <v>11</v>
      </c>
      <c r="AY52" s="227" t="str">
        <f aca="false">$E52</f>
        <v>Austria</v>
      </c>
      <c r="AZ52" s="231"/>
      <c r="BA52" s="231"/>
      <c r="BB52" s="319" t="n">
        <f aca="false">COUNTIF(AV$57:AV$60,AX57)+COUNTIF(AX$57:AX$60,AX57)</f>
        <v>0</v>
      </c>
      <c r="BC52" s="228" t="str">
        <f aca="false">IF(($F52&lt;&gt;"")*($G52&lt;&gt;"")*(AZ52&lt;&gt;"")*(BA52&lt;&gt;""),IF(BG52&lt;&gt;2,"0",($F52&gt;$G52)*(AZ52&gt;BA52)+($F52=$G52)*(AZ52=BA52)+($F52&lt;$G52)*(AZ52&lt;BA52)),"")</f>
        <v/>
      </c>
      <c r="BD52" s="228" t="str">
        <f aca="false">IF((BC52&lt;&gt;""),IF(OR($F52&lt;&gt;$G52,PrSettings!$M$4="●"),(($F52-$G52)=(AZ52-BA52))*1,0),"")</f>
        <v/>
      </c>
      <c r="BE52" s="228" t="str">
        <f aca="false">IF((BD52&lt;&gt;""),($F52=AZ52)*($G52=BA52),"")</f>
        <v/>
      </c>
      <c r="BF52" s="228" t="str">
        <f aca="false">IF(BC52&lt;&gt;"",IF(ABS($F52-$G52)&gt;=PrSettings!$M$7,(ABS($F52-$G52-AZ52+BA52)&lt;=1)*1,IF(AND(BC52,$F52=$G52,$F52&gt;=PrSettings!$M$6),(ABS(AZ52-$F52)&lt;=1)*1,IF(AND(ABS($F52-$G52-AZ52+BA52)&lt;=1,$F52+$G52&gt;=PrSettings!$M$8),(ABS(AZ52-$F52)&lt;=1)*(ABS(BA52-$G52)&lt;=1)*1,""))),"")</f>
        <v/>
      </c>
      <c r="BG52" s="320" t="n">
        <f aca="false">IF(OR(($C52&lt;&gt;"")*(AV52&lt;&gt;""),($E52&lt;&gt;"")*(AX52&lt;&gt;"")),($B52=AV52)*1+($D52=AX52)*1,"")</f>
        <v>2</v>
      </c>
      <c r="BI52" s="226" t="str">
        <f aca="false">$B52</f>
        <v/>
      </c>
      <c r="BJ52" s="227" t="str">
        <f aca="false">$C52</f>
        <v/>
      </c>
      <c r="BK52" s="228" t="n">
        <f aca="false">$D52</f>
        <v>11</v>
      </c>
      <c r="BL52" s="227" t="str">
        <f aca="false">$E52</f>
        <v>Austria</v>
      </c>
      <c r="BM52" s="231"/>
      <c r="BN52" s="231"/>
      <c r="BO52" s="319" t="n">
        <f aca="false">COUNTIF(BI$57:BI$60,BK57)+COUNTIF(BK$57:BK$60,BK57)</f>
        <v>0</v>
      </c>
      <c r="BP52" s="228" t="str">
        <f aca="false">IF(($F52&lt;&gt;"")*($G52&lt;&gt;"")*(BM52&lt;&gt;"")*(BN52&lt;&gt;""),IF(BT52&lt;&gt;2,"0",($F52&gt;$G52)*(BM52&gt;BN52)+($F52=$G52)*(BM52=BN52)+($F52&lt;$G52)*(BM52&lt;BN52)),"")</f>
        <v/>
      </c>
      <c r="BQ52" s="228" t="str">
        <f aca="false">IF((BP52&lt;&gt;""),IF(OR($F52&lt;&gt;$G52,PrSettings!$M$4="●"),(($F52-$G52)=(BM52-BN52))*1,0),"")</f>
        <v/>
      </c>
      <c r="BR52" s="228" t="str">
        <f aca="false">IF((BQ52&lt;&gt;""),($F52=BM52)*($G52=BN52),"")</f>
        <v/>
      </c>
      <c r="BS52" s="228" t="str">
        <f aca="false">IF(BP52&lt;&gt;"",IF(ABS($F52-$G52)&gt;=PrSettings!$M$7,(ABS($F52-$G52-BM52+BN52)&lt;=1)*1,IF(AND(BP52,$F52=$G52,$F52&gt;=PrSettings!$M$6),(ABS(BM52-$F52)&lt;=1)*1,IF(AND(ABS($F52-$G52-BM52+BN52)&lt;=1,$F52+$G52&gt;=PrSettings!$M$8),(ABS(BM52-$F52)&lt;=1)*(ABS(BN52-$G52)&lt;=1)*1,""))),"")</f>
        <v/>
      </c>
      <c r="BT52" s="320" t="n">
        <f aca="false">IF(OR(($C52&lt;&gt;"")*(BI52&lt;&gt;""),($E52&lt;&gt;"")*(BK52&lt;&gt;"")),($B52=BI52)*1+($D52=BK52)*1,"")</f>
        <v>2</v>
      </c>
      <c r="BV52" s="226" t="str">
        <f aca="false">$B52</f>
        <v/>
      </c>
      <c r="BW52" s="227" t="str">
        <f aca="false">$C52</f>
        <v/>
      </c>
      <c r="BX52" s="228" t="n">
        <f aca="false">$D52</f>
        <v>11</v>
      </c>
      <c r="BY52" s="227" t="str">
        <f aca="false">$E52</f>
        <v>Austria</v>
      </c>
      <c r="BZ52" s="231"/>
      <c r="CA52" s="231"/>
      <c r="CB52" s="319" t="n">
        <f aca="false">COUNTIF(BV$57:BV$60,BX57)+COUNTIF(BX$57:BX$60,BX57)</f>
        <v>0</v>
      </c>
      <c r="CC52" s="228" t="str">
        <f aca="false">IF(($F52&lt;&gt;"")*($G52&lt;&gt;"")*(BZ52&lt;&gt;"")*(CA52&lt;&gt;""),IF(CG52&lt;&gt;2,"0",($F52&gt;$G52)*(BZ52&gt;CA52)+($F52=$G52)*(BZ52=CA52)+($F52&lt;$G52)*(BZ52&lt;CA52)),"")</f>
        <v/>
      </c>
      <c r="CD52" s="228" t="str">
        <f aca="false">IF((CC52&lt;&gt;""),IF(OR($F52&lt;&gt;$G52,PrSettings!$M$4="●"),(($F52-$G52)=(BZ52-CA52))*1,0),"")</f>
        <v/>
      </c>
      <c r="CE52" s="228" t="str">
        <f aca="false">IF((CD52&lt;&gt;""),($F52=BZ52)*($G52=CA52),"")</f>
        <v/>
      </c>
      <c r="CF52" s="228" t="str">
        <f aca="false">IF(CC52&lt;&gt;"",IF(ABS($F52-$G52)&gt;=PrSettings!$M$7,(ABS($F52-$G52-BZ52+CA52)&lt;=1)*1,IF(AND(CC52,$F52=$G52,$F52&gt;=PrSettings!$M$6),(ABS(BZ52-$F52)&lt;=1)*1,IF(AND(ABS($F52-$G52-BZ52+CA52)&lt;=1,$F52+$G52&gt;=PrSettings!$M$8),(ABS(BZ52-$F52)&lt;=1)*(ABS(CA52-$G52)&lt;=1)*1,""))),"")</f>
        <v/>
      </c>
      <c r="CG52" s="320" t="n">
        <f aca="false">IF(OR(($C52&lt;&gt;"")*(BV52&lt;&gt;""),($E52&lt;&gt;"")*(BX52&lt;&gt;"")),($B52=BV52)*1+($D52=BX52)*1,"")</f>
        <v>2</v>
      </c>
      <c r="CI52" s="226" t="str">
        <f aca="false">$B52</f>
        <v/>
      </c>
      <c r="CJ52" s="227" t="str">
        <f aca="false">$C52</f>
        <v/>
      </c>
      <c r="CK52" s="228" t="n">
        <f aca="false">$D52</f>
        <v>11</v>
      </c>
      <c r="CL52" s="227" t="str">
        <f aca="false">$E52</f>
        <v>Austria</v>
      </c>
      <c r="CM52" s="231"/>
      <c r="CN52" s="231"/>
      <c r="CO52" s="319" t="n">
        <f aca="false">COUNTIF(CI$57:CI$60,CK57)+COUNTIF(CK$57:CK$60,CK57)</f>
        <v>0</v>
      </c>
      <c r="CP52" s="228" t="str">
        <f aca="false">IF(($F52&lt;&gt;"")*($G52&lt;&gt;"")*(CM52&lt;&gt;"")*(CN52&lt;&gt;""),IF(CT52&lt;&gt;2,"0",($F52&gt;$G52)*(CM52&gt;CN52)+($F52=$G52)*(CM52=CN52)+($F52&lt;$G52)*(CM52&lt;CN52)),"")</f>
        <v/>
      </c>
      <c r="CQ52" s="228" t="str">
        <f aca="false">IF((CP52&lt;&gt;""),IF(OR($F52&lt;&gt;$G52,PrSettings!$M$4="●"),(($F52-$G52)=(CM52-CN52))*1,0),"")</f>
        <v/>
      </c>
      <c r="CR52" s="228" t="str">
        <f aca="false">IF((CQ52&lt;&gt;""),($F52=CM52)*($G52=CN52),"")</f>
        <v/>
      </c>
      <c r="CS52" s="228" t="str">
        <f aca="false">IF(CP52&lt;&gt;"",IF(ABS($F52-$G52)&gt;=PrSettings!$M$7,(ABS($F52-$G52-CM52+CN52)&lt;=1)*1,IF(AND(CP52,$F52=$G52,$F52&gt;=PrSettings!$M$6),(ABS(CM52-$F52)&lt;=1)*1,IF(AND(ABS($F52-$G52-CM52+CN52)&lt;=1,$F52+$G52&gt;=PrSettings!$M$8),(ABS(CM52-$F52)&lt;=1)*(ABS(CN52-$G52)&lt;=1)*1,""))),"")</f>
        <v/>
      </c>
      <c r="CT52" s="320" t="n">
        <f aca="false">IF(OR(($C52&lt;&gt;"")*(CI52&lt;&gt;""),($E52&lt;&gt;"")*(CK52&lt;&gt;"")),($B52=CI52)*1+($D52=CK52)*1,"")</f>
        <v>2</v>
      </c>
      <c r="CV52" s="226" t="str">
        <f aca="false">$B52</f>
        <v/>
      </c>
      <c r="CW52" s="227" t="str">
        <f aca="false">$C52</f>
        <v/>
      </c>
      <c r="CX52" s="228" t="n">
        <f aca="false">$D52</f>
        <v>11</v>
      </c>
      <c r="CY52" s="227" t="str">
        <f aca="false">$E52</f>
        <v>Austria</v>
      </c>
      <c r="CZ52" s="231"/>
      <c r="DA52" s="231"/>
      <c r="DB52" s="319" t="n">
        <f aca="false">COUNTIF(CV$57:CV$60,CX57)+COUNTIF(CX$57:CX$60,CX57)</f>
        <v>0</v>
      </c>
      <c r="DC52" s="228" t="str">
        <f aca="false">IF(($F52&lt;&gt;"")*($G52&lt;&gt;"")*(CZ52&lt;&gt;"")*(DA52&lt;&gt;""),IF(DG52&lt;&gt;2,"0",($F52&gt;$G52)*(CZ52&gt;DA52)+($F52=$G52)*(CZ52=DA52)+($F52&lt;$G52)*(CZ52&lt;DA52)),"")</f>
        <v/>
      </c>
      <c r="DD52" s="228" t="str">
        <f aca="false">IF((DC52&lt;&gt;""),IF(OR($F52&lt;&gt;$G52,PrSettings!$M$4="●"),(($F52-$G52)=(CZ52-DA52))*1,0),"")</f>
        <v/>
      </c>
      <c r="DE52" s="228" t="str">
        <f aca="false">IF((DD52&lt;&gt;""),($F52=CZ52)*($G52=DA52),"")</f>
        <v/>
      </c>
      <c r="DF52" s="228" t="str">
        <f aca="false">IF(DC52&lt;&gt;"",IF(ABS($F52-$G52)&gt;=PrSettings!$M$7,(ABS($F52-$G52-CZ52+DA52)&lt;=1)*1,IF(AND(DC52,$F52=$G52,$F52&gt;=PrSettings!$M$6),(ABS(CZ52-$F52)&lt;=1)*1,IF(AND(ABS($F52-$G52-CZ52+DA52)&lt;=1,$F52+$G52&gt;=PrSettings!$M$8),(ABS(CZ52-$F52)&lt;=1)*(ABS(DA52-$G52)&lt;=1)*1,""))),"")</f>
        <v/>
      </c>
      <c r="DG52" s="320" t="n">
        <f aca="false">IF(OR(($C52&lt;&gt;"")*(CV52&lt;&gt;""),($E52&lt;&gt;"")*(CX52&lt;&gt;"")),($B52=CV52)*1+($D52=CX52)*1,"")</f>
        <v>2</v>
      </c>
      <c r="DI52" s="226" t="str">
        <f aca="false">$B52</f>
        <v/>
      </c>
      <c r="DJ52" s="227" t="str">
        <f aca="false">$C52</f>
        <v/>
      </c>
      <c r="DK52" s="228" t="n">
        <f aca="false">$D52</f>
        <v>11</v>
      </c>
      <c r="DL52" s="227" t="str">
        <f aca="false">$E52</f>
        <v>Austria</v>
      </c>
      <c r="DM52" s="231"/>
      <c r="DN52" s="231"/>
      <c r="DO52" s="319" t="n">
        <f aca="false">COUNTIF(DI$57:DI$60,DK57)+COUNTIF(DK$57:DK$60,DK57)</f>
        <v>0</v>
      </c>
      <c r="DP52" s="228" t="str">
        <f aca="false">IF(($F52&lt;&gt;"")*($G52&lt;&gt;"")*(DM52&lt;&gt;"")*(DN52&lt;&gt;""),IF(DT52&lt;&gt;2,"0",($F52&gt;$G52)*(DM52&gt;DN52)+($F52=$G52)*(DM52=DN52)+($F52&lt;$G52)*(DM52&lt;DN52)),"")</f>
        <v/>
      </c>
      <c r="DQ52" s="228" t="str">
        <f aca="false">IF((DP52&lt;&gt;""),IF(OR($F52&lt;&gt;$G52,PrSettings!$M$4="●"),(($F52-$G52)=(DM52-DN52))*1,0),"")</f>
        <v/>
      </c>
      <c r="DR52" s="228" t="str">
        <f aca="false">IF((DQ52&lt;&gt;""),($F52=DM52)*($G52=DN52),"")</f>
        <v/>
      </c>
      <c r="DS52" s="228" t="str">
        <f aca="false">IF(DP52&lt;&gt;"",IF(ABS($F52-$G52)&gt;=PrSettings!$M$7,(ABS($F52-$G52-DM52+DN52)&lt;=1)*1,IF(AND(DP52,$F52=$G52,$F52&gt;=PrSettings!$M$6),(ABS(DM52-$F52)&lt;=1)*1,IF(AND(ABS($F52-$G52-DM52+DN52)&lt;=1,$F52+$G52&gt;=PrSettings!$M$8),(ABS(DM52-$F52)&lt;=1)*(ABS(DN52-$G52)&lt;=1)*1,""))),"")</f>
        <v/>
      </c>
      <c r="DT52" s="320" t="n">
        <f aca="false">IF(OR(($C52&lt;&gt;"")*(DI52&lt;&gt;""),($E52&lt;&gt;"")*(DK52&lt;&gt;"")),($B52=DI52)*1+($D52=DK52)*1,"")</f>
        <v>2</v>
      </c>
      <c r="DV52" s="226" t="str">
        <f aca="false">$B52</f>
        <v/>
      </c>
      <c r="DW52" s="227" t="str">
        <f aca="false">$C52</f>
        <v/>
      </c>
      <c r="DX52" s="228" t="n">
        <f aca="false">$D52</f>
        <v>11</v>
      </c>
      <c r="DY52" s="227" t="str">
        <f aca="false">$E52</f>
        <v>Austria</v>
      </c>
      <c r="DZ52" s="231"/>
      <c r="EA52" s="231"/>
      <c r="EB52" s="319" t="n">
        <f aca="false">COUNTIF(DV$57:DV$60,DX57)+COUNTIF(DX$57:DX$60,DX57)</f>
        <v>0</v>
      </c>
      <c r="EC52" s="228" t="str">
        <f aca="false">IF(($F52&lt;&gt;"")*($G52&lt;&gt;"")*(DZ52&lt;&gt;"")*(EA52&lt;&gt;""),IF(EG52&lt;&gt;2,"0",($F52&gt;$G52)*(DZ52&gt;EA52)+($F52=$G52)*(DZ52=EA52)+($F52&lt;$G52)*(DZ52&lt;EA52)),"")</f>
        <v/>
      </c>
      <c r="ED52" s="228" t="str">
        <f aca="false">IF((EC52&lt;&gt;""),IF(OR($F52&lt;&gt;$G52,PrSettings!$M$4="●"),(($F52-$G52)=(DZ52-EA52))*1,0),"")</f>
        <v/>
      </c>
      <c r="EE52" s="228" t="str">
        <f aca="false">IF((ED52&lt;&gt;""),($F52=DZ52)*($G52=EA52),"")</f>
        <v/>
      </c>
      <c r="EF52" s="228" t="str">
        <f aca="false">IF(EC52&lt;&gt;"",IF(ABS($F52-$G52)&gt;=PrSettings!$M$7,(ABS($F52-$G52-DZ52+EA52)&lt;=1)*1,IF(AND(EC52,$F52=$G52,$F52&gt;=PrSettings!$M$6),(ABS(DZ52-$F52)&lt;=1)*1,IF(AND(ABS($F52-$G52-DZ52+EA52)&lt;=1,$F52+$G52&gt;=PrSettings!$M$8),(ABS(DZ52-$F52)&lt;=1)*(ABS(EA52-$G52)&lt;=1)*1,""))),"")</f>
        <v/>
      </c>
      <c r="EG52" s="320" t="n">
        <f aca="false">IF(OR(($C52&lt;&gt;"")*(DV52&lt;&gt;""),($E52&lt;&gt;"")*(DX52&lt;&gt;"")),($B52=DV52)*1+($D52=DX52)*1,"")</f>
        <v>2</v>
      </c>
      <c r="EI52" s="226" t="str">
        <f aca="false">$B52</f>
        <v/>
      </c>
      <c r="EJ52" s="227" t="str">
        <f aca="false">$C52</f>
        <v/>
      </c>
      <c r="EK52" s="228" t="n">
        <f aca="false">$D52</f>
        <v>11</v>
      </c>
      <c r="EL52" s="227" t="str">
        <f aca="false">$E52</f>
        <v>Austria</v>
      </c>
      <c r="EM52" s="231"/>
      <c r="EN52" s="231"/>
      <c r="EO52" s="319" t="n">
        <f aca="false">COUNTIF(EI$57:EI$60,EK57)+COUNTIF(EK$57:EK$60,EK57)</f>
        <v>0</v>
      </c>
      <c r="EP52" s="228" t="str">
        <f aca="false">IF(($F52&lt;&gt;"")*($G52&lt;&gt;"")*(EM52&lt;&gt;"")*(EN52&lt;&gt;""),IF(ET52&lt;&gt;2,"0",($F52&gt;$G52)*(EM52&gt;EN52)+($F52=$G52)*(EM52=EN52)+($F52&lt;$G52)*(EM52&lt;EN52)),"")</f>
        <v/>
      </c>
      <c r="EQ52" s="228" t="str">
        <f aca="false">IF((EP52&lt;&gt;""),IF(OR($F52&lt;&gt;$G52,PrSettings!$M$4="●"),(($F52-$G52)=(EM52-EN52))*1,0),"")</f>
        <v/>
      </c>
      <c r="ER52" s="228" t="str">
        <f aca="false">IF((EQ52&lt;&gt;""),($F52=EM52)*($G52=EN52),"")</f>
        <v/>
      </c>
      <c r="ES52" s="228" t="str">
        <f aca="false">IF(EP52&lt;&gt;"",IF(ABS($F52-$G52)&gt;=PrSettings!$M$7,(ABS($F52-$G52-EM52+EN52)&lt;=1)*1,IF(AND(EP52,$F52=$G52,$F52&gt;=PrSettings!$M$6),(ABS(EM52-$F52)&lt;=1)*1,IF(AND(ABS($F52-$G52-EM52+EN52)&lt;=1,$F52+$G52&gt;=PrSettings!$M$8),(ABS(EM52-$F52)&lt;=1)*(ABS(EN52-$G52)&lt;=1)*1,""))),"")</f>
        <v/>
      </c>
      <c r="ET52" s="320" t="n">
        <f aca="false">IF(OR(($C52&lt;&gt;"")*(EI52&lt;&gt;""),($E52&lt;&gt;"")*(EK52&lt;&gt;"")),($B52=EI52)*1+($D52=EK52)*1,"")</f>
        <v>2</v>
      </c>
      <c r="EV52" s="226" t="str">
        <f aca="false">$B52</f>
        <v/>
      </c>
      <c r="EW52" s="227" t="str">
        <f aca="false">$C52</f>
        <v/>
      </c>
      <c r="EX52" s="228" t="n">
        <f aca="false">$D52</f>
        <v>11</v>
      </c>
      <c r="EY52" s="227" t="str">
        <f aca="false">$E52</f>
        <v>Austria</v>
      </c>
      <c r="EZ52" s="231"/>
      <c r="FA52" s="231"/>
      <c r="FB52" s="319" t="n">
        <f aca="false">COUNTIF(EV$57:EV$60,EX57)+COUNTIF(EX$57:EX$60,EX57)</f>
        <v>0</v>
      </c>
      <c r="FC52" s="228" t="str">
        <f aca="false">IF(($F52&lt;&gt;"")*($G52&lt;&gt;"")*(EZ52&lt;&gt;"")*(FA52&lt;&gt;""),IF(FG52&lt;&gt;2,"0",($F52&gt;$G52)*(EZ52&gt;FA52)+($F52=$G52)*(EZ52=FA52)+($F52&lt;$G52)*(EZ52&lt;FA52)),"")</f>
        <v/>
      </c>
      <c r="FD52" s="228" t="str">
        <f aca="false">IF((FC52&lt;&gt;""),IF(OR($F52&lt;&gt;$G52,PrSettings!$M$4="●"),(($F52-$G52)=(EZ52-FA52))*1,0),"")</f>
        <v/>
      </c>
      <c r="FE52" s="228" t="str">
        <f aca="false">IF((FD52&lt;&gt;""),($F52=EZ52)*($G52=FA52),"")</f>
        <v/>
      </c>
      <c r="FF52" s="228" t="str">
        <f aca="false">IF(FC52&lt;&gt;"",IF(ABS($F52-$G52)&gt;=PrSettings!$M$7,(ABS($F52-$G52-EZ52+FA52)&lt;=1)*1,IF(AND(FC52,$F52=$G52,$F52&gt;=PrSettings!$M$6),(ABS(EZ52-$F52)&lt;=1)*1,IF(AND(ABS($F52-$G52-EZ52+FA52)&lt;=1,$F52+$G52&gt;=PrSettings!$M$8),(ABS(EZ52-$F52)&lt;=1)*(ABS(FA52-$G52)&lt;=1)*1,""))),"")</f>
        <v/>
      </c>
      <c r="FG52" s="320" t="n">
        <f aca="false">IF(OR(($C52&lt;&gt;"")*(EV52&lt;&gt;""),($E52&lt;&gt;"")*(EX52&lt;&gt;"")),($B52=EV52)*1+($D52=EX52)*1,"")</f>
        <v>2</v>
      </c>
      <c r="FI52" s="226" t="str">
        <f aca="false">$B52</f>
        <v/>
      </c>
      <c r="FJ52" s="227" t="str">
        <f aca="false">$C52</f>
        <v/>
      </c>
      <c r="FK52" s="228" t="n">
        <f aca="false">$D52</f>
        <v>11</v>
      </c>
      <c r="FL52" s="227" t="str">
        <f aca="false">$E52</f>
        <v>Austria</v>
      </c>
      <c r="FM52" s="231"/>
      <c r="FN52" s="231"/>
      <c r="FO52" s="319" t="n">
        <f aca="false">COUNTIF(FI$57:FI$60,FK57)+COUNTIF(FK$57:FK$60,FK57)</f>
        <v>0</v>
      </c>
      <c r="FP52" s="228" t="str">
        <f aca="false">IF(($F52&lt;&gt;"")*($G52&lt;&gt;"")*(FM52&lt;&gt;"")*(FN52&lt;&gt;""),IF(FT52&lt;&gt;2,"0",($F52&gt;$G52)*(FM52&gt;FN52)+($F52=$G52)*(FM52=FN52)+($F52&lt;$G52)*(FM52&lt;FN52)),"")</f>
        <v/>
      </c>
      <c r="FQ52" s="228" t="str">
        <f aca="false">IF((FP52&lt;&gt;""),IF(OR($F52&lt;&gt;$G52,PrSettings!$M$4="●"),(($F52-$G52)=(FM52-FN52))*1,0),"")</f>
        <v/>
      </c>
      <c r="FR52" s="228" t="str">
        <f aca="false">IF((FQ52&lt;&gt;""),($F52=FM52)*($G52=FN52),"")</f>
        <v/>
      </c>
      <c r="FS52" s="228" t="str">
        <f aca="false">IF(FP52&lt;&gt;"",IF(ABS($F52-$G52)&gt;=PrSettings!$M$7,(ABS($F52-$G52-FM52+FN52)&lt;=1)*1,IF(AND(FP52,$F52=$G52,$F52&gt;=PrSettings!$M$6),(ABS(FM52-$F52)&lt;=1)*1,IF(AND(ABS($F52-$G52-FM52+FN52)&lt;=1,$F52+$G52&gt;=PrSettings!$M$8),(ABS(FM52-$F52)&lt;=1)*(ABS(FN52-$G52)&lt;=1)*1,""))),"")</f>
        <v/>
      </c>
      <c r="FT52" s="320" t="n">
        <f aca="false">IF(OR(($C52&lt;&gt;"")*(FI52&lt;&gt;""),($E52&lt;&gt;"")*(FK52&lt;&gt;"")),($B52=FI52)*1+($D52=FK52)*1,"")</f>
        <v>2</v>
      </c>
      <c r="FV52" s="226" t="str">
        <f aca="false">$B52</f>
        <v/>
      </c>
      <c r="FW52" s="227" t="str">
        <f aca="false">$C52</f>
        <v/>
      </c>
      <c r="FX52" s="228" t="n">
        <f aca="false">$D52</f>
        <v>11</v>
      </c>
      <c r="FY52" s="227" t="str">
        <f aca="false">$E52</f>
        <v>Austria</v>
      </c>
      <c r="FZ52" s="231"/>
      <c r="GA52" s="231"/>
      <c r="GB52" s="319" t="n">
        <f aca="false">COUNTIF(FV$57:FV$60,FX57)+COUNTIF(FX$57:FX$60,FX57)</f>
        <v>0</v>
      </c>
      <c r="GC52" s="228" t="str">
        <f aca="false">IF(($F52&lt;&gt;"")*($G52&lt;&gt;"")*(FZ52&lt;&gt;"")*(GA52&lt;&gt;""),IF(GG52&lt;&gt;2,"0",($F52&gt;$G52)*(FZ52&gt;GA52)+($F52=$G52)*(FZ52=GA52)+($F52&lt;$G52)*(FZ52&lt;GA52)),"")</f>
        <v/>
      </c>
      <c r="GD52" s="228" t="str">
        <f aca="false">IF((GC52&lt;&gt;""),IF(OR($F52&lt;&gt;$G52,PrSettings!$M$4="●"),(($F52-$G52)=(FZ52-GA52))*1,0),"")</f>
        <v/>
      </c>
      <c r="GE52" s="228" t="str">
        <f aca="false">IF((GD52&lt;&gt;""),($F52=FZ52)*($G52=GA52),"")</f>
        <v/>
      </c>
      <c r="GF52" s="228" t="str">
        <f aca="false">IF(GC52&lt;&gt;"",IF(ABS($F52-$G52)&gt;=PrSettings!$M$7,(ABS($F52-$G52-FZ52+GA52)&lt;=1)*1,IF(AND(GC52,$F52=$G52,$F52&gt;=PrSettings!$M$6),(ABS(FZ52-$F52)&lt;=1)*1,IF(AND(ABS($F52-$G52-FZ52+GA52)&lt;=1,$F52+$G52&gt;=PrSettings!$M$8),(ABS(FZ52-$F52)&lt;=1)*(ABS(GA52-$G52)&lt;=1)*1,""))),"")</f>
        <v/>
      </c>
      <c r="GG52" s="320" t="n">
        <f aca="false">IF(OR(($C52&lt;&gt;"")*(FV52&lt;&gt;""),($E52&lt;&gt;"")*(FX52&lt;&gt;"")),($B52=FV52)*1+($D52=FX52)*1,"")</f>
        <v>2</v>
      </c>
      <c r="GI52" s="226" t="str">
        <f aca="false">$B52</f>
        <v/>
      </c>
      <c r="GJ52" s="227" t="str">
        <f aca="false">$C52</f>
        <v/>
      </c>
      <c r="GK52" s="228" t="n">
        <f aca="false">$D52</f>
        <v>11</v>
      </c>
      <c r="GL52" s="227" t="str">
        <f aca="false">$E52</f>
        <v>Austria</v>
      </c>
      <c r="GM52" s="231"/>
      <c r="GN52" s="231"/>
      <c r="GO52" s="319" t="n">
        <f aca="false">COUNTIF(GI$57:GI$60,GK57)+COUNTIF(GK$57:GK$60,GK57)</f>
        <v>0</v>
      </c>
      <c r="GP52" s="228" t="str">
        <f aca="false">IF(($F52&lt;&gt;"")*($G52&lt;&gt;"")*(GM52&lt;&gt;"")*(GN52&lt;&gt;""),IF(GT52&lt;&gt;2,"0",($F52&gt;$G52)*(GM52&gt;GN52)+($F52=$G52)*(GM52=GN52)+($F52&lt;$G52)*(GM52&lt;GN52)),"")</f>
        <v/>
      </c>
      <c r="GQ52" s="228" t="str">
        <f aca="false">IF((GP52&lt;&gt;""),IF(OR($F52&lt;&gt;$G52,PrSettings!$M$4="●"),(($F52-$G52)=(GM52-GN52))*1,0),"")</f>
        <v/>
      </c>
      <c r="GR52" s="228" t="str">
        <f aca="false">IF((GQ52&lt;&gt;""),($F52=GM52)*($G52=GN52),"")</f>
        <v/>
      </c>
      <c r="GS52" s="228" t="str">
        <f aca="false">IF(GP52&lt;&gt;"",IF(ABS($F52-$G52)&gt;=PrSettings!$M$7,(ABS($F52-$G52-GM52+GN52)&lt;=1)*1,IF(AND(GP52,$F52=$G52,$F52&gt;=PrSettings!$M$6),(ABS(GM52-$F52)&lt;=1)*1,IF(AND(ABS($F52-$G52-GM52+GN52)&lt;=1,$F52+$G52&gt;=PrSettings!$M$8),(ABS(GM52-$F52)&lt;=1)*(ABS(GN52-$G52)&lt;=1)*1,""))),"")</f>
        <v/>
      </c>
      <c r="GT52" s="320" t="n">
        <f aca="false">IF(OR(($C52&lt;&gt;"")*(GI52&lt;&gt;""),($E52&lt;&gt;"")*(GK52&lt;&gt;"")),($B52=GI52)*1+($D52=GK52)*1,"")</f>
        <v>2</v>
      </c>
      <c r="GV52" s="226" t="str">
        <f aca="false">$B52</f>
        <v/>
      </c>
      <c r="GW52" s="227" t="str">
        <f aca="false">$C52</f>
        <v/>
      </c>
      <c r="GX52" s="228" t="n">
        <f aca="false">$D52</f>
        <v>11</v>
      </c>
      <c r="GY52" s="227" t="str">
        <f aca="false">$E52</f>
        <v>Austria</v>
      </c>
      <c r="GZ52" s="231"/>
      <c r="HA52" s="231"/>
      <c r="HB52" s="319" t="n">
        <f aca="false">COUNTIF(GV$57:GV$60,GX57)+COUNTIF(GX$57:GX$60,GX57)</f>
        <v>0</v>
      </c>
      <c r="HC52" s="228" t="str">
        <f aca="false">IF(($F52&lt;&gt;"")*($G52&lt;&gt;"")*(GZ52&lt;&gt;"")*(HA52&lt;&gt;""),IF(HG52&lt;&gt;2,"0",($F52&gt;$G52)*(GZ52&gt;HA52)+($F52=$G52)*(GZ52=HA52)+($F52&lt;$G52)*(GZ52&lt;HA52)),"")</f>
        <v/>
      </c>
      <c r="HD52" s="228" t="str">
        <f aca="false">IF((HC52&lt;&gt;""),IF(OR($F52&lt;&gt;$G52,PrSettings!$M$4="●"),(($F52-$G52)=(GZ52-HA52))*1,0),"")</f>
        <v/>
      </c>
      <c r="HE52" s="228" t="str">
        <f aca="false">IF((HD52&lt;&gt;""),($F52=GZ52)*($G52=HA52),"")</f>
        <v/>
      </c>
      <c r="HF52" s="228" t="str">
        <f aca="false">IF(HC52&lt;&gt;"",IF(ABS($F52-$G52)&gt;=PrSettings!$M$7,(ABS($F52-$G52-GZ52+HA52)&lt;=1)*1,IF(AND(HC52,$F52=$G52,$F52&gt;=PrSettings!$M$6),(ABS(GZ52-$F52)&lt;=1)*1,IF(AND(ABS($F52-$G52-GZ52+HA52)&lt;=1,$F52+$G52&gt;=PrSettings!$M$8),(ABS(GZ52-$F52)&lt;=1)*(ABS(HA52-$G52)&lt;=1)*1,""))),"")</f>
        <v/>
      </c>
      <c r="HG52" s="320" t="n">
        <f aca="false">IF(OR(($C52&lt;&gt;"")*(GV52&lt;&gt;""),($E52&lt;&gt;"")*(GX52&lt;&gt;"")),($B52=GV52)*1+($D52=GX52)*1,"")</f>
        <v>2</v>
      </c>
      <c r="HI52" s="226" t="str">
        <f aca="false">$B52</f>
        <v/>
      </c>
      <c r="HJ52" s="227" t="str">
        <f aca="false">$C52</f>
        <v/>
      </c>
      <c r="HK52" s="228" t="n">
        <f aca="false">$D52</f>
        <v>11</v>
      </c>
      <c r="HL52" s="227" t="str">
        <f aca="false">$E52</f>
        <v>Austria</v>
      </c>
      <c r="HM52" s="231"/>
      <c r="HN52" s="231"/>
      <c r="HO52" s="319" t="n">
        <f aca="false">COUNTIF(HI$57:HI$60,HK57)+COUNTIF(HK$57:HK$60,HK57)</f>
        <v>0</v>
      </c>
      <c r="HP52" s="228" t="str">
        <f aca="false">IF(($F52&lt;&gt;"")*($G52&lt;&gt;"")*(HM52&lt;&gt;"")*(HN52&lt;&gt;""),IF(HT52&lt;&gt;2,"0",($F52&gt;$G52)*(HM52&gt;HN52)+($F52=$G52)*(HM52=HN52)+($F52&lt;$G52)*(HM52&lt;HN52)),"")</f>
        <v/>
      </c>
      <c r="HQ52" s="228" t="str">
        <f aca="false">IF((HP52&lt;&gt;""),IF(OR($F52&lt;&gt;$G52,PrSettings!$M$4="●"),(($F52-$G52)=(HM52-HN52))*1,0),"")</f>
        <v/>
      </c>
      <c r="HR52" s="228" t="str">
        <f aca="false">IF((HQ52&lt;&gt;""),($F52=HM52)*($G52=HN52),"")</f>
        <v/>
      </c>
      <c r="HS52" s="228" t="str">
        <f aca="false">IF(HP52&lt;&gt;"",IF(ABS($F52-$G52)&gt;=PrSettings!$M$7,(ABS($F52-$G52-HM52+HN52)&lt;=1)*1,IF(AND(HP52,$F52=$G52,$F52&gt;=PrSettings!$M$6),(ABS(HM52-$F52)&lt;=1)*1,IF(AND(ABS($F52-$G52-HM52+HN52)&lt;=1,$F52+$G52&gt;=PrSettings!$M$8),(ABS(HM52-$F52)&lt;=1)*(ABS(HN52-$G52)&lt;=1)*1,""))),"")</f>
        <v/>
      </c>
      <c r="HT52" s="320" t="n">
        <f aca="false">IF(OR(($C52&lt;&gt;"")*(HI52&lt;&gt;""),($E52&lt;&gt;"")*(HK52&lt;&gt;"")),($B52=HI52)*1+($D52=HK52)*1,"")</f>
        <v>2</v>
      </c>
      <c r="HV52" s="226" t="str">
        <f aca="false">$B52</f>
        <v/>
      </c>
      <c r="HW52" s="227" t="str">
        <f aca="false">$C52</f>
        <v/>
      </c>
      <c r="HX52" s="228" t="n">
        <f aca="false">$D52</f>
        <v>11</v>
      </c>
      <c r="HY52" s="227" t="str">
        <f aca="false">$E52</f>
        <v>Austria</v>
      </c>
      <c r="HZ52" s="231"/>
      <c r="IA52" s="231"/>
      <c r="IB52" s="319" t="n">
        <f aca="false">COUNTIF(HV$57:HV$60,HX57)+COUNTIF(HX$57:HX$60,HX57)</f>
        <v>0</v>
      </c>
      <c r="IC52" s="228" t="str">
        <f aca="false">IF(($F52&lt;&gt;"")*($G52&lt;&gt;"")*(HZ52&lt;&gt;"")*(IA52&lt;&gt;""),IF(IG52&lt;&gt;2,"0",($F52&gt;$G52)*(HZ52&gt;IA52)+($F52=$G52)*(HZ52=IA52)+($F52&lt;$G52)*(HZ52&lt;IA52)),"")</f>
        <v/>
      </c>
      <c r="ID52" s="228" t="str">
        <f aca="false">IF((IC52&lt;&gt;""),IF(OR($F52&lt;&gt;$G52,PrSettings!$M$4="●"),(($F52-$G52)=(HZ52-IA52))*1,0),"")</f>
        <v/>
      </c>
      <c r="IE52" s="228" t="str">
        <f aca="false">IF((ID52&lt;&gt;""),($F52=HZ52)*($G52=IA52),"")</f>
        <v/>
      </c>
      <c r="IF52" s="228" t="str">
        <f aca="false">IF(IC52&lt;&gt;"",IF(ABS($F52-$G52)&gt;=PrSettings!$M$7,(ABS($F52-$G52-HZ52+IA52)&lt;=1)*1,IF(AND(IC52,$F52=$G52,$F52&gt;=PrSettings!$M$6),(ABS(HZ52-$F52)&lt;=1)*1,IF(AND(ABS($F52-$G52-HZ52+IA52)&lt;=1,$F52+$G52&gt;=PrSettings!$M$8),(ABS(HZ52-$F52)&lt;=1)*(ABS(IA52-$G52)&lt;=1)*1,""))),"")</f>
        <v/>
      </c>
      <c r="IG52" s="320" t="n">
        <f aca="false">IF(OR(($C52&lt;&gt;"")*(HV52&lt;&gt;""),($E52&lt;&gt;"")*(HX52&lt;&gt;"")),($B52=HV52)*1+($D52=HX52)*1,"")</f>
        <v>2</v>
      </c>
      <c r="II52" s="226" t="str">
        <f aca="false">$B52</f>
        <v/>
      </c>
      <c r="IJ52" s="227" t="str">
        <f aca="false">$C52</f>
        <v/>
      </c>
      <c r="IK52" s="228" t="n">
        <f aca="false">$D52</f>
        <v>11</v>
      </c>
      <c r="IL52" s="227" t="str">
        <f aca="false">$E52</f>
        <v>Austria</v>
      </c>
      <c r="IM52" s="231"/>
      <c r="IN52" s="231"/>
      <c r="IO52" s="319" t="n">
        <f aca="false">COUNTIF(II$57:II$60,IK57)+COUNTIF(IK$57:IK$60,IK57)</f>
        <v>0</v>
      </c>
      <c r="IP52" s="228" t="str">
        <f aca="false">IF(($F52&lt;&gt;"")*($G52&lt;&gt;"")*(IM52&lt;&gt;"")*(IN52&lt;&gt;""),IF(IT52&lt;&gt;2,"0",($F52&gt;$G52)*(IM52&gt;IN52)+($F52=$G52)*(IM52=IN52)+($F52&lt;$G52)*(IM52&lt;IN52)),"")</f>
        <v/>
      </c>
      <c r="IQ52" s="228" t="str">
        <f aca="false">IF((IP52&lt;&gt;""),IF(OR($F52&lt;&gt;$G52,PrSettings!$M$4="●"),(($F52-$G52)=(IM52-IN52))*1,0),"")</f>
        <v/>
      </c>
      <c r="IR52" s="228" t="str">
        <f aca="false">IF((IQ52&lt;&gt;""),($F52=IM52)*($G52=IN52),"")</f>
        <v/>
      </c>
      <c r="IS52" s="228" t="str">
        <f aca="false">IF(IP52&lt;&gt;"",IF(ABS($F52-$G52)&gt;=PrSettings!$M$7,(ABS($F52-$G52-IM52+IN52)&lt;=1)*1,IF(AND(IP52,$F52=$G52,$F52&gt;=PrSettings!$M$6),(ABS(IM52-$F52)&lt;=1)*1,IF(AND(ABS($F52-$G52-IM52+IN52)&lt;=1,$F52+$G52&gt;=PrSettings!$M$8),(ABS(IM52-$F52)&lt;=1)*(ABS(IN52-$G52)&lt;=1)*1,""))),"")</f>
        <v/>
      </c>
      <c r="IT52" s="320" t="n">
        <f aca="false">IF(OR(($C52&lt;&gt;"")*(II52&lt;&gt;""),($E52&lt;&gt;"")*(IK52&lt;&gt;"")),($B52=II52)*1+($D52=IK52)*1,"")</f>
        <v>2</v>
      </c>
      <c r="IV52" s="226" t="str">
        <f aca="false">$B52</f>
        <v/>
      </c>
      <c r="IW52" s="227" t="str">
        <f aca="false">$C52</f>
        <v/>
      </c>
      <c r="IX52" s="228" t="n">
        <f aca="false">$D52</f>
        <v>11</v>
      </c>
      <c r="IY52" s="227" t="str">
        <f aca="false">$E52</f>
        <v>Austria</v>
      </c>
      <c r="IZ52" s="231"/>
      <c r="JA52" s="231"/>
      <c r="JB52" s="319" t="n">
        <f aca="false">COUNTIF(IV$57:IV$60,IX57)+COUNTIF(IX$57:IX$60,IX57)</f>
        <v>0</v>
      </c>
      <c r="JC52" s="228" t="str">
        <f aca="false">IF(($F52&lt;&gt;"")*($G52&lt;&gt;"")*(IZ52&lt;&gt;"")*(JA52&lt;&gt;""),IF(JG52&lt;&gt;2,"0",($F52&gt;$G52)*(IZ52&gt;JA52)+($F52=$G52)*(IZ52=JA52)+($F52&lt;$G52)*(IZ52&lt;JA52)),"")</f>
        <v/>
      </c>
      <c r="JD52" s="228" t="str">
        <f aca="false">IF((JC52&lt;&gt;""),IF(OR($F52&lt;&gt;$G52,PrSettings!$M$4="●"),(($F52-$G52)=(IZ52-JA52))*1,0),"")</f>
        <v/>
      </c>
      <c r="JE52" s="228" t="str">
        <f aca="false">IF((JD52&lt;&gt;""),($F52=IZ52)*($G52=JA52),"")</f>
        <v/>
      </c>
      <c r="JF52" s="228" t="str">
        <f aca="false">IF(JC52&lt;&gt;"",IF(ABS($F52-$G52)&gt;=PrSettings!$M$7,(ABS($F52-$G52-IZ52+JA52)&lt;=1)*1,IF(AND(JC52,$F52=$G52,$F52&gt;=PrSettings!$M$6),(ABS(IZ52-$F52)&lt;=1)*1,IF(AND(ABS($F52-$G52-IZ52+JA52)&lt;=1,$F52+$G52&gt;=PrSettings!$M$8),(ABS(IZ52-$F52)&lt;=1)*(ABS(JA52-$G52)&lt;=1)*1,""))),"")</f>
        <v/>
      </c>
      <c r="JG52" s="320" t="n">
        <f aca="false">IF(OR(($C52&lt;&gt;"")*(IV52&lt;&gt;""),($E52&lt;&gt;"")*(IX52&lt;&gt;"")),($B52=IV52)*1+($D52=IX52)*1,"")</f>
        <v>2</v>
      </c>
      <c r="JI52" s="226" t="str">
        <f aca="false">$B52</f>
        <v/>
      </c>
      <c r="JJ52" s="227" t="str">
        <f aca="false">$C52</f>
        <v/>
      </c>
      <c r="JK52" s="228" t="n">
        <f aca="false">$D52</f>
        <v>11</v>
      </c>
      <c r="JL52" s="227" t="str">
        <f aca="false">$E52</f>
        <v>Austria</v>
      </c>
      <c r="JM52" s="231"/>
      <c r="JN52" s="231"/>
      <c r="JO52" s="319" t="n">
        <f aca="false">COUNTIF(JI$57:JI$60,JK57)+COUNTIF(JK$57:JK$60,JK57)</f>
        <v>0</v>
      </c>
      <c r="JP52" s="228" t="str">
        <f aca="false">IF(($F52&lt;&gt;"")*($G52&lt;&gt;"")*(JM52&lt;&gt;"")*(JN52&lt;&gt;""),IF(JT52&lt;&gt;2,"0",($F52&gt;$G52)*(JM52&gt;JN52)+($F52=$G52)*(JM52=JN52)+($F52&lt;$G52)*(JM52&lt;JN52)),"")</f>
        <v/>
      </c>
      <c r="JQ52" s="228" t="str">
        <f aca="false">IF((JP52&lt;&gt;""),IF(OR($F52&lt;&gt;$G52,PrSettings!$M$4="●"),(($F52-$G52)=(JM52-JN52))*1,0),"")</f>
        <v/>
      </c>
      <c r="JR52" s="228" t="str">
        <f aca="false">IF((JQ52&lt;&gt;""),($F52=JM52)*($G52=JN52),"")</f>
        <v/>
      </c>
      <c r="JS52" s="228" t="str">
        <f aca="false">IF(JP52&lt;&gt;"",IF(ABS($F52-$G52)&gt;=PrSettings!$M$7,(ABS($F52-$G52-JM52+JN52)&lt;=1)*1,IF(AND(JP52,$F52=$G52,$F52&gt;=PrSettings!$M$6),(ABS(JM52-$F52)&lt;=1)*1,IF(AND(ABS($F52-$G52-JM52+JN52)&lt;=1,$F52+$G52&gt;=PrSettings!$M$8),(ABS(JM52-$F52)&lt;=1)*(ABS(JN52-$G52)&lt;=1)*1,""))),"")</f>
        <v/>
      </c>
      <c r="JT52" s="320" t="n">
        <f aca="false">IF(OR(($C52&lt;&gt;"")*(JI52&lt;&gt;""),($E52&lt;&gt;"")*(JK52&lt;&gt;"")),($B52=JI52)*1+($D52=JK52)*1,"")</f>
        <v>2</v>
      </c>
      <c r="JV52" s="226" t="str">
        <f aca="false">$B52</f>
        <v/>
      </c>
      <c r="JW52" s="227" t="str">
        <f aca="false">$C52</f>
        <v/>
      </c>
      <c r="JX52" s="228" t="n">
        <f aca="false">$D52</f>
        <v>11</v>
      </c>
      <c r="JY52" s="227" t="str">
        <f aca="false">$E52</f>
        <v>Austria</v>
      </c>
      <c r="JZ52" s="231"/>
      <c r="KA52" s="231"/>
      <c r="KB52" s="319" t="n">
        <f aca="false">COUNTIF(JV$57:JV$60,JX57)+COUNTIF(JX$57:JX$60,JX57)</f>
        <v>0</v>
      </c>
      <c r="KC52" s="228" t="str">
        <f aca="false">IF(($F52&lt;&gt;"")*($G52&lt;&gt;"")*(JZ52&lt;&gt;"")*(KA52&lt;&gt;""),IF(KG52&lt;&gt;2,"0",($F52&gt;$G52)*(JZ52&gt;KA52)+($F52=$G52)*(JZ52=KA52)+($F52&lt;$G52)*(JZ52&lt;KA52)),"")</f>
        <v/>
      </c>
      <c r="KD52" s="228" t="str">
        <f aca="false">IF((KC52&lt;&gt;""),IF(OR($F52&lt;&gt;$G52,PrSettings!$M$4="●"),(($F52-$G52)=(JZ52-KA52))*1,0),"")</f>
        <v/>
      </c>
      <c r="KE52" s="228" t="str">
        <f aca="false">IF((KD52&lt;&gt;""),($F52=JZ52)*($G52=KA52),"")</f>
        <v/>
      </c>
      <c r="KF52" s="228" t="str">
        <f aca="false">IF(KC52&lt;&gt;"",IF(ABS($F52-$G52)&gt;=PrSettings!$M$7,(ABS($F52-$G52-JZ52+KA52)&lt;=1)*1,IF(AND(KC52,$F52=$G52,$F52&gt;=PrSettings!$M$6),(ABS(JZ52-$F52)&lt;=1)*1,IF(AND(ABS($F52-$G52-JZ52+KA52)&lt;=1,$F52+$G52&gt;=PrSettings!$M$8),(ABS(JZ52-$F52)&lt;=1)*(ABS(KA52-$G52)&lt;=1)*1,""))),"")</f>
        <v/>
      </c>
      <c r="KG52" s="320" t="n">
        <f aca="false">IF(OR(($C52&lt;&gt;"")*(JV52&lt;&gt;""),($E52&lt;&gt;"")*(JX52&lt;&gt;"")),($B52=JV52)*1+($D52=JX52)*1,"")</f>
        <v>2</v>
      </c>
      <c r="KI52" s="226" t="str">
        <f aca="false">$B52</f>
        <v/>
      </c>
      <c r="KJ52" s="227" t="str">
        <f aca="false">$C52</f>
        <v/>
      </c>
      <c r="KK52" s="228" t="n">
        <f aca="false">$D52</f>
        <v>11</v>
      </c>
      <c r="KL52" s="227" t="str">
        <f aca="false">$E52</f>
        <v>Austria</v>
      </c>
      <c r="KM52" s="231"/>
      <c r="KN52" s="231"/>
      <c r="KO52" s="319" t="n">
        <f aca="false">COUNTIF(KI$57:KI$60,KK57)+COUNTIF(KK$57:KK$60,KK57)</f>
        <v>0</v>
      </c>
      <c r="KP52" s="228" t="str">
        <f aca="false">IF(($F52&lt;&gt;"")*($G52&lt;&gt;"")*(KM52&lt;&gt;"")*(KN52&lt;&gt;""),IF(KT52&lt;&gt;2,"0",($F52&gt;$G52)*(KM52&gt;KN52)+($F52=$G52)*(KM52=KN52)+($F52&lt;$G52)*(KM52&lt;KN52)),"")</f>
        <v/>
      </c>
      <c r="KQ52" s="228" t="str">
        <f aca="false">IF((KP52&lt;&gt;""),IF(OR($F52&lt;&gt;$G52,PrSettings!$M$4="●"),(($F52-$G52)=(KM52-KN52))*1,0),"")</f>
        <v/>
      </c>
      <c r="KR52" s="228" t="str">
        <f aca="false">IF((KQ52&lt;&gt;""),($F52=KM52)*($G52=KN52),"")</f>
        <v/>
      </c>
      <c r="KS52" s="228" t="str">
        <f aca="false">IF(KP52&lt;&gt;"",IF(ABS($F52-$G52)&gt;=PrSettings!$M$7,(ABS($F52-$G52-KM52+KN52)&lt;=1)*1,IF(AND(KP52,$F52=$G52,$F52&gt;=PrSettings!$M$6),(ABS(KM52-$F52)&lt;=1)*1,IF(AND(ABS($F52-$G52-KM52+KN52)&lt;=1,$F52+$G52&gt;=PrSettings!$M$8),(ABS(KM52-$F52)&lt;=1)*(ABS(KN52-$G52)&lt;=1)*1,""))),"")</f>
        <v/>
      </c>
      <c r="KT52" s="320" t="n">
        <f aca="false">IF(OR(($C52&lt;&gt;"")*(KI52&lt;&gt;""),($E52&lt;&gt;"")*(KK52&lt;&gt;"")),($B52=KI52)*1+($D52=KK52)*1,"")</f>
        <v>2</v>
      </c>
      <c r="KV52" s="226" t="str">
        <f aca="false">$B52</f>
        <v/>
      </c>
      <c r="KW52" s="227" t="str">
        <f aca="false">$C52</f>
        <v/>
      </c>
      <c r="KX52" s="228" t="n">
        <f aca="false">$D52</f>
        <v>11</v>
      </c>
      <c r="KY52" s="227" t="str">
        <f aca="false">$E52</f>
        <v>Austria</v>
      </c>
      <c r="KZ52" s="231"/>
      <c r="LA52" s="231"/>
      <c r="LB52" s="319" t="n">
        <f aca="false">COUNTIF(KV$57:KV$60,KX57)+COUNTIF(KX$57:KX$60,KX57)</f>
        <v>0</v>
      </c>
      <c r="LC52" s="228" t="str">
        <f aca="false">IF(($F52&lt;&gt;"")*($G52&lt;&gt;"")*(KZ52&lt;&gt;"")*(LA52&lt;&gt;""),IF(LG52&lt;&gt;2,"0",($F52&gt;$G52)*(KZ52&gt;LA52)+($F52=$G52)*(KZ52=LA52)+($F52&lt;$G52)*(KZ52&lt;LA52)),"")</f>
        <v/>
      </c>
      <c r="LD52" s="228" t="str">
        <f aca="false">IF((LC52&lt;&gt;""),IF(OR($F52&lt;&gt;$G52,PrSettings!$M$4="●"),(($F52-$G52)=(KZ52-LA52))*1,0),"")</f>
        <v/>
      </c>
      <c r="LE52" s="228" t="str">
        <f aca="false">IF((LD52&lt;&gt;""),($F52=KZ52)*($G52=LA52),"")</f>
        <v/>
      </c>
      <c r="LF52" s="228" t="str">
        <f aca="false">IF(LC52&lt;&gt;"",IF(ABS($F52-$G52)&gt;=PrSettings!$M$7,(ABS($F52-$G52-KZ52+LA52)&lt;=1)*1,IF(AND(LC52,$F52=$G52,$F52&gt;=PrSettings!$M$6),(ABS(KZ52-$F52)&lt;=1)*1,IF(AND(ABS($F52-$G52-KZ52+LA52)&lt;=1,$F52+$G52&gt;=PrSettings!$M$8),(ABS(KZ52-$F52)&lt;=1)*(ABS(LA52-$G52)&lt;=1)*1,""))),"")</f>
        <v/>
      </c>
      <c r="LG52" s="320" t="n">
        <f aca="false">IF(OR(($C52&lt;&gt;"")*(KV52&lt;&gt;""),($E52&lt;&gt;"")*(KX52&lt;&gt;"")),($B52=KV52)*1+($D52=KX52)*1,"")</f>
        <v>2</v>
      </c>
      <c r="LI52" s="226" t="str">
        <f aca="false">$B52</f>
        <v/>
      </c>
      <c r="LJ52" s="227" t="str">
        <f aca="false">$C52</f>
        <v/>
      </c>
      <c r="LK52" s="228" t="n">
        <f aca="false">$D52</f>
        <v>11</v>
      </c>
      <c r="LL52" s="227" t="str">
        <f aca="false">$E52</f>
        <v>Austria</v>
      </c>
      <c r="LM52" s="231"/>
      <c r="LN52" s="231"/>
      <c r="LO52" s="319" t="n">
        <f aca="false">COUNTIF(LI$57:LI$60,LK57)+COUNTIF(LK$57:LK$60,LK57)</f>
        <v>0</v>
      </c>
      <c r="LP52" s="228" t="str">
        <f aca="false">IF(($F52&lt;&gt;"")*($G52&lt;&gt;"")*(LM52&lt;&gt;"")*(LN52&lt;&gt;""),IF(LT52&lt;&gt;2,"0",($F52&gt;$G52)*(LM52&gt;LN52)+($F52=$G52)*(LM52=LN52)+($F52&lt;$G52)*(LM52&lt;LN52)),"")</f>
        <v/>
      </c>
      <c r="LQ52" s="228" t="str">
        <f aca="false">IF((LP52&lt;&gt;""),IF(OR($F52&lt;&gt;$G52,PrSettings!$M$4="●"),(($F52-$G52)=(LM52-LN52))*1,0),"")</f>
        <v/>
      </c>
      <c r="LR52" s="228" t="str">
        <f aca="false">IF((LQ52&lt;&gt;""),($F52=LM52)*($G52=LN52),"")</f>
        <v/>
      </c>
      <c r="LS52" s="228" t="str">
        <f aca="false">IF(LP52&lt;&gt;"",IF(ABS($F52-$G52)&gt;=PrSettings!$M$7,(ABS($F52-$G52-LM52+LN52)&lt;=1)*1,IF(AND(LP52,$F52=$G52,$F52&gt;=PrSettings!$M$6),(ABS(LM52-$F52)&lt;=1)*1,IF(AND(ABS($F52-$G52-LM52+LN52)&lt;=1,$F52+$G52&gt;=PrSettings!$M$8),(ABS(LM52-$F52)&lt;=1)*(ABS(LN52-$G52)&lt;=1)*1,""))),"")</f>
        <v/>
      </c>
      <c r="LT52" s="320" t="n">
        <f aca="false">IF(OR(($C52&lt;&gt;"")*(LI52&lt;&gt;""),($E52&lt;&gt;"")*(LK52&lt;&gt;"")),($B52=LI52)*1+($D52=LK52)*1,"")</f>
        <v>2</v>
      </c>
      <c r="LV52" s="226" t="str">
        <f aca="false">$B52</f>
        <v/>
      </c>
      <c r="LW52" s="227" t="str">
        <f aca="false">$C52</f>
        <v/>
      </c>
      <c r="LX52" s="228" t="n">
        <f aca="false">$D52</f>
        <v>11</v>
      </c>
      <c r="LY52" s="227" t="str">
        <f aca="false">$E52</f>
        <v>Austria</v>
      </c>
      <c r="LZ52" s="231"/>
      <c r="MA52" s="231"/>
      <c r="MB52" s="319" t="n">
        <f aca="false">COUNTIF(LV$57:LV$60,LX57)+COUNTIF(LX$57:LX$60,LX57)</f>
        <v>0</v>
      </c>
      <c r="MC52" s="228" t="str">
        <f aca="false">IF(($F52&lt;&gt;"")*($G52&lt;&gt;"")*(LZ52&lt;&gt;"")*(MA52&lt;&gt;""),IF(MG52&lt;&gt;2,"0",($F52&gt;$G52)*(LZ52&gt;MA52)+($F52=$G52)*(LZ52=MA52)+($F52&lt;$G52)*(LZ52&lt;MA52)),"")</f>
        <v/>
      </c>
      <c r="MD52" s="228" t="str">
        <f aca="false">IF((MC52&lt;&gt;""),IF(OR($F52&lt;&gt;$G52,PrSettings!$M$4="●"),(($F52-$G52)=(LZ52-MA52))*1,0),"")</f>
        <v/>
      </c>
      <c r="ME52" s="228" t="str">
        <f aca="false">IF((MD52&lt;&gt;""),($F52=LZ52)*($G52=MA52),"")</f>
        <v/>
      </c>
      <c r="MF52" s="228" t="str">
        <f aca="false">IF(MC52&lt;&gt;"",IF(ABS($F52-$G52)&gt;=PrSettings!$M$7,(ABS($F52-$G52-LZ52+MA52)&lt;=1)*1,IF(AND(MC52,$F52=$G52,$F52&gt;=PrSettings!$M$6),(ABS(LZ52-$F52)&lt;=1)*1,IF(AND(ABS($F52-$G52-LZ52+MA52)&lt;=1,$F52+$G52&gt;=PrSettings!$M$8),(ABS(LZ52-$F52)&lt;=1)*(ABS(MA52-$G52)&lt;=1)*1,""))),"")</f>
        <v/>
      </c>
      <c r="MG52" s="320" t="n">
        <f aca="false">IF(OR(($C52&lt;&gt;"")*(LV52&lt;&gt;""),($E52&lt;&gt;"")*(LX52&lt;&gt;"")),($B52=LV52)*1+($D52=LX52)*1,"")</f>
        <v>2</v>
      </c>
    </row>
    <row r="53" s="106" customFormat="true" ht="15.5" hidden="false" customHeight="false" outlineLevel="0" collapsed="false">
      <c r="A53" s="201"/>
      <c r="B53" s="226" t="str">
        <f aca="false">IF(C53="","",INDEX(Groups!$C$7:$C$35,MATCH(C53,Groups!$D$7:$D$35,0)))</f>
        <v/>
      </c>
      <c r="C53" s="227" t="str">
        <f aca="true">INDIRECT("'"&amp;References!$A$1&amp;"'!"&amp;"$Q$54")</f>
        <v/>
      </c>
      <c r="D53" s="228" t="str">
        <f aca="false">IF(E53="","",INDEX(Groups!$C$7:$C$35,MATCH(E53,Groups!$D$7:$D$35,0)))</f>
        <v/>
      </c>
      <c r="E53" s="227" t="str">
        <f aca="true">INDIRECT("'"&amp;References!$A$1&amp;"'!"&amp;"$R$54")</f>
        <v/>
      </c>
      <c r="F53" s="229" t="str">
        <f aca="true">IF(AND(INDIRECT("'"&amp;References!$A$1&amp;"'!"&amp;"$Q$55")&lt;&gt;"",INDIRECT("'"&amp;References!$A$1&amp;"'!"&amp;"$R$55")&lt;&gt;""),INDIRECT("'"&amp;References!$A$1&amp;"'!"&amp;"$Q$55"),"")</f>
        <v/>
      </c>
      <c r="G53" s="230" t="str">
        <f aca="true">IF(AND(INDIRECT("'"&amp;References!$A$1&amp;"'!"&amp;"$Q$55")&lt;&gt;"",INDIRECT("'"&amp;References!$A$1&amp;"'!"&amp;"$R$55")&lt;&gt;""),INDIRECT("'"&amp;References!$A$1&amp;"'!"&amp;"$R$55"),"")</f>
        <v/>
      </c>
      <c r="I53" s="226" t="str">
        <f aca="false">$B53</f>
        <v/>
      </c>
      <c r="J53" s="227" t="str">
        <f aca="false">$C53</f>
        <v/>
      </c>
      <c r="K53" s="228" t="str">
        <f aca="false">$D53</f>
        <v/>
      </c>
      <c r="L53" s="227" t="str">
        <f aca="false">$E53</f>
        <v/>
      </c>
      <c r="M53" s="231"/>
      <c r="N53" s="231"/>
      <c r="O53" s="319" t="n">
        <f aca="false">COUNTIF(I$57:I$60,K58)+COUNTIF(K$57:K$60,K58)</f>
        <v>0</v>
      </c>
      <c r="P53" s="228" t="str">
        <f aca="false">IF(($F53&lt;&gt;"")*($G53&lt;&gt;"")*(M53&lt;&gt;"")*(N53&lt;&gt;""),IF(T53&lt;&gt;2,"0",($F53&gt;$G53)*(M53&gt;N53)+($F53=$G53)*(M53=N53)+($F53&lt;$G53)*(M53&lt;N53)),"")</f>
        <v/>
      </c>
      <c r="Q53" s="228" t="str">
        <f aca="false">IF((P53&lt;&gt;""),IF(OR($F53&lt;&gt;$G53,PrSettings!$M$4="●"),(($F53-$G53)=(M53-N53))*1,0),"")</f>
        <v/>
      </c>
      <c r="R53" s="228" t="str">
        <f aca="false">IF((Q53&lt;&gt;""),($F53=M53)*($G53=N53),"")</f>
        <v/>
      </c>
      <c r="S53" s="228" t="str">
        <f aca="false">IF(P53&lt;&gt;"",IF(ABS($F53-$G53)&gt;=PrSettings!$M$7,(ABS($F53-$G53-M53+N53)&lt;=1)*1,IF(AND(P53,$F53=$G53,$F53&gt;=PrSettings!$M$6),(ABS(M53-$F53)&lt;=1)*1,IF(AND(ABS($F53-$G53-M53+N53)&lt;=1,$F53+$G53&gt;=PrSettings!$M$8),(ABS(M53-$F53)&lt;=1)*(ABS(N53-$G53)&lt;=1)*1,""))),"")</f>
        <v/>
      </c>
      <c r="T53" s="320" t="str">
        <f aca="false">IF(OR(($C53&lt;&gt;"")*(I53&lt;&gt;""),($E53&lt;&gt;"")*(K53&lt;&gt;"")),($B53=I53)*1+($D53=K53)*1,"")</f>
        <v/>
      </c>
      <c r="V53" s="226" t="str">
        <f aca="false">$B53</f>
        <v/>
      </c>
      <c r="W53" s="227" t="str">
        <f aca="false">$C53</f>
        <v/>
      </c>
      <c r="X53" s="228" t="str">
        <f aca="false">$D53</f>
        <v/>
      </c>
      <c r="Y53" s="227" t="str">
        <f aca="false">$E53</f>
        <v/>
      </c>
      <c r="Z53" s="231"/>
      <c r="AA53" s="231"/>
      <c r="AB53" s="319" t="n">
        <f aca="false">COUNTIF(V$57:V$60,X58)+COUNTIF(X$57:X$60,X58)</f>
        <v>0</v>
      </c>
      <c r="AC53" s="228" t="str">
        <f aca="false">IF(($F53&lt;&gt;"")*($G53&lt;&gt;"")*(Z53&lt;&gt;"")*(AA53&lt;&gt;""),IF(AG53&lt;&gt;2,"0",($F53&gt;$G53)*(Z53&gt;AA53)+($F53=$G53)*(Z53=AA53)+($F53&lt;$G53)*(Z53&lt;AA53)),"")</f>
        <v/>
      </c>
      <c r="AD53" s="228" t="str">
        <f aca="false">IF((AC53&lt;&gt;""),IF(OR($F53&lt;&gt;$G53,PrSettings!$M$4="●"),(($F53-$G53)=(Z53-AA53))*1,0),"")</f>
        <v/>
      </c>
      <c r="AE53" s="228" t="str">
        <f aca="false">IF((AD53&lt;&gt;""),($F53=Z53)*($G53=AA53),"")</f>
        <v/>
      </c>
      <c r="AF53" s="228" t="str">
        <f aca="false">IF(AC53&lt;&gt;"",IF(ABS($F53-$G53)&gt;=PrSettings!$M$7,(ABS($F53-$G53-Z53+AA53)&lt;=1)*1,IF(AND(AC53,$F53=$G53,$F53&gt;=PrSettings!$M$6),(ABS(Z53-$F53)&lt;=1)*1,IF(AND(ABS($F53-$G53-Z53+AA53)&lt;=1,$F53+$G53&gt;=PrSettings!$M$8),(ABS(Z53-$F53)&lt;=1)*(ABS(AA53-$G53)&lt;=1)*1,""))),"")</f>
        <v/>
      </c>
      <c r="AG53" s="320" t="str">
        <f aca="false">IF(OR(($C53&lt;&gt;"")*(V53&lt;&gt;""),($E53&lt;&gt;"")*(X53&lt;&gt;"")),($B53=V53)*1+($D53=X53)*1,"")</f>
        <v/>
      </c>
      <c r="AI53" s="226" t="str">
        <f aca="false">$B53</f>
        <v/>
      </c>
      <c r="AJ53" s="227" t="str">
        <f aca="false">$C53</f>
        <v/>
      </c>
      <c r="AK53" s="228" t="str">
        <f aca="false">$D53</f>
        <v/>
      </c>
      <c r="AL53" s="227" t="str">
        <f aca="false">$E53</f>
        <v/>
      </c>
      <c r="AM53" s="231"/>
      <c r="AN53" s="231"/>
      <c r="AO53" s="319" t="n">
        <f aca="false">COUNTIF(AI$57:AI$60,AK58)+COUNTIF(AK$57:AK$60,AK58)</f>
        <v>0</v>
      </c>
      <c r="AP53" s="228" t="str">
        <f aca="false">IF(($F53&lt;&gt;"")*($G53&lt;&gt;"")*(AM53&lt;&gt;"")*(AN53&lt;&gt;""),IF(AT53&lt;&gt;2,"0",($F53&gt;$G53)*(AM53&gt;AN53)+($F53=$G53)*(AM53=AN53)+($F53&lt;$G53)*(AM53&lt;AN53)),"")</f>
        <v/>
      </c>
      <c r="AQ53" s="228" t="str">
        <f aca="false">IF((AP53&lt;&gt;""),IF(OR($F53&lt;&gt;$G53,PrSettings!$M$4="●"),(($F53-$G53)=(AM53-AN53))*1,0),"")</f>
        <v/>
      </c>
      <c r="AR53" s="228" t="str">
        <f aca="false">IF((AQ53&lt;&gt;""),($F53=AM53)*($G53=AN53),"")</f>
        <v/>
      </c>
      <c r="AS53" s="228" t="str">
        <f aca="false">IF(AP53&lt;&gt;"",IF(ABS($F53-$G53)&gt;=PrSettings!$M$7,(ABS($F53-$G53-AM53+AN53)&lt;=1)*1,IF(AND(AP53,$F53=$G53,$F53&gt;=PrSettings!$M$6),(ABS(AM53-$F53)&lt;=1)*1,IF(AND(ABS($F53-$G53-AM53+AN53)&lt;=1,$F53+$G53&gt;=PrSettings!$M$8),(ABS(AM53-$F53)&lt;=1)*(ABS(AN53-$G53)&lt;=1)*1,""))),"")</f>
        <v/>
      </c>
      <c r="AT53" s="320" t="str">
        <f aca="false">IF(OR(($C53&lt;&gt;"")*(AI53&lt;&gt;""),($E53&lt;&gt;"")*(AK53&lt;&gt;"")),($B53=AI53)*1+($D53=AK53)*1,"")</f>
        <v/>
      </c>
      <c r="AV53" s="226" t="str">
        <f aca="false">$B53</f>
        <v/>
      </c>
      <c r="AW53" s="227" t="str">
        <f aca="false">$C53</f>
        <v/>
      </c>
      <c r="AX53" s="228" t="str">
        <f aca="false">$D53</f>
        <v/>
      </c>
      <c r="AY53" s="227" t="str">
        <f aca="false">$E53</f>
        <v/>
      </c>
      <c r="AZ53" s="231"/>
      <c r="BA53" s="231"/>
      <c r="BB53" s="319" t="n">
        <f aca="false">COUNTIF(AV$57:AV$60,AX58)+COUNTIF(AX$57:AX$60,AX58)</f>
        <v>0</v>
      </c>
      <c r="BC53" s="228" t="str">
        <f aca="false">IF(($F53&lt;&gt;"")*($G53&lt;&gt;"")*(AZ53&lt;&gt;"")*(BA53&lt;&gt;""),IF(BG53&lt;&gt;2,"0",($F53&gt;$G53)*(AZ53&gt;BA53)+($F53=$G53)*(AZ53=BA53)+($F53&lt;$G53)*(AZ53&lt;BA53)),"")</f>
        <v/>
      </c>
      <c r="BD53" s="228" t="str">
        <f aca="false">IF((BC53&lt;&gt;""),IF(OR($F53&lt;&gt;$G53,PrSettings!$M$4="●"),(($F53-$G53)=(AZ53-BA53))*1,0),"")</f>
        <v/>
      </c>
      <c r="BE53" s="228" t="str">
        <f aca="false">IF((BD53&lt;&gt;""),($F53=AZ53)*($G53=BA53),"")</f>
        <v/>
      </c>
      <c r="BF53" s="228" t="str">
        <f aca="false">IF(BC53&lt;&gt;"",IF(ABS($F53-$G53)&gt;=PrSettings!$M$7,(ABS($F53-$G53-AZ53+BA53)&lt;=1)*1,IF(AND(BC53,$F53=$G53,$F53&gt;=PrSettings!$M$6),(ABS(AZ53-$F53)&lt;=1)*1,IF(AND(ABS($F53-$G53-AZ53+BA53)&lt;=1,$F53+$G53&gt;=PrSettings!$M$8),(ABS(AZ53-$F53)&lt;=1)*(ABS(BA53-$G53)&lt;=1)*1,""))),"")</f>
        <v/>
      </c>
      <c r="BG53" s="320" t="str">
        <f aca="false">IF(OR(($C53&lt;&gt;"")*(AV53&lt;&gt;""),($E53&lt;&gt;"")*(AX53&lt;&gt;"")),($B53=AV53)*1+($D53=AX53)*1,"")</f>
        <v/>
      </c>
      <c r="BI53" s="226" t="str">
        <f aca="false">$B53</f>
        <v/>
      </c>
      <c r="BJ53" s="227" t="str">
        <f aca="false">$C53</f>
        <v/>
      </c>
      <c r="BK53" s="228" t="str">
        <f aca="false">$D53</f>
        <v/>
      </c>
      <c r="BL53" s="227" t="str">
        <f aca="false">$E53</f>
        <v/>
      </c>
      <c r="BM53" s="231"/>
      <c r="BN53" s="231"/>
      <c r="BO53" s="319" t="n">
        <f aca="false">COUNTIF(BI$57:BI$60,BK58)+COUNTIF(BK$57:BK$60,BK58)</f>
        <v>0</v>
      </c>
      <c r="BP53" s="228" t="str">
        <f aca="false">IF(($F53&lt;&gt;"")*($G53&lt;&gt;"")*(BM53&lt;&gt;"")*(BN53&lt;&gt;""),IF(BT53&lt;&gt;2,"0",($F53&gt;$G53)*(BM53&gt;BN53)+($F53=$G53)*(BM53=BN53)+($F53&lt;$G53)*(BM53&lt;BN53)),"")</f>
        <v/>
      </c>
      <c r="BQ53" s="228" t="str">
        <f aca="false">IF((BP53&lt;&gt;""),IF(OR($F53&lt;&gt;$G53,PrSettings!$M$4="●"),(($F53-$G53)=(BM53-BN53))*1,0),"")</f>
        <v/>
      </c>
      <c r="BR53" s="228" t="str">
        <f aca="false">IF((BQ53&lt;&gt;""),($F53=BM53)*($G53=BN53),"")</f>
        <v/>
      </c>
      <c r="BS53" s="228" t="str">
        <f aca="false">IF(BP53&lt;&gt;"",IF(ABS($F53-$G53)&gt;=PrSettings!$M$7,(ABS($F53-$G53-BM53+BN53)&lt;=1)*1,IF(AND(BP53,$F53=$G53,$F53&gt;=PrSettings!$M$6),(ABS(BM53-$F53)&lt;=1)*1,IF(AND(ABS($F53-$G53-BM53+BN53)&lt;=1,$F53+$G53&gt;=PrSettings!$M$8),(ABS(BM53-$F53)&lt;=1)*(ABS(BN53-$G53)&lt;=1)*1,""))),"")</f>
        <v/>
      </c>
      <c r="BT53" s="320" t="str">
        <f aca="false">IF(OR(($C53&lt;&gt;"")*(BI53&lt;&gt;""),($E53&lt;&gt;"")*(BK53&lt;&gt;"")),($B53=BI53)*1+($D53=BK53)*1,"")</f>
        <v/>
      </c>
      <c r="BV53" s="226" t="str">
        <f aca="false">$B53</f>
        <v/>
      </c>
      <c r="BW53" s="227" t="str">
        <f aca="false">$C53</f>
        <v/>
      </c>
      <c r="BX53" s="228" t="str">
        <f aca="false">$D53</f>
        <v/>
      </c>
      <c r="BY53" s="227" t="str">
        <f aca="false">$E53</f>
        <v/>
      </c>
      <c r="BZ53" s="231"/>
      <c r="CA53" s="231"/>
      <c r="CB53" s="319" t="n">
        <f aca="false">COUNTIF(BV$57:BV$60,BX58)+COUNTIF(BX$57:BX$60,BX58)</f>
        <v>0</v>
      </c>
      <c r="CC53" s="228" t="str">
        <f aca="false">IF(($F53&lt;&gt;"")*($G53&lt;&gt;"")*(BZ53&lt;&gt;"")*(CA53&lt;&gt;""),IF(CG53&lt;&gt;2,"0",($F53&gt;$G53)*(BZ53&gt;CA53)+($F53=$G53)*(BZ53=CA53)+($F53&lt;$G53)*(BZ53&lt;CA53)),"")</f>
        <v/>
      </c>
      <c r="CD53" s="228" t="str">
        <f aca="false">IF((CC53&lt;&gt;""),IF(OR($F53&lt;&gt;$G53,PrSettings!$M$4="●"),(($F53-$G53)=(BZ53-CA53))*1,0),"")</f>
        <v/>
      </c>
      <c r="CE53" s="228" t="str">
        <f aca="false">IF((CD53&lt;&gt;""),($F53=BZ53)*($G53=CA53),"")</f>
        <v/>
      </c>
      <c r="CF53" s="228" t="str">
        <f aca="false">IF(CC53&lt;&gt;"",IF(ABS($F53-$G53)&gt;=PrSettings!$M$7,(ABS($F53-$G53-BZ53+CA53)&lt;=1)*1,IF(AND(CC53,$F53=$G53,$F53&gt;=PrSettings!$M$6),(ABS(BZ53-$F53)&lt;=1)*1,IF(AND(ABS($F53-$G53-BZ53+CA53)&lt;=1,$F53+$G53&gt;=PrSettings!$M$8),(ABS(BZ53-$F53)&lt;=1)*(ABS(CA53-$G53)&lt;=1)*1,""))),"")</f>
        <v/>
      </c>
      <c r="CG53" s="320" t="str">
        <f aca="false">IF(OR(($C53&lt;&gt;"")*(BV53&lt;&gt;""),($E53&lt;&gt;"")*(BX53&lt;&gt;"")),($B53=BV53)*1+($D53=BX53)*1,"")</f>
        <v/>
      </c>
      <c r="CI53" s="226" t="str">
        <f aca="false">$B53</f>
        <v/>
      </c>
      <c r="CJ53" s="227" t="str">
        <f aca="false">$C53</f>
        <v/>
      </c>
      <c r="CK53" s="228" t="str">
        <f aca="false">$D53</f>
        <v/>
      </c>
      <c r="CL53" s="227" t="str">
        <f aca="false">$E53</f>
        <v/>
      </c>
      <c r="CM53" s="231"/>
      <c r="CN53" s="231"/>
      <c r="CO53" s="319" t="n">
        <f aca="false">COUNTIF(CI$57:CI$60,CK58)+COUNTIF(CK$57:CK$60,CK58)</f>
        <v>0</v>
      </c>
      <c r="CP53" s="228" t="str">
        <f aca="false">IF(($F53&lt;&gt;"")*($G53&lt;&gt;"")*(CM53&lt;&gt;"")*(CN53&lt;&gt;""),IF(CT53&lt;&gt;2,"0",($F53&gt;$G53)*(CM53&gt;CN53)+($F53=$G53)*(CM53=CN53)+($F53&lt;$G53)*(CM53&lt;CN53)),"")</f>
        <v/>
      </c>
      <c r="CQ53" s="228" t="str">
        <f aca="false">IF((CP53&lt;&gt;""),IF(OR($F53&lt;&gt;$G53,PrSettings!$M$4="●"),(($F53-$G53)=(CM53-CN53))*1,0),"")</f>
        <v/>
      </c>
      <c r="CR53" s="228" t="str">
        <f aca="false">IF((CQ53&lt;&gt;""),($F53=CM53)*($G53=CN53),"")</f>
        <v/>
      </c>
      <c r="CS53" s="228" t="str">
        <f aca="false">IF(CP53&lt;&gt;"",IF(ABS($F53-$G53)&gt;=PrSettings!$M$7,(ABS($F53-$G53-CM53+CN53)&lt;=1)*1,IF(AND(CP53,$F53=$G53,$F53&gt;=PrSettings!$M$6),(ABS(CM53-$F53)&lt;=1)*1,IF(AND(ABS($F53-$G53-CM53+CN53)&lt;=1,$F53+$G53&gt;=PrSettings!$M$8),(ABS(CM53-$F53)&lt;=1)*(ABS(CN53-$G53)&lt;=1)*1,""))),"")</f>
        <v/>
      </c>
      <c r="CT53" s="320" t="str">
        <f aca="false">IF(OR(($C53&lt;&gt;"")*(CI53&lt;&gt;""),($E53&lt;&gt;"")*(CK53&lt;&gt;"")),($B53=CI53)*1+($D53=CK53)*1,"")</f>
        <v/>
      </c>
      <c r="CV53" s="226" t="str">
        <f aca="false">$B53</f>
        <v/>
      </c>
      <c r="CW53" s="227" t="str">
        <f aca="false">$C53</f>
        <v/>
      </c>
      <c r="CX53" s="228" t="str">
        <f aca="false">$D53</f>
        <v/>
      </c>
      <c r="CY53" s="227" t="str">
        <f aca="false">$E53</f>
        <v/>
      </c>
      <c r="CZ53" s="231"/>
      <c r="DA53" s="231"/>
      <c r="DB53" s="319" t="n">
        <f aca="false">COUNTIF(CV$57:CV$60,CX58)+COUNTIF(CX$57:CX$60,CX58)</f>
        <v>0</v>
      </c>
      <c r="DC53" s="228" t="str">
        <f aca="false">IF(($F53&lt;&gt;"")*($G53&lt;&gt;"")*(CZ53&lt;&gt;"")*(DA53&lt;&gt;""),IF(DG53&lt;&gt;2,"0",($F53&gt;$G53)*(CZ53&gt;DA53)+($F53=$G53)*(CZ53=DA53)+($F53&lt;$G53)*(CZ53&lt;DA53)),"")</f>
        <v/>
      </c>
      <c r="DD53" s="228" t="str">
        <f aca="false">IF((DC53&lt;&gt;""),IF(OR($F53&lt;&gt;$G53,PrSettings!$M$4="●"),(($F53-$G53)=(CZ53-DA53))*1,0),"")</f>
        <v/>
      </c>
      <c r="DE53" s="228" t="str">
        <f aca="false">IF((DD53&lt;&gt;""),($F53=CZ53)*($G53=DA53),"")</f>
        <v/>
      </c>
      <c r="DF53" s="228" t="str">
        <f aca="false">IF(DC53&lt;&gt;"",IF(ABS($F53-$G53)&gt;=PrSettings!$M$7,(ABS($F53-$G53-CZ53+DA53)&lt;=1)*1,IF(AND(DC53,$F53=$G53,$F53&gt;=PrSettings!$M$6),(ABS(CZ53-$F53)&lt;=1)*1,IF(AND(ABS($F53-$G53-CZ53+DA53)&lt;=1,$F53+$G53&gt;=PrSettings!$M$8),(ABS(CZ53-$F53)&lt;=1)*(ABS(DA53-$G53)&lt;=1)*1,""))),"")</f>
        <v/>
      </c>
      <c r="DG53" s="320" t="str">
        <f aca="false">IF(OR(($C53&lt;&gt;"")*(CV53&lt;&gt;""),($E53&lt;&gt;"")*(CX53&lt;&gt;"")),($B53=CV53)*1+($D53=CX53)*1,"")</f>
        <v/>
      </c>
      <c r="DI53" s="226" t="str">
        <f aca="false">$B53</f>
        <v/>
      </c>
      <c r="DJ53" s="227" t="str">
        <f aca="false">$C53</f>
        <v/>
      </c>
      <c r="DK53" s="228" t="str">
        <f aca="false">$D53</f>
        <v/>
      </c>
      <c r="DL53" s="227" t="str">
        <f aca="false">$E53</f>
        <v/>
      </c>
      <c r="DM53" s="231"/>
      <c r="DN53" s="231"/>
      <c r="DO53" s="319" t="n">
        <f aca="false">COUNTIF(DI$57:DI$60,DK58)+COUNTIF(DK$57:DK$60,DK58)</f>
        <v>0</v>
      </c>
      <c r="DP53" s="228" t="str">
        <f aca="false">IF(($F53&lt;&gt;"")*($G53&lt;&gt;"")*(DM53&lt;&gt;"")*(DN53&lt;&gt;""),IF(DT53&lt;&gt;2,"0",($F53&gt;$G53)*(DM53&gt;DN53)+($F53=$G53)*(DM53=DN53)+($F53&lt;$G53)*(DM53&lt;DN53)),"")</f>
        <v/>
      </c>
      <c r="DQ53" s="228" t="str">
        <f aca="false">IF((DP53&lt;&gt;""),IF(OR($F53&lt;&gt;$G53,PrSettings!$M$4="●"),(($F53-$G53)=(DM53-DN53))*1,0),"")</f>
        <v/>
      </c>
      <c r="DR53" s="228" t="str">
        <f aca="false">IF((DQ53&lt;&gt;""),($F53=DM53)*($G53=DN53),"")</f>
        <v/>
      </c>
      <c r="DS53" s="228" t="str">
        <f aca="false">IF(DP53&lt;&gt;"",IF(ABS($F53-$G53)&gt;=PrSettings!$M$7,(ABS($F53-$G53-DM53+DN53)&lt;=1)*1,IF(AND(DP53,$F53=$G53,$F53&gt;=PrSettings!$M$6),(ABS(DM53-$F53)&lt;=1)*1,IF(AND(ABS($F53-$G53-DM53+DN53)&lt;=1,$F53+$G53&gt;=PrSettings!$M$8),(ABS(DM53-$F53)&lt;=1)*(ABS(DN53-$G53)&lt;=1)*1,""))),"")</f>
        <v/>
      </c>
      <c r="DT53" s="320" t="str">
        <f aca="false">IF(OR(($C53&lt;&gt;"")*(DI53&lt;&gt;""),($E53&lt;&gt;"")*(DK53&lt;&gt;"")),($B53=DI53)*1+($D53=DK53)*1,"")</f>
        <v/>
      </c>
      <c r="DV53" s="226" t="str">
        <f aca="false">$B53</f>
        <v/>
      </c>
      <c r="DW53" s="227" t="str">
        <f aca="false">$C53</f>
        <v/>
      </c>
      <c r="DX53" s="228" t="str">
        <f aca="false">$D53</f>
        <v/>
      </c>
      <c r="DY53" s="227" t="str">
        <f aca="false">$E53</f>
        <v/>
      </c>
      <c r="DZ53" s="231"/>
      <c r="EA53" s="231"/>
      <c r="EB53" s="319" t="n">
        <f aca="false">COUNTIF(DV$57:DV$60,DX58)+COUNTIF(DX$57:DX$60,DX58)</f>
        <v>0</v>
      </c>
      <c r="EC53" s="228" t="str">
        <f aca="false">IF(($F53&lt;&gt;"")*($G53&lt;&gt;"")*(DZ53&lt;&gt;"")*(EA53&lt;&gt;""),IF(EG53&lt;&gt;2,"0",($F53&gt;$G53)*(DZ53&gt;EA53)+($F53=$G53)*(DZ53=EA53)+($F53&lt;$G53)*(DZ53&lt;EA53)),"")</f>
        <v/>
      </c>
      <c r="ED53" s="228" t="str">
        <f aca="false">IF((EC53&lt;&gt;""),IF(OR($F53&lt;&gt;$G53,PrSettings!$M$4="●"),(($F53-$G53)=(DZ53-EA53))*1,0),"")</f>
        <v/>
      </c>
      <c r="EE53" s="228" t="str">
        <f aca="false">IF((ED53&lt;&gt;""),($F53=DZ53)*($G53=EA53),"")</f>
        <v/>
      </c>
      <c r="EF53" s="228" t="str">
        <f aca="false">IF(EC53&lt;&gt;"",IF(ABS($F53-$G53)&gt;=PrSettings!$M$7,(ABS($F53-$G53-DZ53+EA53)&lt;=1)*1,IF(AND(EC53,$F53=$G53,$F53&gt;=PrSettings!$M$6),(ABS(DZ53-$F53)&lt;=1)*1,IF(AND(ABS($F53-$G53-DZ53+EA53)&lt;=1,$F53+$G53&gt;=PrSettings!$M$8),(ABS(DZ53-$F53)&lt;=1)*(ABS(EA53-$G53)&lt;=1)*1,""))),"")</f>
        <v/>
      </c>
      <c r="EG53" s="320" t="str">
        <f aca="false">IF(OR(($C53&lt;&gt;"")*(DV53&lt;&gt;""),($E53&lt;&gt;"")*(DX53&lt;&gt;"")),($B53=DV53)*1+($D53=DX53)*1,"")</f>
        <v/>
      </c>
      <c r="EI53" s="226" t="str">
        <f aca="false">$B53</f>
        <v/>
      </c>
      <c r="EJ53" s="227" t="str">
        <f aca="false">$C53</f>
        <v/>
      </c>
      <c r="EK53" s="228" t="str">
        <f aca="false">$D53</f>
        <v/>
      </c>
      <c r="EL53" s="227" t="str">
        <f aca="false">$E53</f>
        <v/>
      </c>
      <c r="EM53" s="231"/>
      <c r="EN53" s="231"/>
      <c r="EO53" s="319" t="n">
        <f aca="false">COUNTIF(EI$57:EI$60,EK58)+COUNTIF(EK$57:EK$60,EK58)</f>
        <v>0</v>
      </c>
      <c r="EP53" s="228" t="str">
        <f aca="false">IF(($F53&lt;&gt;"")*($G53&lt;&gt;"")*(EM53&lt;&gt;"")*(EN53&lt;&gt;""),IF(ET53&lt;&gt;2,"0",($F53&gt;$G53)*(EM53&gt;EN53)+($F53=$G53)*(EM53=EN53)+($F53&lt;$G53)*(EM53&lt;EN53)),"")</f>
        <v/>
      </c>
      <c r="EQ53" s="228" t="str">
        <f aca="false">IF((EP53&lt;&gt;""),IF(OR($F53&lt;&gt;$G53,PrSettings!$M$4="●"),(($F53-$G53)=(EM53-EN53))*1,0),"")</f>
        <v/>
      </c>
      <c r="ER53" s="228" t="str">
        <f aca="false">IF((EQ53&lt;&gt;""),($F53=EM53)*($G53=EN53),"")</f>
        <v/>
      </c>
      <c r="ES53" s="228" t="str">
        <f aca="false">IF(EP53&lt;&gt;"",IF(ABS($F53-$G53)&gt;=PrSettings!$M$7,(ABS($F53-$G53-EM53+EN53)&lt;=1)*1,IF(AND(EP53,$F53=$G53,$F53&gt;=PrSettings!$M$6),(ABS(EM53-$F53)&lt;=1)*1,IF(AND(ABS($F53-$G53-EM53+EN53)&lt;=1,$F53+$G53&gt;=PrSettings!$M$8),(ABS(EM53-$F53)&lt;=1)*(ABS(EN53-$G53)&lt;=1)*1,""))),"")</f>
        <v/>
      </c>
      <c r="ET53" s="320" t="str">
        <f aca="false">IF(OR(($C53&lt;&gt;"")*(EI53&lt;&gt;""),($E53&lt;&gt;"")*(EK53&lt;&gt;"")),($B53=EI53)*1+($D53=EK53)*1,"")</f>
        <v/>
      </c>
      <c r="EV53" s="226" t="str">
        <f aca="false">$B53</f>
        <v/>
      </c>
      <c r="EW53" s="227" t="str">
        <f aca="false">$C53</f>
        <v/>
      </c>
      <c r="EX53" s="228" t="str">
        <f aca="false">$D53</f>
        <v/>
      </c>
      <c r="EY53" s="227" t="str">
        <f aca="false">$E53</f>
        <v/>
      </c>
      <c r="EZ53" s="231"/>
      <c r="FA53" s="231"/>
      <c r="FB53" s="319" t="n">
        <f aca="false">COUNTIF(EV$57:EV$60,EX58)+COUNTIF(EX$57:EX$60,EX58)</f>
        <v>0</v>
      </c>
      <c r="FC53" s="228" t="str">
        <f aca="false">IF(($F53&lt;&gt;"")*($G53&lt;&gt;"")*(EZ53&lt;&gt;"")*(FA53&lt;&gt;""),IF(FG53&lt;&gt;2,"0",($F53&gt;$G53)*(EZ53&gt;FA53)+($F53=$G53)*(EZ53=FA53)+($F53&lt;$G53)*(EZ53&lt;FA53)),"")</f>
        <v/>
      </c>
      <c r="FD53" s="228" t="str">
        <f aca="false">IF((FC53&lt;&gt;""),IF(OR($F53&lt;&gt;$G53,PrSettings!$M$4="●"),(($F53-$G53)=(EZ53-FA53))*1,0),"")</f>
        <v/>
      </c>
      <c r="FE53" s="228" t="str">
        <f aca="false">IF((FD53&lt;&gt;""),($F53=EZ53)*($G53=FA53),"")</f>
        <v/>
      </c>
      <c r="FF53" s="228" t="str">
        <f aca="false">IF(FC53&lt;&gt;"",IF(ABS($F53-$G53)&gt;=PrSettings!$M$7,(ABS($F53-$G53-EZ53+FA53)&lt;=1)*1,IF(AND(FC53,$F53=$G53,$F53&gt;=PrSettings!$M$6),(ABS(EZ53-$F53)&lt;=1)*1,IF(AND(ABS($F53-$G53-EZ53+FA53)&lt;=1,$F53+$G53&gt;=PrSettings!$M$8),(ABS(EZ53-$F53)&lt;=1)*(ABS(FA53-$G53)&lt;=1)*1,""))),"")</f>
        <v/>
      </c>
      <c r="FG53" s="320" t="str">
        <f aca="false">IF(OR(($C53&lt;&gt;"")*(EV53&lt;&gt;""),($E53&lt;&gt;"")*(EX53&lt;&gt;"")),($B53=EV53)*1+($D53=EX53)*1,"")</f>
        <v/>
      </c>
      <c r="FI53" s="226" t="str">
        <f aca="false">$B53</f>
        <v/>
      </c>
      <c r="FJ53" s="227" t="str">
        <f aca="false">$C53</f>
        <v/>
      </c>
      <c r="FK53" s="228" t="str">
        <f aca="false">$D53</f>
        <v/>
      </c>
      <c r="FL53" s="227" t="str">
        <f aca="false">$E53</f>
        <v/>
      </c>
      <c r="FM53" s="231"/>
      <c r="FN53" s="231"/>
      <c r="FO53" s="319" t="n">
        <f aca="false">COUNTIF(FI$57:FI$60,FK58)+COUNTIF(FK$57:FK$60,FK58)</f>
        <v>0</v>
      </c>
      <c r="FP53" s="228" t="str">
        <f aca="false">IF(($F53&lt;&gt;"")*($G53&lt;&gt;"")*(FM53&lt;&gt;"")*(FN53&lt;&gt;""),IF(FT53&lt;&gt;2,"0",($F53&gt;$G53)*(FM53&gt;FN53)+($F53=$G53)*(FM53=FN53)+($F53&lt;$G53)*(FM53&lt;FN53)),"")</f>
        <v/>
      </c>
      <c r="FQ53" s="228" t="str">
        <f aca="false">IF((FP53&lt;&gt;""),IF(OR($F53&lt;&gt;$G53,PrSettings!$M$4="●"),(($F53-$G53)=(FM53-FN53))*1,0),"")</f>
        <v/>
      </c>
      <c r="FR53" s="228" t="str">
        <f aca="false">IF((FQ53&lt;&gt;""),($F53=FM53)*($G53=FN53),"")</f>
        <v/>
      </c>
      <c r="FS53" s="228" t="str">
        <f aca="false">IF(FP53&lt;&gt;"",IF(ABS($F53-$G53)&gt;=PrSettings!$M$7,(ABS($F53-$G53-FM53+FN53)&lt;=1)*1,IF(AND(FP53,$F53=$G53,$F53&gt;=PrSettings!$M$6),(ABS(FM53-$F53)&lt;=1)*1,IF(AND(ABS($F53-$G53-FM53+FN53)&lt;=1,$F53+$G53&gt;=PrSettings!$M$8),(ABS(FM53-$F53)&lt;=1)*(ABS(FN53-$G53)&lt;=1)*1,""))),"")</f>
        <v/>
      </c>
      <c r="FT53" s="320" t="str">
        <f aca="false">IF(OR(($C53&lt;&gt;"")*(FI53&lt;&gt;""),($E53&lt;&gt;"")*(FK53&lt;&gt;"")),($B53=FI53)*1+($D53=FK53)*1,"")</f>
        <v/>
      </c>
      <c r="FV53" s="226" t="str">
        <f aca="false">$B53</f>
        <v/>
      </c>
      <c r="FW53" s="227" t="str">
        <f aca="false">$C53</f>
        <v/>
      </c>
      <c r="FX53" s="228" t="str">
        <f aca="false">$D53</f>
        <v/>
      </c>
      <c r="FY53" s="227" t="str">
        <f aca="false">$E53</f>
        <v/>
      </c>
      <c r="FZ53" s="231"/>
      <c r="GA53" s="231"/>
      <c r="GB53" s="319" t="n">
        <f aca="false">COUNTIF(FV$57:FV$60,FX58)+COUNTIF(FX$57:FX$60,FX58)</f>
        <v>0</v>
      </c>
      <c r="GC53" s="228" t="str">
        <f aca="false">IF(($F53&lt;&gt;"")*($G53&lt;&gt;"")*(FZ53&lt;&gt;"")*(GA53&lt;&gt;""),IF(GG53&lt;&gt;2,"0",($F53&gt;$G53)*(FZ53&gt;GA53)+($F53=$G53)*(FZ53=GA53)+($F53&lt;$G53)*(FZ53&lt;GA53)),"")</f>
        <v/>
      </c>
      <c r="GD53" s="228" t="str">
        <f aca="false">IF((GC53&lt;&gt;""),IF(OR($F53&lt;&gt;$G53,PrSettings!$M$4="●"),(($F53-$G53)=(FZ53-GA53))*1,0),"")</f>
        <v/>
      </c>
      <c r="GE53" s="228" t="str">
        <f aca="false">IF((GD53&lt;&gt;""),($F53=FZ53)*($G53=GA53),"")</f>
        <v/>
      </c>
      <c r="GF53" s="228" t="str">
        <f aca="false">IF(GC53&lt;&gt;"",IF(ABS($F53-$G53)&gt;=PrSettings!$M$7,(ABS($F53-$G53-FZ53+GA53)&lt;=1)*1,IF(AND(GC53,$F53=$G53,$F53&gt;=PrSettings!$M$6),(ABS(FZ53-$F53)&lt;=1)*1,IF(AND(ABS($F53-$G53-FZ53+GA53)&lt;=1,$F53+$G53&gt;=PrSettings!$M$8),(ABS(FZ53-$F53)&lt;=1)*(ABS(GA53-$G53)&lt;=1)*1,""))),"")</f>
        <v/>
      </c>
      <c r="GG53" s="320" t="str">
        <f aca="false">IF(OR(($C53&lt;&gt;"")*(FV53&lt;&gt;""),($E53&lt;&gt;"")*(FX53&lt;&gt;"")),($B53=FV53)*1+($D53=FX53)*1,"")</f>
        <v/>
      </c>
      <c r="GI53" s="226" t="str">
        <f aca="false">$B53</f>
        <v/>
      </c>
      <c r="GJ53" s="227" t="str">
        <f aca="false">$C53</f>
        <v/>
      </c>
      <c r="GK53" s="228" t="str">
        <f aca="false">$D53</f>
        <v/>
      </c>
      <c r="GL53" s="227" t="str">
        <f aca="false">$E53</f>
        <v/>
      </c>
      <c r="GM53" s="231"/>
      <c r="GN53" s="231"/>
      <c r="GO53" s="319" t="n">
        <f aca="false">COUNTIF(GI$57:GI$60,GK58)+COUNTIF(GK$57:GK$60,GK58)</f>
        <v>0</v>
      </c>
      <c r="GP53" s="228" t="str">
        <f aca="false">IF(($F53&lt;&gt;"")*($G53&lt;&gt;"")*(GM53&lt;&gt;"")*(GN53&lt;&gt;""),IF(GT53&lt;&gt;2,"0",($F53&gt;$G53)*(GM53&gt;GN53)+($F53=$G53)*(GM53=GN53)+($F53&lt;$G53)*(GM53&lt;GN53)),"")</f>
        <v/>
      </c>
      <c r="GQ53" s="228" t="str">
        <f aca="false">IF((GP53&lt;&gt;""),IF(OR($F53&lt;&gt;$G53,PrSettings!$M$4="●"),(($F53-$G53)=(GM53-GN53))*1,0),"")</f>
        <v/>
      </c>
      <c r="GR53" s="228" t="str">
        <f aca="false">IF((GQ53&lt;&gt;""),($F53=GM53)*($G53=GN53),"")</f>
        <v/>
      </c>
      <c r="GS53" s="228" t="str">
        <f aca="false">IF(GP53&lt;&gt;"",IF(ABS($F53-$G53)&gt;=PrSettings!$M$7,(ABS($F53-$G53-GM53+GN53)&lt;=1)*1,IF(AND(GP53,$F53=$G53,$F53&gt;=PrSettings!$M$6),(ABS(GM53-$F53)&lt;=1)*1,IF(AND(ABS($F53-$G53-GM53+GN53)&lt;=1,$F53+$G53&gt;=PrSettings!$M$8),(ABS(GM53-$F53)&lt;=1)*(ABS(GN53-$G53)&lt;=1)*1,""))),"")</f>
        <v/>
      </c>
      <c r="GT53" s="320" t="str">
        <f aca="false">IF(OR(($C53&lt;&gt;"")*(GI53&lt;&gt;""),($E53&lt;&gt;"")*(GK53&lt;&gt;"")),($B53=GI53)*1+($D53=GK53)*1,"")</f>
        <v/>
      </c>
      <c r="GV53" s="226" t="str">
        <f aca="false">$B53</f>
        <v/>
      </c>
      <c r="GW53" s="227" t="str">
        <f aca="false">$C53</f>
        <v/>
      </c>
      <c r="GX53" s="228" t="str">
        <f aca="false">$D53</f>
        <v/>
      </c>
      <c r="GY53" s="227" t="str">
        <f aca="false">$E53</f>
        <v/>
      </c>
      <c r="GZ53" s="231"/>
      <c r="HA53" s="231"/>
      <c r="HB53" s="319" t="n">
        <f aca="false">COUNTIF(GV$57:GV$60,GX58)+COUNTIF(GX$57:GX$60,GX58)</f>
        <v>0</v>
      </c>
      <c r="HC53" s="228" t="str">
        <f aca="false">IF(($F53&lt;&gt;"")*($G53&lt;&gt;"")*(GZ53&lt;&gt;"")*(HA53&lt;&gt;""),IF(HG53&lt;&gt;2,"0",($F53&gt;$G53)*(GZ53&gt;HA53)+($F53=$G53)*(GZ53=HA53)+($F53&lt;$G53)*(GZ53&lt;HA53)),"")</f>
        <v/>
      </c>
      <c r="HD53" s="228" t="str">
        <f aca="false">IF((HC53&lt;&gt;""),IF(OR($F53&lt;&gt;$G53,PrSettings!$M$4="●"),(($F53-$G53)=(GZ53-HA53))*1,0),"")</f>
        <v/>
      </c>
      <c r="HE53" s="228" t="str">
        <f aca="false">IF((HD53&lt;&gt;""),($F53=GZ53)*($G53=HA53),"")</f>
        <v/>
      </c>
      <c r="HF53" s="228" t="str">
        <f aca="false">IF(HC53&lt;&gt;"",IF(ABS($F53-$G53)&gt;=PrSettings!$M$7,(ABS($F53-$G53-GZ53+HA53)&lt;=1)*1,IF(AND(HC53,$F53=$G53,$F53&gt;=PrSettings!$M$6),(ABS(GZ53-$F53)&lt;=1)*1,IF(AND(ABS($F53-$G53-GZ53+HA53)&lt;=1,$F53+$G53&gt;=PrSettings!$M$8),(ABS(GZ53-$F53)&lt;=1)*(ABS(HA53-$G53)&lt;=1)*1,""))),"")</f>
        <v/>
      </c>
      <c r="HG53" s="320" t="str">
        <f aca="false">IF(OR(($C53&lt;&gt;"")*(GV53&lt;&gt;""),($E53&lt;&gt;"")*(GX53&lt;&gt;"")),($B53=GV53)*1+($D53=GX53)*1,"")</f>
        <v/>
      </c>
      <c r="HI53" s="226" t="str">
        <f aca="false">$B53</f>
        <v/>
      </c>
      <c r="HJ53" s="227" t="str">
        <f aca="false">$C53</f>
        <v/>
      </c>
      <c r="HK53" s="228" t="str">
        <f aca="false">$D53</f>
        <v/>
      </c>
      <c r="HL53" s="227" t="str">
        <f aca="false">$E53</f>
        <v/>
      </c>
      <c r="HM53" s="231"/>
      <c r="HN53" s="231"/>
      <c r="HO53" s="319" t="n">
        <f aca="false">COUNTIF(HI$57:HI$60,HK58)+COUNTIF(HK$57:HK$60,HK58)</f>
        <v>0</v>
      </c>
      <c r="HP53" s="228" t="str">
        <f aca="false">IF(($F53&lt;&gt;"")*($G53&lt;&gt;"")*(HM53&lt;&gt;"")*(HN53&lt;&gt;""),IF(HT53&lt;&gt;2,"0",($F53&gt;$G53)*(HM53&gt;HN53)+($F53=$G53)*(HM53=HN53)+($F53&lt;$G53)*(HM53&lt;HN53)),"")</f>
        <v/>
      </c>
      <c r="HQ53" s="228" t="str">
        <f aca="false">IF((HP53&lt;&gt;""),IF(OR($F53&lt;&gt;$G53,PrSettings!$M$4="●"),(($F53-$G53)=(HM53-HN53))*1,0),"")</f>
        <v/>
      </c>
      <c r="HR53" s="228" t="str">
        <f aca="false">IF((HQ53&lt;&gt;""),($F53=HM53)*($G53=HN53),"")</f>
        <v/>
      </c>
      <c r="HS53" s="228" t="str">
        <f aca="false">IF(HP53&lt;&gt;"",IF(ABS($F53-$G53)&gt;=PrSettings!$M$7,(ABS($F53-$G53-HM53+HN53)&lt;=1)*1,IF(AND(HP53,$F53=$G53,$F53&gt;=PrSettings!$M$6),(ABS(HM53-$F53)&lt;=1)*1,IF(AND(ABS($F53-$G53-HM53+HN53)&lt;=1,$F53+$G53&gt;=PrSettings!$M$8),(ABS(HM53-$F53)&lt;=1)*(ABS(HN53-$G53)&lt;=1)*1,""))),"")</f>
        <v/>
      </c>
      <c r="HT53" s="320" t="str">
        <f aca="false">IF(OR(($C53&lt;&gt;"")*(HI53&lt;&gt;""),($E53&lt;&gt;"")*(HK53&lt;&gt;"")),($B53=HI53)*1+($D53=HK53)*1,"")</f>
        <v/>
      </c>
      <c r="HV53" s="226" t="str">
        <f aca="false">$B53</f>
        <v/>
      </c>
      <c r="HW53" s="227" t="str">
        <f aca="false">$C53</f>
        <v/>
      </c>
      <c r="HX53" s="228" t="str">
        <f aca="false">$D53</f>
        <v/>
      </c>
      <c r="HY53" s="227" t="str">
        <f aca="false">$E53</f>
        <v/>
      </c>
      <c r="HZ53" s="231"/>
      <c r="IA53" s="231"/>
      <c r="IB53" s="319" t="n">
        <f aca="false">COUNTIF(HV$57:HV$60,HX58)+COUNTIF(HX$57:HX$60,HX58)</f>
        <v>0</v>
      </c>
      <c r="IC53" s="228" t="str">
        <f aca="false">IF(($F53&lt;&gt;"")*($G53&lt;&gt;"")*(HZ53&lt;&gt;"")*(IA53&lt;&gt;""),IF(IG53&lt;&gt;2,"0",($F53&gt;$G53)*(HZ53&gt;IA53)+($F53=$G53)*(HZ53=IA53)+($F53&lt;$G53)*(HZ53&lt;IA53)),"")</f>
        <v/>
      </c>
      <c r="ID53" s="228" t="str">
        <f aca="false">IF((IC53&lt;&gt;""),IF(OR($F53&lt;&gt;$G53,PrSettings!$M$4="●"),(($F53-$G53)=(HZ53-IA53))*1,0),"")</f>
        <v/>
      </c>
      <c r="IE53" s="228" t="str">
        <f aca="false">IF((ID53&lt;&gt;""),($F53=HZ53)*($G53=IA53),"")</f>
        <v/>
      </c>
      <c r="IF53" s="228" t="str">
        <f aca="false">IF(IC53&lt;&gt;"",IF(ABS($F53-$G53)&gt;=PrSettings!$M$7,(ABS($F53-$G53-HZ53+IA53)&lt;=1)*1,IF(AND(IC53,$F53=$G53,$F53&gt;=PrSettings!$M$6),(ABS(HZ53-$F53)&lt;=1)*1,IF(AND(ABS($F53-$G53-HZ53+IA53)&lt;=1,$F53+$G53&gt;=PrSettings!$M$8),(ABS(HZ53-$F53)&lt;=1)*(ABS(IA53-$G53)&lt;=1)*1,""))),"")</f>
        <v/>
      </c>
      <c r="IG53" s="320" t="str">
        <f aca="false">IF(OR(($C53&lt;&gt;"")*(HV53&lt;&gt;""),($E53&lt;&gt;"")*(HX53&lt;&gt;"")),($B53=HV53)*1+($D53=HX53)*1,"")</f>
        <v/>
      </c>
      <c r="II53" s="226" t="str">
        <f aca="false">$B53</f>
        <v/>
      </c>
      <c r="IJ53" s="227" t="str">
        <f aca="false">$C53</f>
        <v/>
      </c>
      <c r="IK53" s="228" t="str">
        <f aca="false">$D53</f>
        <v/>
      </c>
      <c r="IL53" s="227" t="str">
        <f aca="false">$E53</f>
        <v/>
      </c>
      <c r="IM53" s="231"/>
      <c r="IN53" s="231"/>
      <c r="IO53" s="319" t="n">
        <f aca="false">COUNTIF(II$57:II$60,IK58)+COUNTIF(IK$57:IK$60,IK58)</f>
        <v>0</v>
      </c>
      <c r="IP53" s="228" t="str">
        <f aca="false">IF(($F53&lt;&gt;"")*($G53&lt;&gt;"")*(IM53&lt;&gt;"")*(IN53&lt;&gt;""),IF(IT53&lt;&gt;2,"0",($F53&gt;$G53)*(IM53&gt;IN53)+($F53=$G53)*(IM53=IN53)+($F53&lt;$G53)*(IM53&lt;IN53)),"")</f>
        <v/>
      </c>
      <c r="IQ53" s="228" t="str">
        <f aca="false">IF((IP53&lt;&gt;""),IF(OR($F53&lt;&gt;$G53,PrSettings!$M$4="●"),(($F53-$G53)=(IM53-IN53))*1,0),"")</f>
        <v/>
      </c>
      <c r="IR53" s="228" t="str">
        <f aca="false">IF((IQ53&lt;&gt;""),($F53=IM53)*($G53=IN53),"")</f>
        <v/>
      </c>
      <c r="IS53" s="228" t="str">
        <f aca="false">IF(IP53&lt;&gt;"",IF(ABS($F53-$G53)&gt;=PrSettings!$M$7,(ABS($F53-$G53-IM53+IN53)&lt;=1)*1,IF(AND(IP53,$F53=$G53,$F53&gt;=PrSettings!$M$6),(ABS(IM53-$F53)&lt;=1)*1,IF(AND(ABS($F53-$G53-IM53+IN53)&lt;=1,$F53+$G53&gt;=PrSettings!$M$8),(ABS(IM53-$F53)&lt;=1)*(ABS(IN53-$G53)&lt;=1)*1,""))),"")</f>
        <v/>
      </c>
      <c r="IT53" s="320" t="str">
        <f aca="false">IF(OR(($C53&lt;&gt;"")*(II53&lt;&gt;""),($E53&lt;&gt;"")*(IK53&lt;&gt;"")),($B53=II53)*1+($D53=IK53)*1,"")</f>
        <v/>
      </c>
      <c r="IV53" s="226" t="str">
        <f aca="false">$B53</f>
        <v/>
      </c>
      <c r="IW53" s="227" t="str">
        <f aca="false">$C53</f>
        <v/>
      </c>
      <c r="IX53" s="228" t="str">
        <f aca="false">$D53</f>
        <v/>
      </c>
      <c r="IY53" s="227" t="str">
        <f aca="false">$E53</f>
        <v/>
      </c>
      <c r="IZ53" s="231"/>
      <c r="JA53" s="231"/>
      <c r="JB53" s="319" t="n">
        <f aca="false">COUNTIF(IV$57:IV$60,IX58)+COUNTIF(IX$57:IX$60,IX58)</f>
        <v>0</v>
      </c>
      <c r="JC53" s="228" t="str">
        <f aca="false">IF(($F53&lt;&gt;"")*($G53&lt;&gt;"")*(IZ53&lt;&gt;"")*(JA53&lt;&gt;""),IF(JG53&lt;&gt;2,"0",($F53&gt;$G53)*(IZ53&gt;JA53)+($F53=$G53)*(IZ53=JA53)+($F53&lt;$G53)*(IZ53&lt;JA53)),"")</f>
        <v/>
      </c>
      <c r="JD53" s="228" t="str">
        <f aca="false">IF((JC53&lt;&gt;""),IF(OR($F53&lt;&gt;$G53,PrSettings!$M$4="●"),(($F53-$G53)=(IZ53-JA53))*1,0),"")</f>
        <v/>
      </c>
      <c r="JE53" s="228" t="str">
        <f aca="false">IF((JD53&lt;&gt;""),($F53=IZ53)*($G53=JA53),"")</f>
        <v/>
      </c>
      <c r="JF53" s="228" t="str">
        <f aca="false">IF(JC53&lt;&gt;"",IF(ABS($F53-$G53)&gt;=PrSettings!$M$7,(ABS($F53-$G53-IZ53+JA53)&lt;=1)*1,IF(AND(JC53,$F53=$G53,$F53&gt;=PrSettings!$M$6),(ABS(IZ53-$F53)&lt;=1)*1,IF(AND(ABS($F53-$G53-IZ53+JA53)&lt;=1,$F53+$G53&gt;=PrSettings!$M$8),(ABS(IZ53-$F53)&lt;=1)*(ABS(JA53-$G53)&lt;=1)*1,""))),"")</f>
        <v/>
      </c>
      <c r="JG53" s="320" t="str">
        <f aca="false">IF(OR(($C53&lt;&gt;"")*(IV53&lt;&gt;""),($E53&lt;&gt;"")*(IX53&lt;&gt;"")),($B53=IV53)*1+($D53=IX53)*1,"")</f>
        <v/>
      </c>
      <c r="JI53" s="226" t="str">
        <f aca="false">$B53</f>
        <v/>
      </c>
      <c r="JJ53" s="227" t="str">
        <f aca="false">$C53</f>
        <v/>
      </c>
      <c r="JK53" s="228" t="str">
        <f aca="false">$D53</f>
        <v/>
      </c>
      <c r="JL53" s="227" t="str">
        <f aca="false">$E53</f>
        <v/>
      </c>
      <c r="JM53" s="231"/>
      <c r="JN53" s="231"/>
      <c r="JO53" s="319" t="n">
        <f aca="false">COUNTIF(JI$57:JI$60,JK58)+COUNTIF(JK$57:JK$60,JK58)</f>
        <v>0</v>
      </c>
      <c r="JP53" s="228" t="str">
        <f aca="false">IF(($F53&lt;&gt;"")*($G53&lt;&gt;"")*(JM53&lt;&gt;"")*(JN53&lt;&gt;""),IF(JT53&lt;&gt;2,"0",($F53&gt;$G53)*(JM53&gt;JN53)+($F53=$G53)*(JM53=JN53)+($F53&lt;$G53)*(JM53&lt;JN53)),"")</f>
        <v/>
      </c>
      <c r="JQ53" s="228" t="str">
        <f aca="false">IF((JP53&lt;&gt;""),IF(OR($F53&lt;&gt;$G53,PrSettings!$M$4="●"),(($F53-$G53)=(JM53-JN53))*1,0),"")</f>
        <v/>
      </c>
      <c r="JR53" s="228" t="str">
        <f aca="false">IF((JQ53&lt;&gt;""),($F53=JM53)*($G53=JN53),"")</f>
        <v/>
      </c>
      <c r="JS53" s="228" t="str">
        <f aca="false">IF(JP53&lt;&gt;"",IF(ABS($F53-$G53)&gt;=PrSettings!$M$7,(ABS($F53-$G53-JM53+JN53)&lt;=1)*1,IF(AND(JP53,$F53=$G53,$F53&gt;=PrSettings!$M$6),(ABS(JM53-$F53)&lt;=1)*1,IF(AND(ABS($F53-$G53-JM53+JN53)&lt;=1,$F53+$G53&gt;=PrSettings!$M$8),(ABS(JM53-$F53)&lt;=1)*(ABS(JN53-$G53)&lt;=1)*1,""))),"")</f>
        <v/>
      </c>
      <c r="JT53" s="320" t="str">
        <f aca="false">IF(OR(($C53&lt;&gt;"")*(JI53&lt;&gt;""),($E53&lt;&gt;"")*(JK53&lt;&gt;"")),($B53=JI53)*1+($D53=JK53)*1,"")</f>
        <v/>
      </c>
      <c r="JV53" s="226" t="str">
        <f aca="false">$B53</f>
        <v/>
      </c>
      <c r="JW53" s="227" t="str">
        <f aca="false">$C53</f>
        <v/>
      </c>
      <c r="JX53" s="228" t="str">
        <f aca="false">$D53</f>
        <v/>
      </c>
      <c r="JY53" s="227" t="str">
        <f aca="false">$E53</f>
        <v/>
      </c>
      <c r="JZ53" s="231"/>
      <c r="KA53" s="231"/>
      <c r="KB53" s="319" t="n">
        <f aca="false">COUNTIF(JV$57:JV$60,JX58)+COUNTIF(JX$57:JX$60,JX58)</f>
        <v>0</v>
      </c>
      <c r="KC53" s="228" t="str">
        <f aca="false">IF(($F53&lt;&gt;"")*($G53&lt;&gt;"")*(JZ53&lt;&gt;"")*(KA53&lt;&gt;""),IF(KG53&lt;&gt;2,"0",($F53&gt;$G53)*(JZ53&gt;KA53)+($F53=$G53)*(JZ53=KA53)+($F53&lt;$G53)*(JZ53&lt;KA53)),"")</f>
        <v/>
      </c>
      <c r="KD53" s="228" t="str">
        <f aca="false">IF((KC53&lt;&gt;""),IF(OR($F53&lt;&gt;$G53,PrSettings!$M$4="●"),(($F53-$G53)=(JZ53-KA53))*1,0),"")</f>
        <v/>
      </c>
      <c r="KE53" s="228" t="str">
        <f aca="false">IF((KD53&lt;&gt;""),($F53=JZ53)*($G53=KA53),"")</f>
        <v/>
      </c>
      <c r="KF53" s="228" t="str">
        <f aca="false">IF(KC53&lt;&gt;"",IF(ABS($F53-$G53)&gt;=PrSettings!$M$7,(ABS($F53-$G53-JZ53+KA53)&lt;=1)*1,IF(AND(KC53,$F53=$G53,$F53&gt;=PrSettings!$M$6),(ABS(JZ53-$F53)&lt;=1)*1,IF(AND(ABS($F53-$G53-JZ53+KA53)&lt;=1,$F53+$G53&gt;=PrSettings!$M$8),(ABS(JZ53-$F53)&lt;=1)*(ABS(KA53-$G53)&lt;=1)*1,""))),"")</f>
        <v/>
      </c>
      <c r="KG53" s="320" t="str">
        <f aca="false">IF(OR(($C53&lt;&gt;"")*(JV53&lt;&gt;""),($E53&lt;&gt;"")*(JX53&lt;&gt;"")),($B53=JV53)*1+($D53=JX53)*1,"")</f>
        <v/>
      </c>
      <c r="KI53" s="226" t="str">
        <f aca="false">$B53</f>
        <v/>
      </c>
      <c r="KJ53" s="227" t="str">
        <f aca="false">$C53</f>
        <v/>
      </c>
      <c r="KK53" s="228" t="str">
        <f aca="false">$D53</f>
        <v/>
      </c>
      <c r="KL53" s="227" t="str">
        <f aca="false">$E53</f>
        <v/>
      </c>
      <c r="KM53" s="231"/>
      <c r="KN53" s="231"/>
      <c r="KO53" s="319" t="n">
        <f aca="false">COUNTIF(KI$57:KI$60,KK58)+COUNTIF(KK$57:KK$60,KK58)</f>
        <v>0</v>
      </c>
      <c r="KP53" s="228" t="str">
        <f aca="false">IF(($F53&lt;&gt;"")*($G53&lt;&gt;"")*(KM53&lt;&gt;"")*(KN53&lt;&gt;""),IF(KT53&lt;&gt;2,"0",($F53&gt;$G53)*(KM53&gt;KN53)+($F53=$G53)*(KM53=KN53)+($F53&lt;$G53)*(KM53&lt;KN53)),"")</f>
        <v/>
      </c>
      <c r="KQ53" s="228" t="str">
        <f aca="false">IF((KP53&lt;&gt;""),IF(OR($F53&lt;&gt;$G53,PrSettings!$M$4="●"),(($F53-$G53)=(KM53-KN53))*1,0),"")</f>
        <v/>
      </c>
      <c r="KR53" s="228" t="str">
        <f aca="false">IF((KQ53&lt;&gt;""),($F53=KM53)*($G53=KN53),"")</f>
        <v/>
      </c>
      <c r="KS53" s="228" t="str">
        <f aca="false">IF(KP53&lt;&gt;"",IF(ABS($F53-$G53)&gt;=PrSettings!$M$7,(ABS($F53-$G53-KM53+KN53)&lt;=1)*1,IF(AND(KP53,$F53=$G53,$F53&gt;=PrSettings!$M$6),(ABS(KM53-$F53)&lt;=1)*1,IF(AND(ABS($F53-$G53-KM53+KN53)&lt;=1,$F53+$G53&gt;=PrSettings!$M$8),(ABS(KM53-$F53)&lt;=1)*(ABS(KN53-$G53)&lt;=1)*1,""))),"")</f>
        <v/>
      </c>
      <c r="KT53" s="320" t="str">
        <f aca="false">IF(OR(($C53&lt;&gt;"")*(KI53&lt;&gt;""),($E53&lt;&gt;"")*(KK53&lt;&gt;"")),($B53=KI53)*1+($D53=KK53)*1,"")</f>
        <v/>
      </c>
      <c r="KV53" s="226" t="str">
        <f aca="false">$B53</f>
        <v/>
      </c>
      <c r="KW53" s="227" t="str">
        <f aca="false">$C53</f>
        <v/>
      </c>
      <c r="KX53" s="228" t="str">
        <f aca="false">$D53</f>
        <v/>
      </c>
      <c r="KY53" s="227" t="str">
        <f aca="false">$E53</f>
        <v/>
      </c>
      <c r="KZ53" s="231"/>
      <c r="LA53" s="231"/>
      <c r="LB53" s="319" t="n">
        <f aca="false">COUNTIF(KV$57:KV$60,KX58)+COUNTIF(KX$57:KX$60,KX58)</f>
        <v>0</v>
      </c>
      <c r="LC53" s="228" t="str">
        <f aca="false">IF(($F53&lt;&gt;"")*($G53&lt;&gt;"")*(KZ53&lt;&gt;"")*(LA53&lt;&gt;""),IF(LG53&lt;&gt;2,"0",($F53&gt;$G53)*(KZ53&gt;LA53)+($F53=$G53)*(KZ53=LA53)+($F53&lt;$G53)*(KZ53&lt;LA53)),"")</f>
        <v/>
      </c>
      <c r="LD53" s="228" t="str">
        <f aca="false">IF((LC53&lt;&gt;""),IF(OR($F53&lt;&gt;$G53,PrSettings!$M$4="●"),(($F53-$G53)=(KZ53-LA53))*1,0),"")</f>
        <v/>
      </c>
      <c r="LE53" s="228" t="str">
        <f aca="false">IF((LD53&lt;&gt;""),($F53=KZ53)*($G53=LA53),"")</f>
        <v/>
      </c>
      <c r="LF53" s="228" t="str">
        <f aca="false">IF(LC53&lt;&gt;"",IF(ABS($F53-$G53)&gt;=PrSettings!$M$7,(ABS($F53-$G53-KZ53+LA53)&lt;=1)*1,IF(AND(LC53,$F53=$G53,$F53&gt;=PrSettings!$M$6),(ABS(KZ53-$F53)&lt;=1)*1,IF(AND(ABS($F53-$G53-KZ53+LA53)&lt;=1,$F53+$G53&gt;=PrSettings!$M$8),(ABS(KZ53-$F53)&lt;=1)*(ABS(LA53-$G53)&lt;=1)*1,""))),"")</f>
        <v/>
      </c>
      <c r="LG53" s="320" t="str">
        <f aca="false">IF(OR(($C53&lt;&gt;"")*(KV53&lt;&gt;""),($E53&lt;&gt;"")*(KX53&lt;&gt;"")),($B53=KV53)*1+($D53=KX53)*1,"")</f>
        <v/>
      </c>
      <c r="LI53" s="226" t="str">
        <f aca="false">$B53</f>
        <v/>
      </c>
      <c r="LJ53" s="227" t="str">
        <f aca="false">$C53</f>
        <v/>
      </c>
      <c r="LK53" s="228" t="str">
        <f aca="false">$D53</f>
        <v/>
      </c>
      <c r="LL53" s="227" t="str">
        <f aca="false">$E53</f>
        <v/>
      </c>
      <c r="LM53" s="231"/>
      <c r="LN53" s="231"/>
      <c r="LO53" s="319" t="n">
        <f aca="false">COUNTIF(LI$57:LI$60,LK58)+COUNTIF(LK$57:LK$60,LK58)</f>
        <v>0</v>
      </c>
      <c r="LP53" s="228" t="str">
        <f aca="false">IF(($F53&lt;&gt;"")*($G53&lt;&gt;"")*(LM53&lt;&gt;"")*(LN53&lt;&gt;""),IF(LT53&lt;&gt;2,"0",($F53&gt;$G53)*(LM53&gt;LN53)+($F53=$G53)*(LM53=LN53)+($F53&lt;$G53)*(LM53&lt;LN53)),"")</f>
        <v/>
      </c>
      <c r="LQ53" s="228" t="str">
        <f aca="false">IF((LP53&lt;&gt;""),IF(OR($F53&lt;&gt;$G53,PrSettings!$M$4="●"),(($F53-$G53)=(LM53-LN53))*1,0),"")</f>
        <v/>
      </c>
      <c r="LR53" s="228" t="str">
        <f aca="false">IF((LQ53&lt;&gt;""),($F53=LM53)*($G53=LN53),"")</f>
        <v/>
      </c>
      <c r="LS53" s="228" t="str">
        <f aca="false">IF(LP53&lt;&gt;"",IF(ABS($F53-$G53)&gt;=PrSettings!$M$7,(ABS($F53-$G53-LM53+LN53)&lt;=1)*1,IF(AND(LP53,$F53=$G53,$F53&gt;=PrSettings!$M$6),(ABS(LM53-$F53)&lt;=1)*1,IF(AND(ABS($F53-$G53-LM53+LN53)&lt;=1,$F53+$G53&gt;=PrSettings!$M$8),(ABS(LM53-$F53)&lt;=1)*(ABS(LN53-$G53)&lt;=1)*1,""))),"")</f>
        <v/>
      </c>
      <c r="LT53" s="320" t="str">
        <f aca="false">IF(OR(($C53&lt;&gt;"")*(LI53&lt;&gt;""),($E53&lt;&gt;"")*(LK53&lt;&gt;"")),($B53=LI53)*1+($D53=LK53)*1,"")</f>
        <v/>
      </c>
      <c r="LV53" s="226" t="str">
        <f aca="false">$B53</f>
        <v/>
      </c>
      <c r="LW53" s="227" t="str">
        <f aca="false">$C53</f>
        <v/>
      </c>
      <c r="LX53" s="228" t="str">
        <f aca="false">$D53</f>
        <v/>
      </c>
      <c r="LY53" s="227" t="str">
        <f aca="false">$E53</f>
        <v/>
      </c>
      <c r="LZ53" s="231"/>
      <c r="MA53" s="231"/>
      <c r="MB53" s="319" t="n">
        <f aca="false">COUNTIF(LV$57:LV$60,LX58)+COUNTIF(LX$57:LX$60,LX58)</f>
        <v>0</v>
      </c>
      <c r="MC53" s="228" t="str">
        <f aca="false">IF(($F53&lt;&gt;"")*($G53&lt;&gt;"")*(LZ53&lt;&gt;"")*(MA53&lt;&gt;""),IF(MG53&lt;&gt;2,"0",($F53&gt;$G53)*(LZ53&gt;MA53)+($F53=$G53)*(LZ53=MA53)+($F53&lt;$G53)*(LZ53&lt;MA53)),"")</f>
        <v/>
      </c>
      <c r="MD53" s="228" t="str">
        <f aca="false">IF((MC53&lt;&gt;""),IF(OR($F53&lt;&gt;$G53,PrSettings!$M$4="●"),(($F53-$G53)=(LZ53-MA53))*1,0),"")</f>
        <v/>
      </c>
      <c r="ME53" s="228" t="str">
        <f aca="false">IF((MD53&lt;&gt;""),($F53=LZ53)*($G53=MA53),"")</f>
        <v/>
      </c>
      <c r="MF53" s="228" t="str">
        <f aca="false">IF(MC53&lt;&gt;"",IF(ABS($F53-$G53)&gt;=PrSettings!$M$7,(ABS($F53-$G53-LZ53+MA53)&lt;=1)*1,IF(AND(MC53,$F53=$G53,$F53&gt;=PrSettings!$M$6),(ABS(LZ53-$F53)&lt;=1)*1,IF(AND(ABS($F53-$G53-LZ53+MA53)&lt;=1,$F53+$G53&gt;=PrSettings!$M$8),(ABS(LZ53-$F53)&lt;=1)*(ABS(MA53-$G53)&lt;=1)*1,""))),"")</f>
        <v/>
      </c>
      <c r="MG53" s="320" t="str">
        <f aca="false">IF(OR(($C53&lt;&gt;"")*(LV53&lt;&gt;""),($E53&lt;&gt;"")*(LX53&lt;&gt;"")),($B53=LV53)*1+($D53=LX53)*1,"")</f>
        <v/>
      </c>
    </row>
    <row r="54" s="106" customFormat="true" ht="15.5" hidden="false" customHeight="false" outlineLevel="0" collapsed="false">
      <c r="A54" s="201"/>
      <c r="B54" s="226" t="str">
        <f aca="false">IF(C54="","",INDEX(Groups!$C$7:$C$35,MATCH(C54,Groups!$D$7:$D$35,0)))</f>
        <v/>
      </c>
      <c r="C54" s="227" t="str">
        <f aca="true">INDIRECT("'"&amp;References!$A$1&amp;"'!"&amp;"$T$54")</f>
        <v/>
      </c>
      <c r="D54" s="228" t="n">
        <f aca="false">IF(E54="","",INDEX(Groups!$C$7:$C$35,MATCH(E54,Groups!$D$7:$D$35,0)))</f>
        <v>8</v>
      </c>
      <c r="E54" s="227" t="str">
        <f aca="true">INDIRECT("'"&amp;References!$A$1&amp;"'!"&amp;"$U$54")</f>
        <v>Romania</v>
      </c>
      <c r="F54" s="229" t="str">
        <f aca="true">IF(AND(INDIRECT("'"&amp;References!$A$1&amp;"'!"&amp;"$T$55")&lt;&gt;"",INDIRECT("'"&amp;References!$A$1&amp;"'!"&amp;"$U$55")&lt;&gt;""),INDIRECT("'"&amp;References!$A$1&amp;"'!"&amp;"$T$55"),"")</f>
        <v/>
      </c>
      <c r="G54" s="230" t="str">
        <f aca="true">IF(AND(INDIRECT("'"&amp;References!$A$1&amp;"'!"&amp;"$T$55")&lt;&gt;"",INDIRECT("'"&amp;References!$A$1&amp;"'!"&amp;"$U$55")&lt;&gt;""),INDIRECT("'"&amp;References!$A$1&amp;"'!"&amp;"$U$55"),"")</f>
        <v/>
      </c>
      <c r="I54" s="226" t="str">
        <f aca="false">$B54</f>
        <v/>
      </c>
      <c r="J54" s="227" t="str">
        <f aca="false">$C54</f>
        <v/>
      </c>
      <c r="K54" s="228" t="n">
        <f aca="false">$D54</f>
        <v>8</v>
      </c>
      <c r="L54" s="227" t="str">
        <f aca="false">$E54</f>
        <v>Romania</v>
      </c>
      <c r="M54" s="231"/>
      <c r="N54" s="231"/>
      <c r="O54" s="319" t="n">
        <f aca="false">COUNTIF(I$57:I$60,K59)+COUNTIF(K$57:K$60,K59)</f>
        <v>0</v>
      </c>
      <c r="P54" s="228" t="str">
        <f aca="false">IF(($F54&lt;&gt;"")*($G54&lt;&gt;"")*(M54&lt;&gt;"")*(N54&lt;&gt;""),IF(T54&lt;&gt;2,"0",($F54&gt;$G54)*(M54&gt;N54)+($F54=$G54)*(M54=N54)+($F54&lt;$G54)*(M54&lt;N54)),"")</f>
        <v/>
      </c>
      <c r="Q54" s="228" t="str">
        <f aca="false">IF((P54&lt;&gt;""),IF(OR($F54&lt;&gt;$G54,PrSettings!$M$4="●"),(($F54-$G54)=(M54-N54))*1,0),"")</f>
        <v/>
      </c>
      <c r="R54" s="228" t="str">
        <f aca="false">IF((Q54&lt;&gt;""),($F54=M54)*($G54=N54),"")</f>
        <v/>
      </c>
      <c r="S54" s="228" t="str">
        <f aca="false">IF(P54&lt;&gt;"",IF(ABS($F54-$G54)&gt;=PrSettings!$M$7,(ABS($F54-$G54-M54+N54)&lt;=1)*1,IF(AND(P54,$F54=$G54,$F54&gt;=PrSettings!$M$6),(ABS(M54-$F54)&lt;=1)*1,IF(AND(ABS($F54-$G54-M54+N54)&lt;=1,$F54+$G54&gt;=PrSettings!$M$8),(ABS(M54-$F54)&lt;=1)*(ABS(N54-$G54)&lt;=1)*1,""))),"")</f>
        <v/>
      </c>
      <c r="T54" s="320" t="n">
        <f aca="false">IF(OR(($C54&lt;&gt;"")*(I54&lt;&gt;""),($E54&lt;&gt;"")*(K54&lt;&gt;"")),($B54=I54)*1+($D54=K54)*1,"")</f>
        <v>2</v>
      </c>
      <c r="V54" s="226" t="str">
        <f aca="false">$B54</f>
        <v/>
      </c>
      <c r="W54" s="227" t="str">
        <f aca="false">$C54</f>
        <v/>
      </c>
      <c r="X54" s="228" t="n">
        <f aca="false">$D54</f>
        <v>8</v>
      </c>
      <c r="Y54" s="227" t="str">
        <f aca="false">$E54</f>
        <v>Romania</v>
      </c>
      <c r="Z54" s="231"/>
      <c r="AA54" s="231"/>
      <c r="AB54" s="319" t="n">
        <f aca="false">COUNTIF(V$57:V$60,X59)+COUNTIF(X$57:X$60,X59)</f>
        <v>0</v>
      </c>
      <c r="AC54" s="228" t="str">
        <f aca="false">IF(($F54&lt;&gt;"")*($G54&lt;&gt;"")*(Z54&lt;&gt;"")*(AA54&lt;&gt;""),IF(AG54&lt;&gt;2,"0",($F54&gt;$G54)*(Z54&gt;AA54)+($F54=$G54)*(Z54=AA54)+($F54&lt;$G54)*(Z54&lt;AA54)),"")</f>
        <v/>
      </c>
      <c r="AD54" s="228" t="str">
        <f aca="false">IF((AC54&lt;&gt;""),IF(OR($F54&lt;&gt;$G54,PrSettings!$M$4="●"),(($F54-$G54)=(Z54-AA54))*1,0),"")</f>
        <v/>
      </c>
      <c r="AE54" s="228" t="str">
        <f aca="false">IF((AD54&lt;&gt;""),($F54=Z54)*($G54=AA54),"")</f>
        <v/>
      </c>
      <c r="AF54" s="228" t="str">
        <f aca="false">IF(AC54&lt;&gt;"",IF(ABS($F54-$G54)&gt;=PrSettings!$M$7,(ABS($F54-$G54-Z54+AA54)&lt;=1)*1,IF(AND(AC54,$F54=$G54,$F54&gt;=PrSettings!$M$6),(ABS(Z54-$F54)&lt;=1)*1,IF(AND(ABS($F54-$G54-Z54+AA54)&lt;=1,$F54+$G54&gt;=PrSettings!$M$8),(ABS(Z54-$F54)&lt;=1)*(ABS(AA54-$G54)&lt;=1)*1,""))),"")</f>
        <v/>
      </c>
      <c r="AG54" s="320" t="n">
        <f aca="false">IF(OR(($C54&lt;&gt;"")*(V54&lt;&gt;""),($E54&lt;&gt;"")*(X54&lt;&gt;"")),($B54=V54)*1+($D54=X54)*1,"")</f>
        <v>2</v>
      </c>
      <c r="AI54" s="226" t="str">
        <f aca="false">$B54</f>
        <v/>
      </c>
      <c r="AJ54" s="227" t="str">
        <f aca="false">$C54</f>
        <v/>
      </c>
      <c r="AK54" s="228" t="n">
        <f aca="false">$D54</f>
        <v>8</v>
      </c>
      <c r="AL54" s="227" t="str">
        <f aca="false">$E54</f>
        <v>Romania</v>
      </c>
      <c r="AM54" s="231"/>
      <c r="AN54" s="231"/>
      <c r="AO54" s="319" t="n">
        <f aca="false">COUNTIF(AI$57:AI$60,AK59)+COUNTIF(AK$57:AK$60,AK59)</f>
        <v>0</v>
      </c>
      <c r="AP54" s="228" t="str">
        <f aca="false">IF(($F54&lt;&gt;"")*($G54&lt;&gt;"")*(AM54&lt;&gt;"")*(AN54&lt;&gt;""),IF(AT54&lt;&gt;2,"0",($F54&gt;$G54)*(AM54&gt;AN54)+($F54=$G54)*(AM54=AN54)+($F54&lt;$G54)*(AM54&lt;AN54)),"")</f>
        <v/>
      </c>
      <c r="AQ54" s="228" t="str">
        <f aca="false">IF((AP54&lt;&gt;""),IF(OR($F54&lt;&gt;$G54,PrSettings!$M$4="●"),(($F54-$G54)=(AM54-AN54))*1,0),"")</f>
        <v/>
      </c>
      <c r="AR54" s="228" t="str">
        <f aca="false">IF((AQ54&lt;&gt;""),($F54=AM54)*($G54=AN54),"")</f>
        <v/>
      </c>
      <c r="AS54" s="228" t="str">
        <f aca="false">IF(AP54&lt;&gt;"",IF(ABS($F54-$G54)&gt;=PrSettings!$M$7,(ABS($F54-$G54-AM54+AN54)&lt;=1)*1,IF(AND(AP54,$F54=$G54,$F54&gt;=PrSettings!$M$6),(ABS(AM54-$F54)&lt;=1)*1,IF(AND(ABS($F54-$G54-AM54+AN54)&lt;=1,$F54+$G54&gt;=PrSettings!$M$8),(ABS(AM54-$F54)&lt;=1)*(ABS(AN54-$G54)&lt;=1)*1,""))),"")</f>
        <v/>
      </c>
      <c r="AT54" s="320" t="n">
        <f aca="false">IF(OR(($C54&lt;&gt;"")*(AI54&lt;&gt;""),($E54&lt;&gt;"")*(AK54&lt;&gt;"")),($B54=AI54)*1+($D54=AK54)*1,"")</f>
        <v>2</v>
      </c>
      <c r="AV54" s="226" t="str">
        <f aca="false">$B54</f>
        <v/>
      </c>
      <c r="AW54" s="227" t="str">
        <f aca="false">$C54</f>
        <v/>
      </c>
      <c r="AX54" s="228" t="n">
        <f aca="false">$D54</f>
        <v>8</v>
      </c>
      <c r="AY54" s="227" t="str">
        <f aca="false">$E54</f>
        <v>Romania</v>
      </c>
      <c r="AZ54" s="231"/>
      <c r="BA54" s="231"/>
      <c r="BB54" s="319" t="n">
        <f aca="false">COUNTIF(AV$57:AV$60,AX59)+COUNTIF(AX$57:AX$60,AX59)</f>
        <v>0</v>
      </c>
      <c r="BC54" s="228" t="str">
        <f aca="false">IF(($F54&lt;&gt;"")*($G54&lt;&gt;"")*(AZ54&lt;&gt;"")*(BA54&lt;&gt;""),IF(BG54&lt;&gt;2,"0",($F54&gt;$G54)*(AZ54&gt;BA54)+($F54=$G54)*(AZ54=BA54)+($F54&lt;$G54)*(AZ54&lt;BA54)),"")</f>
        <v/>
      </c>
      <c r="BD54" s="228" t="str">
        <f aca="false">IF((BC54&lt;&gt;""),IF(OR($F54&lt;&gt;$G54,PrSettings!$M$4="●"),(($F54-$G54)=(AZ54-BA54))*1,0),"")</f>
        <v/>
      </c>
      <c r="BE54" s="228" t="str">
        <f aca="false">IF((BD54&lt;&gt;""),($F54=AZ54)*($G54=BA54),"")</f>
        <v/>
      </c>
      <c r="BF54" s="228" t="str">
        <f aca="false">IF(BC54&lt;&gt;"",IF(ABS($F54-$G54)&gt;=PrSettings!$M$7,(ABS($F54-$G54-AZ54+BA54)&lt;=1)*1,IF(AND(BC54,$F54=$G54,$F54&gt;=PrSettings!$M$6),(ABS(AZ54-$F54)&lt;=1)*1,IF(AND(ABS($F54-$G54-AZ54+BA54)&lt;=1,$F54+$G54&gt;=PrSettings!$M$8),(ABS(AZ54-$F54)&lt;=1)*(ABS(BA54-$G54)&lt;=1)*1,""))),"")</f>
        <v/>
      </c>
      <c r="BG54" s="320" t="n">
        <f aca="false">IF(OR(($C54&lt;&gt;"")*(AV54&lt;&gt;""),($E54&lt;&gt;"")*(AX54&lt;&gt;"")),($B54=AV54)*1+($D54=AX54)*1,"")</f>
        <v>2</v>
      </c>
      <c r="BI54" s="226" t="str">
        <f aca="false">$B54</f>
        <v/>
      </c>
      <c r="BJ54" s="227" t="str">
        <f aca="false">$C54</f>
        <v/>
      </c>
      <c r="BK54" s="228" t="n">
        <f aca="false">$D54</f>
        <v>8</v>
      </c>
      <c r="BL54" s="227" t="str">
        <f aca="false">$E54</f>
        <v>Romania</v>
      </c>
      <c r="BM54" s="231"/>
      <c r="BN54" s="231"/>
      <c r="BO54" s="319" t="n">
        <f aca="false">COUNTIF(BI$57:BI$60,BK59)+COUNTIF(BK$57:BK$60,BK59)</f>
        <v>0</v>
      </c>
      <c r="BP54" s="228" t="str">
        <f aca="false">IF(($F54&lt;&gt;"")*($G54&lt;&gt;"")*(BM54&lt;&gt;"")*(BN54&lt;&gt;""),IF(BT54&lt;&gt;2,"0",($F54&gt;$G54)*(BM54&gt;BN54)+($F54=$G54)*(BM54=BN54)+($F54&lt;$G54)*(BM54&lt;BN54)),"")</f>
        <v/>
      </c>
      <c r="BQ54" s="228" t="str">
        <f aca="false">IF((BP54&lt;&gt;""),IF(OR($F54&lt;&gt;$G54,PrSettings!$M$4="●"),(($F54-$G54)=(BM54-BN54))*1,0),"")</f>
        <v/>
      </c>
      <c r="BR54" s="228" t="str">
        <f aca="false">IF((BQ54&lt;&gt;""),($F54=BM54)*($G54=BN54),"")</f>
        <v/>
      </c>
      <c r="BS54" s="228" t="str">
        <f aca="false">IF(BP54&lt;&gt;"",IF(ABS($F54-$G54)&gt;=PrSettings!$M$7,(ABS($F54-$G54-BM54+BN54)&lt;=1)*1,IF(AND(BP54,$F54=$G54,$F54&gt;=PrSettings!$M$6),(ABS(BM54-$F54)&lt;=1)*1,IF(AND(ABS($F54-$G54-BM54+BN54)&lt;=1,$F54+$G54&gt;=PrSettings!$M$8),(ABS(BM54-$F54)&lt;=1)*(ABS(BN54-$G54)&lt;=1)*1,""))),"")</f>
        <v/>
      </c>
      <c r="BT54" s="320" t="n">
        <f aca="false">IF(OR(($C54&lt;&gt;"")*(BI54&lt;&gt;""),($E54&lt;&gt;"")*(BK54&lt;&gt;"")),($B54=BI54)*1+($D54=BK54)*1,"")</f>
        <v>2</v>
      </c>
      <c r="BV54" s="226" t="str">
        <f aca="false">$B54</f>
        <v/>
      </c>
      <c r="BW54" s="227" t="str">
        <f aca="false">$C54</f>
        <v/>
      </c>
      <c r="BX54" s="228" t="n">
        <f aca="false">$D54</f>
        <v>8</v>
      </c>
      <c r="BY54" s="227" t="str">
        <f aca="false">$E54</f>
        <v>Romania</v>
      </c>
      <c r="BZ54" s="231"/>
      <c r="CA54" s="231"/>
      <c r="CB54" s="319" t="n">
        <f aca="false">COUNTIF(BV$57:BV$60,BX59)+COUNTIF(BX$57:BX$60,BX59)</f>
        <v>0</v>
      </c>
      <c r="CC54" s="228" t="str">
        <f aca="false">IF(($F54&lt;&gt;"")*($G54&lt;&gt;"")*(BZ54&lt;&gt;"")*(CA54&lt;&gt;""),IF(CG54&lt;&gt;2,"0",($F54&gt;$G54)*(BZ54&gt;CA54)+($F54=$G54)*(BZ54=CA54)+($F54&lt;$G54)*(BZ54&lt;CA54)),"")</f>
        <v/>
      </c>
      <c r="CD54" s="228" t="str">
        <f aca="false">IF((CC54&lt;&gt;""),IF(OR($F54&lt;&gt;$G54,PrSettings!$M$4="●"),(($F54-$G54)=(BZ54-CA54))*1,0),"")</f>
        <v/>
      </c>
      <c r="CE54" s="228" t="str">
        <f aca="false">IF((CD54&lt;&gt;""),($F54=BZ54)*($G54=CA54),"")</f>
        <v/>
      </c>
      <c r="CF54" s="228" t="str">
        <f aca="false">IF(CC54&lt;&gt;"",IF(ABS($F54-$G54)&gt;=PrSettings!$M$7,(ABS($F54-$G54-BZ54+CA54)&lt;=1)*1,IF(AND(CC54,$F54=$G54,$F54&gt;=PrSettings!$M$6),(ABS(BZ54-$F54)&lt;=1)*1,IF(AND(ABS($F54-$G54-BZ54+CA54)&lt;=1,$F54+$G54&gt;=PrSettings!$M$8),(ABS(BZ54-$F54)&lt;=1)*(ABS(CA54-$G54)&lt;=1)*1,""))),"")</f>
        <v/>
      </c>
      <c r="CG54" s="320" t="n">
        <f aca="false">IF(OR(($C54&lt;&gt;"")*(BV54&lt;&gt;""),($E54&lt;&gt;"")*(BX54&lt;&gt;"")),($B54=BV54)*1+($D54=BX54)*1,"")</f>
        <v>2</v>
      </c>
      <c r="CI54" s="226" t="str">
        <f aca="false">$B54</f>
        <v/>
      </c>
      <c r="CJ54" s="227" t="str">
        <f aca="false">$C54</f>
        <v/>
      </c>
      <c r="CK54" s="228" t="n">
        <f aca="false">$D54</f>
        <v>8</v>
      </c>
      <c r="CL54" s="227" t="str">
        <f aca="false">$E54</f>
        <v>Romania</v>
      </c>
      <c r="CM54" s="231"/>
      <c r="CN54" s="231"/>
      <c r="CO54" s="319" t="n">
        <f aca="false">COUNTIF(CI$57:CI$60,CK59)+COUNTIF(CK$57:CK$60,CK59)</f>
        <v>0</v>
      </c>
      <c r="CP54" s="228" t="str">
        <f aca="false">IF(($F54&lt;&gt;"")*($G54&lt;&gt;"")*(CM54&lt;&gt;"")*(CN54&lt;&gt;""),IF(CT54&lt;&gt;2,"0",($F54&gt;$G54)*(CM54&gt;CN54)+($F54=$G54)*(CM54=CN54)+($F54&lt;$G54)*(CM54&lt;CN54)),"")</f>
        <v/>
      </c>
      <c r="CQ54" s="228" t="str">
        <f aca="false">IF((CP54&lt;&gt;""),IF(OR($F54&lt;&gt;$G54,PrSettings!$M$4="●"),(($F54-$G54)=(CM54-CN54))*1,0),"")</f>
        <v/>
      </c>
      <c r="CR54" s="228" t="str">
        <f aca="false">IF((CQ54&lt;&gt;""),($F54=CM54)*($G54=CN54),"")</f>
        <v/>
      </c>
      <c r="CS54" s="228" t="str">
        <f aca="false">IF(CP54&lt;&gt;"",IF(ABS($F54-$G54)&gt;=PrSettings!$M$7,(ABS($F54-$G54-CM54+CN54)&lt;=1)*1,IF(AND(CP54,$F54=$G54,$F54&gt;=PrSettings!$M$6),(ABS(CM54-$F54)&lt;=1)*1,IF(AND(ABS($F54-$G54-CM54+CN54)&lt;=1,$F54+$G54&gt;=PrSettings!$M$8),(ABS(CM54-$F54)&lt;=1)*(ABS(CN54-$G54)&lt;=1)*1,""))),"")</f>
        <v/>
      </c>
      <c r="CT54" s="320" t="n">
        <f aca="false">IF(OR(($C54&lt;&gt;"")*(CI54&lt;&gt;""),($E54&lt;&gt;"")*(CK54&lt;&gt;"")),($B54=CI54)*1+($D54=CK54)*1,"")</f>
        <v>2</v>
      </c>
      <c r="CV54" s="226" t="str">
        <f aca="false">$B54</f>
        <v/>
      </c>
      <c r="CW54" s="227" t="str">
        <f aca="false">$C54</f>
        <v/>
      </c>
      <c r="CX54" s="228" t="n">
        <f aca="false">$D54</f>
        <v>8</v>
      </c>
      <c r="CY54" s="227" t="str">
        <f aca="false">$E54</f>
        <v>Romania</v>
      </c>
      <c r="CZ54" s="231"/>
      <c r="DA54" s="231"/>
      <c r="DB54" s="319" t="n">
        <f aca="false">COUNTIF(CV$57:CV$60,CX59)+COUNTIF(CX$57:CX$60,CX59)</f>
        <v>0</v>
      </c>
      <c r="DC54" s="228" t="str">
        <f aca="false">IF(($F54&lt;&gt;"")*($G54&lt;&gt;"")*(CZ54&lt;&gt;"")*(DA54&lt;&gt;""),IF(DG54&lt;&gt;2,"0",($F54&gt;$G54)*(CZ54&gt;DA54)+($F54=$G54)*(CZ54=DA54)+($F54&lt;$G54)*(CZ54&lt;DA54)),"")</f>
        <v/>
      </c>
      <c r="DD54" s="228" t="str">
        <f aca="false">IF((DC54&lt;&gt;""),IF(OR($F54&lt;&gt;$G54,PrSettings!$M$4="●"),(($F54-$G54)=(CZ54-DA54))*1,0),"")</f>
        <v/>
      </c>
      <c r="DE54" s="228" t="str">
        <f aca="false">IF((DD54&lt;&gt;""),($F54=CZ54)*($G54=DA54),"")</f>
        <v/>
      </c>
      <c r="DF54" s="228" t="str">
        <f aca="false">IF(DC54&lt;&gt;"",IF(ABS($F54-$G54)&gt;=PrSettings!$M$7,(ABS($F54-$G54-CZ54+DA54)&lt;=1)*1,IF(AND(DC54,$F54=$G54,$F54&gt;=PrSettings!$M$6),(ABS(CZ54-$F54)&lt;=1)*1,IF(AND(ABS($F54-$G54-CZ54+DA54)&lt;=1,$F54+$G54&gt;=PrSettings!$M$8),(ABS(CZ54-$F54)&lt;=1)*(ABS(DA54-$G54)&lt;=1)*1,""))),"")</f>
        <v/>
      </c>
      <c r="DG54" s="320" t="n">
        <f aca="false">IF(OR(($C54&lt;&gt;"")*(CV54&lt;&gt;""),($E54&lt;&gt;"")*(CX54&lt;&gt;"")),($B54=CV54)*1+($D54=CX54)*1,"")</f>
        <v>2</v>
      </c>
      <c r="DI54" s="226" t="str">
        <f aca="false">$B54</f>
        <v/>
      </c>
      <c r="DJ54" s="227" t="str">
        <f aca="false">$C54</f>
        <v/>
      </c>
      <c r="DK54" s="228" t="n">
        <f aca="false">$D54</f>
        <v>8</v>
      </c>
      <c r="DL54" s="227" t="str">
        <f aca="false">$E54</f>
        <v>Romania</v>
      </c>
      <c r="DM54" s="231"/>
      <c r="DN54" s="231"/>
      <c r="DO54" s="319" t="n">
        <f aca="false">COUNTIF(DI$57:DI$60,DK59)+COUNTIF(DK$57:DK$60,DK59)</f>
        <v>0</v>
      </c>
      <c r="DP54" s="228" t="str">
        <f aca="false">IF(($F54&lt;&gt;"")*($G54&lt;&gt;"")*(DM54&lt;&gt;"")*(DN54&lt;&gt;""),IF(DT54&lt;&gt;2,"0",($F54&gt;$G54)*(DM54&gt;DN54)+($F54=$G54)*(DM54=DN54)+($F54&lt;$G54)*(DM54&lt;DN54)),"")</f>
        <v/>
      </c>
      <c r="DQ54" s="228" t="str">
        <f aca="false">IF((DP54&lt;&gt;""),IF(OR($F54&lt;&gt;$G54,PrSettings!$M$4="●"),(($F54-$G54)=(DM54-DN54))*1,0),"")</f>
        <v/>
      </c>
      <c r="DR54" s="228" t="str">
        <f aca="false">IF((DQ54&lt;&gt;""),($F54=DM54)*($G54=DN54),"")</f>
        <v/>
      </c>
      <c r="DS54" s="228" t="str">
        <f aca="false">IF(DP54&lt;&gt;"",IF(ABS($F54-$G54)&gt;=PrSettings!$M$7,(ABS($F54-$G54-DM54+DN54)&lt;=1)*1,IF(AND(DP54,$F54=$G54,$F54&gt;=PrSettings!$M$6),(ABS(DM54-$F54)&lt;=1)*1,IF(AND(ABS($F54-$G54-DM54+DN54)&lt;=1,$F54+$G54&gt;=PrSettings!$M$8),(ABS(DM54-$F54)&lt;=1)*(ABS(DN54-$G54)&lt;=1)*1,""))),"")</f>
        <v/>
      </c>
      <c r="DT54" s="320" t="n">
        <f aca="false">IF(OR(($C54&lt;&gt;"")*(DI54&lt;&gt;""),($E54&lt;&gt;"")*(DK54&lt;&gt;"")),($B54=DI54)*1+($D54=DK54)*1,"")</f>
        <v>2</v>
      </c>
      <c r="DV54" s="226" t="str">
        <f aca="false">$B54</f>
        <v/>
      </c>
      <c r="DW54" s="227" t="str">
        <f aca="false">$C54</f>
        <v/>
      </c>
      <c r="DX54" s="228" t="n">
        <f aca="false">$D54</f>
        <v>8</v>
      </c>
      <c r="DY54" s="227" t="str">
        <f aca="false">$E54</f>
        <v>Romania</v>
      </c>
      <c r="DZ54" s="231"/>
      <c r="EA54" s="231"/>
      <c r="EB54" s="319" t="n">
        <f aca="false">COUNTIF(DV$57:DV$60,DX59)+COUNTIF(DX$57:DX$60,DX59)</f>
        <v>0</v>
      </c>
      <c r="EC54" s="228" t="str">
        <f aca="false">IF(($F54&lt;&gt;"")*($G54&lt;&gt;"")*(DZ54&lt;&gt;"")*(EA54&lt;&gt;""),IF(EG54&lt;&gt;2,"0",($F54&gt;$G54)*(DZ54&gt;EA54)+($F54=$G54)*(DZ54=EA54)+($F54&lt;$G54)*(DZ54&lt;EA54)),"")</f>
        <v/>
      </c>
      <c r="ED54" s="228" t="str">
        <f aca="false">IF((EC54&lt;&gt;""),IF(OR($F54&lt;&gt;$G54,PrSettings!$M$4="●"),(($F54-$G54)=(DZ54-EA54))*1,0),"")</f>
        <v/>
      </c>
      <c r="EE54" s="228" t="str">
        <f aca="false">IF((ED54&lt;&gt;""),($F54=DZ54)*($G54=EA54),"")</f>
        <v/>
      </c>
      <c r="EF54" s="228" t="str">
        <f aca="false">IF(EC54&lt;&gt;"",IF(ABS($F54-$G54)&gt;=PrSettings!$M$7,(ABS($F54-$G54-DZ54+EA54)&lt;=1)*1,IF(AND(EC54,$F54=$G54,$F54&gt;=PrSettings!$M$6),(ABS(DZ54-$F54)&lt;=1)*1,IF(AND(ABS($F54-$G54-DZ54+EA54)&lt;=1,$F54+$G54&gt;=PrSettings!$M$8),(ABS(DZ54-$F54)&lt;=1)*(ABS(EA54-$G54)&lt;=1)*1,""))),"")</f>
        <v/>
      </c>
      <c r="EG54" s="320" t="n">
        <f aca="false">IF(OR(($C54&lt;&gt;"")*(DV54&lt;&gt;""),($E54&lt;&gt;"")*(DX54&lt;&gt;"")),($B54=DV54)*1+($D54=DX54)*1,"")</f>
        <v>2</v>
      </c>
      <c r="EI54" s="226" t="str">
        <f aca="false">$B54</f>
        <v/>
      </c>
      <c r="EJ54" s="227" t="str">
        <f aca="false">$C54</f>
        <v/>
      </c>
      <c r="EK54" s="228" t="n">
        <f aca="false">$D54</f>
        <v>8</v>
      </c>
      <c r="EL54" s="227" t="str">
        <f aca="false">$E54</f>
        <v>Romania</v>
      </c>
      <c r="EM54" s="231"/>
      <c r="EN54" s="231"/>
      <c r="EO54" s="319" t="n">
        <f aca="false">COUNTIF(EI$57:EI$60,EK59)+COUNTIF(EK$57:EK$60,EK59)</f>
        <v>0</v>
      </c>
      <c r="EP54" s="228" t="str">
        <f aca="false">IF(($F54&lt;&gt;"")*($G54&lt;&gt;"")*(EM54&lt;&gt;"")*(EN54&lt;&gt;""),IF(ET54&lt;&gt;2,"0",($F54&gt;$G54)*(EM54&gt;EN54)+($F54=$G54)*(EM54=EN54)+($F54&lt;$G54)*(EM54&lt;EN54)),"")</f>
        <v/>
      </c>
      <c r="EQ54" s="228" t="str">
        <f aca="false">IF((EP54&lt;&gt;""),IF(OR($F54&lt;&gt;$G54,PrSettings!$M$4="●"),(($F54-$G54)=(EM54-EN54))*1,0),"")</f>
        <v/>
      </c>
      <c r="ER54" s="228" t="str">
        <f aca="false">IF((EQ54&lt;&gt;""),($F54=EM54)*($G54=EN54),"")</f>
        <v/>
      </c>
      <c r="ES54" s="228" t="str">
        <f aca="false">IF(EP54&lt;&gt;"",IF(ABS($F54-$G54)&gt;=PrSettings!$M$7,(ABS($F54-$G54-EM54+EN54)&lt;=1)*1,IF(AND(EP54,$F54=$G54,$F54&gt;=PrSettings!$M$6),(ABS(EM54-$F54)&lt;=1)*1,IF(AND(ABS($F54-$G54-EM54+EN54)&lt;=1,$F54+$G54&gt;=PrSettings!$M$8),(ABS(EM54-$F54)&lt;=1)*(ABS(EN54-$G54)&lt;=1)*1,""))),"")</f>
        <v/>
      </c>
      <c r="ET54" s="320" t="n">
        <f aca="false">IF(OR(($C54&lt;&gt;"")*(EI54&lt;&gt;""),($E54&lt;&gt;"")*(EK54&lt;&gt;"")),($B54=EI54)*1+($D54=EK54)*1,"")</f>
        <v>2</v>
      </c>
      <c r="EV54" s="226" t="str">
        <f aca="false">$B54</f>
        <v/>
      </c>
      <c r="EW54" s="227" t="str">
        <f aca="false">$C54</f>
        <v/>
      </c>
      <c r="EX54" s="228" t="n">
        <f aca="false">$D54</f>
        <v>8</v>
      </c>
      <c r="EY54" s="227" t="str">
        <f aca="false">$E54</f>
        <v>Romania</v>
      </c>
      <c r="EZ54" s="231"/>
      <c r="FA54" s="231"/>
      <c r="FB54" s="319" t="n">
        <f aca="false">COUNTIF(EV$57:EV$60,EX59)+COUNTIF(EX$57:EX$60,EX59)</f>
        <v>0</v>
      </c>
      <c r="FC54" s="228" t="str">
        <f aca="false">IF(($F54&lt;&gt;"")*($G54&lt;&gt;"")*(EZ54&lt;&gt;"")*(FA54&lt;&gt;""),IF(FG54&lt;&gt;2,"0",($F54&gt;$G54)*(EZ54&gt;FA54)+($F54=$G54)*(EZ54=FA54)+($F54&lt;$G54)*(EZ54&lt;FA54)),"")</f>
        <v/>
      </c>
      <c r="FD54" s="228" t="str">
        <f aca="false">IF((FC54&lt;&gt;""),IF(OR($F54&lt;&gt;$G54,PrSettings!$M$4="●"),(($F54-$G54)=(EZ54-FA54))*1,0),"")</f>
        <v/>
      </c>
      <c r="FE54" s="228" t="str">
        <f aca="false">IF((FD54&lt;&gt;""),($F54=EZ54)*($G54=FA54),"")</f>
        <v/>
      </c>
      <c r="FF54" s="228" t="str">
        <f aca="false">IF(FC54&lt;&gt;"",IF(ABS($F54-$G54)&gt;=PrSettings!$M$7,(ABS($F54-$G54-EZ54+FA54)&lt;=1)*1,IF(AND(FC54,$F54=$G54,$F54&gt;=PrSettings!$M$6),(ABS(EZ54-$F54)&lt;=1)*1,IF(AND(ABS($F54-$G54-EZ54+FA54)&lt;=1,$F54+$G54&gt;=PrSettings!$M$8),(ABS(EZ54-$F54)&lt;=1)*(ABS(FA54-$G54)&lt;=1)*1,""))),"")</f>
        <v/>
      </c>
      <c r="FG54" s="320" t="n">
        <f aca="false">IF(OR(($C54&lt;&gt;"")*(EV54&lt;&gt;""),($E54&lt;&gt;"")*(EX54&lt;&gt;"")),($B54=EV54)*1+($D54=EX54)*1,"")</f>
        <v>2</v>
      </c>
      <c r="FI54" s="226" t="str">
        <f aca="false">$B54</f>
        <v/>
      </c>
      <c r="FJ54" s="227" t="str">
        <f aca="false">$C54</f>
        <v/>
      </c>
      <c r="FK54" s="228" t="n">
        <f aca="false">$D54</f>
        <v>8</v>
      </c>
      <c r="FL54" s="227" t="str">
        <f aca="false">$E54</f>
        <v>Romania</v>
      </c>
      <c r="FM54" s="231"/>
      <c r="FN54" s="231"/>
      <c r="FO54" s="319" t="n">
        <f aca="false">COUNTIF(FI$57:FI$60,FK59)+COUNTIF(FK$57:FK$60,FK59)</f>
        <v>0</v>
      </c>
      <c r="FP54" s="228" t="str">
        <f aca="false">IF(($F54&lt;&gt;"")*($G54&lt;&gt;"")*(FM54&lt;&gt;"")*(FN54&lt;&gt;""),IF(FT54&lt;&gt;2,"0",($F54&gt;$G54)*(FM54&gt;FN54)+($F54=$G54)*(FM54=FN54)+($F54&lt;$G54)*(FM54&lt;FN54)),"")</f>
        <v/>
      </c>
      <c r="FQ54" s="228" t="str">
        <f aca="false">IF((FP54&lt;&gt;""),IF(OR($F54&lt;&gt;$G54,PrSettings!$M$4="●"),(($F54-$G54)=(FM54-FN54))*1,0),"")</f>
        <v/>
      </c>
      <c r="FR54" s="228" t="str">
        <f aca="false">IF((FQ54&lt;&gt;""),($F54=FM54)*($G54=FN54),"")</f>
        <v/>
      </c>
      <c r="FS54" s="228" t="str">
        <f aca="false">IF(FP54&lt;&gt;"",IF(ABS($F54-$G54)&gt;=PrSettings!$M$7,(ABS($F54-$G54-FM54+FN54)&lt;=1)*1,IF(AND(FP54,$F54=$G54,$F54&gt;=PrSettings!$M$6),(ABS(FM54-$F54)&lt;=1)*1,IF(AND(ABS($F54-$G54-FM54+FN54)&lt;=1,$F54+$G54&gt;=PrSettings!$M$8),(ABS(FM54-$F54)&lt;=1)*(ABS(FN54-$G54)&lt;=1)*1,""))),"")</f>
        <v/>
      </c>
      <c r="FT54" s="320" t="n">
        <f aca="false">IF(OR(($C54&lt;&gt;"")*(FI54&lt;&gt;""),($E54&lt;&gt;"")*(FK54&lt;&gt;"")),($B54=FI54)*1+($D54=FK54)*1,"")</f>
        <v>2</v>
      </c>
      <c r="FV54" s="226" t="str">
        <f aca="false">$B54</f>
        <v/>
      </c>
      <c r="FW54" s="227" t="str">
        <f aca="false">$C54</f>
        <v/>
      </c>
      <c r="FX54" s="228" t="n">
        <f aca="false">$D54</f>
        <v>8</v>
      </c>
      <c r="FY54" s="227" t="str">
        <f aca="false">$E54</f>
        <v>Romania</v>
      </c>
      <c r="FZ54" s="231"/>
      <c r="GA54" s="231"/>
      <c r="GB54" s="319" t="n">
        <f aca="false">COUNTIF(FV$57:FV$60,FX59)+COUNTIF(FX$57:FX$60,FX59)</f>
        <v>0</v>
      </c>
      <c r="GC54" s="228" t="str">
        <f aca="false">IF(($F54&lt;&gt;"")*($G54&lt;&gt;"")*(FZ54&lt;&gt;"")*(GA54&lt;&gt;""),IF(GG54&lt;&gt;2,"0",($F54&gt;$G54)*(FZ54&gt;GA54)+($F54=$G54)*(FZ54=GA54)+($F54&lt;$G54)*(FZ54&lt;GA54)),"")</f>
        <v/>
      </c>
      <c r="GD54" s="228" t="str">
        <f aca="false">IF((GC54&lt;&gt;""),IF(OR($F54&lt;&gt;$G54,PrSettings!$M$4="●"),(($F54-$G54)=(FZ54-GA54))*1,0),"")</f>
        <v/>
      </c>
      <c r="GE54" s="228" t="str">
        <f aca="false">IF((GD54&lt;&gt;""),($F54=FZ54)*($G54=GA54),"")</f>
        <v/>
      </c>
      <c r="GF54" s="228" t="str">
        <f aca="false">IF(GC54&lt;&gt;"",IF(ABS($F54-$G54)&gt;=PrSettings!$M$7,(ABS($F54-$G54-FZ54+GA54)&lt;=1)*1,IF(AND(GC54,$F54=$G54,$F54&gt;=PrSettings!$M$6),(ABS(FZ54-$F54)&lt;=1)*1,IF(AND(ABS($F54-$G54-FZ54+GA54)&lt;=1,$F54+$G54&gt;=PrSettings!$M$8),(ABS(FZ54-$F54)&lt;=1)*(ABS(GA54-$G54)&lt;=1)*1,""))),"")</f>
        <v/>
      </c>
      <c r="GG54" s="320" t="n">
        <f aca="false">IF(OR(($C54&lt;&gt;"")*(FV54&lt;&gt;""),($E54&lt;&gt;"")*(FX54&lt;&gt;"")),($B54=FV54)*1+($D54=FX54)*1,"")</f>
        <v>2</v>
      </c>
      <c r="GI54" s="226" t="str">
        <f aca="false">$B54</f>
        <v/>
      </c>
      <c r="GJ54" s="227" t="str">
        <f aca="false">$C54</f>
        <v/>
      </c>
      <c r="GK54" s="228" t="n">
        <f aca="false">$D54</f>
        <v>8</v>
      </c>
      <c r="GL54" s="227" t="str">
        <f aca="false">$E54</f>
        <v>Romania</v>
      </c>
      <c r="GM54" s="231"/>
      <c r="GN54" s="231"/>
      <c r="GO54" s="319" t="n">
        <f aca="false">COUNTIF(GI$57:GI$60,GK59)+COUNTIF(GK$57:GK$60,GK59)</f>
        <v>0</v>
      </c>
      <c r="GP54" s="228" t="str">
        <f aca="false">IF(($F54&lt;&gt;"")*($G54&lt;&gt;"")*(GM54&lt;&gt;"")*(GN54&lt;&gt;""),IF(GT54&lt;&gt;2,"0",($F54&gt;$G54)*(GM54&gt;GN54)+($F54=$G54)*(GM54=GN54)+($F54&lt;$G54)*(GM54&lt;GN54)),"")</f>
        <v/>
      </c>
      <c r="GQ54" s="228" t="str">
        <f aca="false">IF((GP54&lt;&gt;""),IF(OR($F54&lt;&gt;$G54,PrSettings!$M$4="●"),(($F54-$G54)=(GM54-GN54))*1,0),"")</f>
        <v/>
      </c>
      <c r="GR54" s="228" t="str">
        <f aca="false">IF((GQ54&lt;&gt;""),($F54=GM54)*($G54=GN54),"")</f>
        <v/>
      </c>
      <c r="GS54" s="228" t="str">
        <f aca="false">IF(GP54&lt;&gt;"",IF(ABS($F54-$G54)&gt;=PrSettings!$M$7,(ABS($F54-$G54-GM54+GN54)&lt;=1)*1,IF(AND(GP54,$F54=$G54,$F54&gt;=PrSettings!$M$6),(ABS(GM54-$F54)&lt;=1)*1,IF(AND(ABS($F54-$G54-GM54+GN54)&lt;=1,$F54+$G54&gt;=PrSettings!$M$8),(ABS(GM54-$F54)&lt;=1)*(ABS(GN54-$G54)&lt;=1)*1,""))),"")</f>
        <v/>
      </c>
      <c r="GT54" s="320" t="n">
        <f aca="false">IF(OR(($C54&lt;&gt;"")*(GI54&lt;&gt;""),($E54&lt;&gt;"")*(GK54&lt;&gt;"")),($B54=GI54)*1+($D54=GK54)*1,"")</f>
        <v>2</v>
      </c>
      <c r="GV54" s="226" t="str">
        <f aca="false">$B54</f>
        <v/>
      </c>
      <c r="GW54" s="227" t="str">
        <f aca="false">$C54</f>
        <v/>
      </c>
      <c r="GX54" s="228" t="n">
        <f aca="false">$D54</f>
        <v>8</v>
      </c>
      <c r="GY54" s="227" t="str">
        <f aca="false">$E54</f>
        <v>Romania</v>
      </c>
      <c r="GZ54" s="231"/>
      <c r="HA54" s="231"/>
      <c r="HB54" s="319" t="n">
        <f aca="false">COUNTIF(GV$57:GV$60,GX59)+COUNTIF(GX$57:GX$60,GX59)</f>
        <v>0</v>
      </c>
      <c r="HC54" s="228" t="str">
        <f aca="false">IF(($F54&lt;&gt;"")*($G54&lt;&gt;"")*(GZ54&lt;&gt;"")*(HA54&lt;&gt;""),IF(HG54&lt;&gt;2,"0",($F54&gt;$G54)*(GZ54&gt;HA54)+($F54=$G54)*(GZ54=HA54)+($F54&lt;$G54)*(GZ54&lt;HA54)),"")</f>
        <v/>
      </c>
      <c r="HD54" s="228" t="str">
        <f aca="false">IF((HC54&lt;&gt;""),IF(OR($F54&lt;&gt;$G54,PrSettings!$M$4="●"),(($F54-$G54)=(GZ54-HA54))*1,0),"")</f>
        <v/>
      </c>
      <c r="HE54" s="228" t="str">
        <f aca="false">IF((HD54&lt;&gt;""),($F54=GZ54)*($G54=HA54),"")</f>
        <v/>
      </c>
      <c r="HF54" s="228" t="str">
        <f aca="false">IF(HC54&lt;&gt;"",IF(ABS($F54-$G54)&gt;=PrSettings!$M$7,(ABS($F54-$G54-GZ54+HA54)&lt;=1)*1,IF(AND(HC54,$F54=$G54,$F54&gt;=PrSettings!$M$6),(ABS(GZ54-$F54)&lt;=1)*1,IF(AND(ABS($F54-$G54-GZ54+HA54)&lt;=1,$F54+$G54&gt;=PrSettings!$M$8),(ABS(GZ54-$F54)&lt;=1)*(ABS(HA54-$G54)&lt;=1)*1,""))),"")</f>
        <v/>
      </c>
      <c r="HG54" s="320" t="n">
        <f aca="false">IF(OR(($C54&lt;&gt;"")*(GV54&lt;&gt;""),($E54&lt;&gt;"")*(GX54&lt;&gt;"")),($B54=GV54)*1+($D54=GX54)*1,"")</f>
        <v>2</v>
      </c>
      <c r="HI54" s="226" t="str">
        <f aca="false">$B54</f>
        <v/>
      </c>
      <c r="HJ54" s="227" t="str">
        <f aca="false">$C54</f>
        <v/>
      </c>
      <c r="HK54" s="228" t="n">
        <f aca="false">$D54</f>
        <v>8</v>
      </c>
      <c r="HL54" s="227" t="str">
        <f aca="false">$E54</f>
        <v>Romania</v>
      </c>
      <c r="HM54" s="231"/>
      <c r="HN54" s="231"/>
      <c r="HO54" s="319" t="n">
        <f aca="false">COUNTIF(HI$57:HI$60,HK59)+COUNTIF(HK$57:HK$60,HK59)</f>
        <v>0</v>
      </c>
      <c r="HP54" s="228" t="str">
        <f aca="false">IF(($F54&lt;&gt;"")*($G54&lt;&gt;"")*(HM54&lt;&gt;"")*(HN54&lt;&gt;""),IF(HT54&lt;&gt;2,"0",($F54&gt;$G54)*(HM54&gt;HN54)+($F54=$G54)*(HM54=HN54)+($F54&lt;$G54)*(HM54&lt;HN54)),"")</f>
        <v/>
      </c>
      <c r="HQ54" s="228" t="str">
        <f aca="false">IF((HP54&lt;&gt;""),IF(OR($F54&lt;&gt;$G54,PrSettings!$M$4="●"),(($F54-$G54)=(HM54-HN54))*1,0),"")</f>
        <v/>
      </c>
      <c r="HR54" s="228" t="str">
        <f aca="false">IF((HQ54&lt;&gt;""),($F54=HM54)*($G54=HN54),"")</f>
        <v/>
      </c>
      <c r="HS54" s="228" t="str">
        <f aca="false">IF(HP54&lt;&gt;"",IF(ABS($F54-$G54)&gt;=PrSettings!$M$7,(ABS($F54-$G54-HM54+HN54)&lt;=1)*1,IF(AND(HP54,$F54=$G54,$F54&gt;=PrSettings!$M$6),(ABS(HM54-$F54)&lt;=1)*1,IF(AND(ABS($F54-$G54-HM54+HN54)&lt;=1,$F54+$G54&gt;=PrSettings!$M$8),(ABS(HM54-$F54)&lt;=1)*(ABS(HN54-$G54)&lt;=1)*1,""))),"")</f>
        <v/>
      </c>
      <c r="HT54" s="320" t="n">
        <f aca="false">IF(OR(($C54&lt;&gt;"")*(HI54&lt;&gt;""),($E54&lt;&gt;"")*(HK54&lt;&gt;"")),($B54=HI54)*1+($D54=HK54)*1,"")</f>
        <v>2</v>
      </c>
      <c r="HV54" s="226" t="str">
        <f aca="false">$B54</f>
        <v/>
      </c>
      <c r="HW54" s="227" t="str">
        <f aca="false">$C54</f>
        <v/>
      </c>
      <c r="HX54" s="228" t="n">
        <f aca="false">$D54</f>
        <v>8</v>
      </c>
      <c r="HY54" s="227" t="str">
        <f aca="false">$E54</f>
        <v>Romania</v>
      </c>
      <c r="HZ54" s="231"/>
      <c r="IA54" s="231"/>
      <c r="IB54" s="319" t="n">
        <f aca="false">COUNTIF(HV$57:HV$60,HX59)+COUNTIF(HX$57:HX$60,HX59)</f>
        <v>0</v>
      </c>
      <c r="IC54" s="228" t="str">
        <f aca="false">IF(($F54&lt;&gt;"")*($G54&lt;&gt;"")*(HZ54&lt;&gt;"")*(IA54&lt;&gt;""),IF(IG54&lt;&gt;2,"0",($F54&gt;$G54)*(HZ54&gt;IA54)+($F54=$G54)*(HZ54=IA54)+($F54&lt;$G54)*(HZ54&lt;IA54)),"")</f>
        <v/>
      </c>
      <c r="ID54" s="228" t="str">
        <f aca="false">IF((IC54&lt;&gt;""),IF(OR($F54&lt;&gt;$G54,PrSettings!$M$4="●"),(($F54-$G54)=(HZ54-IA54))*1,0),"")</f>
        <v/>
      </c>
      <c r="IE54" s="228" t="str">
        <f aca="false">IF((ID54&lt;&gt;""),($F54=HZ54)*($G54=IA54),"")</f>
        <v/>
      </c>
      <c r="IF54" s="228" t="str">
        <f aca="false">IF(IC54&lt;&gt;"",IF(ABS($F54-$G54)&gt;=PrSettings!$M$7,(ABS($F54-$G54-HZ54+IA54)&lt;=1)*1,IF(AND(IC54,$F54=$G54,$F54&gt;=PrSettings!$M$6),(ABS(HZ54-$F54)&lt;=1)*1,IF(AND(ABS($F54-$G54-HZ54+IA54)&lt;=1,$F54+$G54&gt;=PrSettings!$M$8),(ABS(HZ54-$F54)&lt;=1)*(ABS(IA54-$G54)&lt;=1)*1,""))),"")</f>
        <v/>
      </c>
      <c r="IG54" s="320" t="n">
        <f aca="false">IF(OR(($C54&lt;&gt;"")*(HV54&lt;&gt;""),($E54&lt;&gt;"")*(HX54&lt;&gt;"")),($B54=HV54)*1+($D54=HX54)*1,"")</f>
        <v>2</v>
      </c>
      <c r="II54" s="226" t="str">
        <f aca="false">$B54</f>
        <v/>
      </c>
      <c r="IJ54" s="227" t="str">
        <f aca="false">$C54</f>
        <v/>
      </c>
      <c r="IK54" s="228" t="n">
        <f aca="false">$D54</f>
        <v>8</v>
      </c>
      <c r="IL54" s="227" t="str">
        <f aca="false">$E54</f>
        <v>Romania</v>
      </c>
      <c r="IM54" s="231"/>
      <c r="IN54" s="231"/>
      <c r="IO54" s="319" t="n">
        <f aca="false">COUNTIF(II$57:II$60,IK59)+COUNTIF(IK$57:IK$60,IK59)</f>
        <v>0</v>
      </c>
      <c r="IP54" s="228" t="str">
        <f aca="false">IF(($F54&lt;&gt;"")*($G54&lt;&gt;"")*(IM54&lt;&gt;"")*(IN54&lt;&gt;""),IF(IT54&lt;&gt;2,"0",($F54&gt;$G54)*(IM54&gt;IN54)+($F54=$G54)*(IM54=IN54)+($F54&lt;$G54)*(IM54&lt;IN54)),"")</f>
        <v/>
      </c>
      <c r="IQ54" s="228" t="str">
        <f aca="false">IF((IP54&lt;&gt;""),IF(OR($F54&lt;&gt;$G54,PrSettings!$M$4="●"),(($F54-$G54)=(IM54-IN54))*1,0),"")</f>
        <v/>
      </c>
      <c r="IR54" s="228" t="str">
        <f aca="false">IF((IQ54&lt;&gt;""),($F54=IM54)*($G54=IN54),"")</f>
        <v/>
      </c>
      <c r="IS54" s="228" t="str">
        <f aca="false">IF(IP54&lt;&gt;"",IF(ABS($F54-$G54)&gt;=PrSettings!$M$7,(ABS($F54-$G54-IM54+IN54)&lt;=1)*1,IF(AND(IP54,$F54=$G54,$F54&gt;=PrSettings!$M$6),(ABS(IM54-$F54)&lt;=1)*1,IF(AND(ABS($F54-$G54-IM54+IN54)&lt;=1,$F54+$G54&gt;=PrSettings!$M$8),(ABS(IM54-$F54)&lt;=1)*(ABS(IN54-$G54)&lt;=1)*1,""))),"")</f>
        <v/>
      </c>
      <c r="IT54" s="320" t="n">
        <f aca="false">IF(OR(($C54&lt;&gt;"")*(II54&lt;&gt;""),($E54&lt;&gt;"")*(IK54&lt;&gt;"")),($B54=II54)*1+($D54=IK54)*1,"")</f>
        <v>2</v>
      </c>
      <c r="IV54" s="226" t="str">
        <f aca="false">$B54</f>
        <v/>
      </c>
      <c r="IW54" s="227" t="str">
        <f aca="false">$C54</f>
        <v/>
      </c>
      <c r="IX54" s="228" t="n">
        <f aca="false">$D54</f>
        <v>8</v>
      </c>
      <c r="IY54" s="227" t="str">
        <f aca="false">$E54</f>
        <v>Romania</v>
      </c>
      <c r="IZ54" s="231"/>
      <c r="JA54" s="231"/>
      <c r="JB54" s="319" t="n">
        <f aca="false">COUNTIF(IV$57:IV$60,IX59)+COUNTIF(IX$57:IX$60,IX59)</f>
        <v>0</v>
      </c>
      <c r="JC54" s="228" t="str">
        <f aca="false">IF(($F54&lt;&gt;"")*($G54&lt;&gt;"")*(IZ54&lt;&gt;"")*(JA54&lt;&gt;""),IF(JG54&lt;&gt;2,"0",($F54&gt;$G54)*(IZ54&gt;JA54)+($F54=$G54)*(IZ54=JA54)+($F54&lt;$G54)*(IZ54&lt;JA54)),"")</f>
        <v/>
      </c>
      <c r="JD54" s="228" t="str">
        <f aca="false">IF((JC54&lt;&gt;""),IF(OR($F54&lt;&gt;$G54,PrSettings!$M$4="●"),(($F54-$G54)=(IZ54-JA54))*1,0),"")</f>
        <v/>
      </c>
      <c r="JE54" s="228" t="str">
        <f aca="false">IF((JD54&lt;&gt;""),($F54=IZ54)*($G54=JA54),"")</f>
        <v/>
      </c>
      <c r="JF54" s="228" t="str">
        <f aca="false">IF(JC54&lt;&gt;"",IF(ABS($F54-$G54)&gt;=PrSettings!$M$7,(ABS($F54-$G54-IZ54+JA54)&lt;=1)*1,IF(AND(JC54,$F54=$G54,$F54&gt;=PrSettings!$M$6),(ABS(IZ54-$F54)&lt;=1)*1,IF(AND(ABS($F54-$G54-IZ54+JA54)&lt;=1,$F54+$G54&gt;=PrSettings!$M$8),(ABS(IZ54-$F54)&lt;=1)*(ABS(JA54-$G54)&lt;=1)*1,""))),"")</f>
        <v/>
      </c>
      <c r="JG54" s="320" t="n">
        <f aca="false">IF(OR(($C54&lt;&gt;"")*(IV54&lt;&gt;""),($E54&lt;&gt;"")*(IX54&lt;&gt;"")),($B54=IV54)*1+($D54=IX54)*1,"")</f>
        <v>2</v>
      </c>
      <c r="JI54" s="226" t="str">
        <f aca="false">$B54</f>
        <v/>
      </c>
      <c r="JJ54" s="227" t="str">
        <f aca="false">$C54</f>
        <v/>
      </c>
      <c r="JK54" s="228" t="n">
        <f aca="false">$D54</f>
        <v>8</v>
      </c>
      <c r="JL54" s="227" t="str">
        <f aca="false">$E54</f>
        <v>Romania</v>
      </c>
      <c r="JM54" s="231"/>
      <c r="JN54" s="231"/>
      <c r="JO54" s="319" t="n">
        <f aca="false">COUNTIF(JI$57:JI$60,JK59)+COUNTIF(JK$57:JK$60,JK59)</f>
        <v>0</v>
      </c>
      <c r="JP54" s="228" t="str">
        <f aca="false">IF(($F54&lt;&gt;"")*($G54&lt;&gt;"")*(JM54&lt;&gt;"")*(JN54&lt;&gt;""),IF(JT54&lt;&gt;2,"0",($F54&gt;$G54)*(JM54&gt;JN54)+($F54=$G54)*(JM54=JN54)+($F54&lt;$G54)*(JM54&lt;JN54)),"")</f>
        <v/>
      </c>
      <c r="JQ54" s="228" t="str">
        <f aca="false">IF((JP54&lt;&gt;""),IF(OR($F54&lt;&gt;$G54,PrSettings!$M$4="●"),(($F54-$G54)=(JM54-JN54))*1,0),"")</f>
        <v/>
      </c>
      <c r="JR54" s="228" t="str">
        <f aca="false">IF((JQ54&lt;&gt;""),($F54=JM54)*($G54=JN54),"")</f>
        <v/>
      </c>
      <c r="JS54" s="228" t="str">
        <f aca="false">IF(JP54&lt;&gt;"",IF(ABS($F54-$G54)&gt;=PrSettings!$M$7,(ABS($F54-$G54-JM54+JN54)&lt;=1)*1,IF(AND(JP54,$F54=$G54,$F54&gt;=PrSettings!$M$6),(ABS(JM54-$F54)&lt;=1)*1,IF(AND(ABS($F54-$G54-JM54+JN54)&lt;=1,$F54+$G54&gt;=PrSettings!$M$8),(ABS(JM54-$F54)&lt;=1)*(ABS(JN54-$G54)&lt;=1)*1,""))),"")</f>
        <v/>
      </c>
      <c r="JT54" s="320" t="n">
        <f aca="false">IF(OR(($C54&lt;&gt;"")*(JI54&lt;&gt;""),($E54&lt;&gt;"")*(JK54&lt;&gt;"")),($B54=JI54)*1+($D54=JK54)*1,"")</f>
        <v>2</v>
      </c>
      <c r="JV54" s="226" t="str">
        <f aca="false">$B54</f>
        <v/>
      </c>
      <c r="JW54" s="227" t="str">
        <f aca="false">$C54</f>
        <v/>
      </c>
      <c r="JX54" s="228" t="n">
        <f aca="false">$D54</f>
        <v>8</v>
      </c>
      <c r="JY54" s="227" t="str">
        <f aca="false">$E54</f>
        <v>Romania</v>
      </c>
      <c r="JZ54" s="231"/>
      <c r="KA54" s="231"/>
      <c r="KB54" s="319" t="n">
        <f aca="false">COUNTIF(JV$57:JV$60,JX59)+COUNTIF(JX$57:JX$60,JX59)</f>
        <v>0</v>
      </c>
      <c r="KC54" s="228" t="str">
        <f aca="false">IF(($F54&lt;&gt;"")*($G54&lt;&gt;"")*(JZ54&lt;&gt;"")*(KA54&lt;&gt;""),IF(KG54&lt;&gt;2,"0",($F54&gt;$G54)*(JZ54&gt;KA54)+($F54=$G54)*(JZ54=KA54)+($F54&lt;$G54)*(JZ54&lt;KA54)),"")</f>
        <v/>
      </c>
      <c r="KD54" s="228" t="str">
        <f aca="false">IF((KC54&lt;&gt;""),IF(OR($F54&lt;&gt;$G54,PrSettings!$M$4="●"),(($F54-$G54)=(JZ54-KA54))*1,0),"")</f>
        <v/>
      </c>
      <c r="KE54" s="228" t="str">
        <f aca="false">IF((KD54&lt;&gt;""),($F54=JZ54)*($G54=KA54),"")</f>
        <v/>
      </c>
      <c r="KF54" s="228" t="str">
        <f aca="false">IF(KC54&lt;&gt;"",IF(ABS($F54-$G54)&gt;=PrSettings!$M$7,(ABS($F54-$G54-JZ54+KA54)&lt;=1)*1,IF(AND(KC54,$F54=$G54,$F54&gt;=PrSettings!$M$6),(ABS(JZ54-$F54)&lt;=1)*1,IF(AND(ABS($F54-$G54-JZ54+KA54)&lt;=1,$F54+$G54&gt;=PrSettings!$M$8),(ABS(JZ54-$F54)&lt;=1)*(ABS(KA54-$G54)&lt;=1)*1,""))),"")</f>
        <v/>
      </c>
      <c r="KG54" s="320" t="n">
        <f aca="false">IF(OR(($C54&lt;&gt;"")*(JV54&lt;&gt;""),($E54&lt;&gt;"")*(JX54&lt;&gt;"")),($B54=JV54)*1+($D54=JX54)*1,"")</f>
        <v>2</v>
      </c>
      <c r="KI54" s="226" t="str">
        <f aca="false">$B54</f>
        <v/>
      </c>
      <c r="KJ54" s="227" t="str">
        <f aca="false">$C54</f>
        <v/>
      </c>
      <c r="KK54" s="228" t="n">
        <f aca="false">$D54</f>
        <v>8</v>
      </c>
      <c r="KL54" s="227" t="str">
        <f aca="false">$E54</f>
        <v>Romania</v>
      </c>
      <c r="KM54" s="231"/>
      <c r="KN54" s="231"/>
      <c r="KO54" s="319" t="n">
        <f aca="false">COUNTIF(KI$57:KI$60,KK59)+COUNTIF(KK$57:KK$60,KK59)</f>
        <v>0</v>
      </c>
      <c r="KP54" s="228" t="str">
        <f aca="false">IF(($F54&lt;&gt;"")*($G54&lt;&gt;"")*(KM54&lt;&gt;"")*(KN54&lt;&gt;""),IF(KT54&lt;&gt;2,"0",($F54&gt;$G54)*(KM54&gt;KN54)+($F54=$G54)*(KM54=KN54)+($F54&lt;$G54)*(KM54&lt;KN54)),"")</f>
        <v/>
      </c>
      <c r="KQ54" s="228" t="str">
        <f aca="false">IF((KP54&lt;&gt;""),IF(OR($F54&lt;&gt;$G54,PrSettings!$M$4="●"),(($F54-$G54)=(KM54-KN54))*1,0),"")</f>
        <v/>
      </c>
      <c r="KR54" s="228" t="str">
        <f aca="false">IF((KQ54&lt;&gt;""),($F54=KM54)*($G54=KN54),"")</f>
        <v/>
      </c>
      <c r="KS54" s="228" t="str">
        <f aca="false">IF(KP54&lt;&gt;"",IF(ABS($F54-$G54)&gt;=PrSettings!$M$7,(ABS($F54-$G54-KM54+KN54)&lt;=1)*1,IF(AND(KP54,$F54=$G54,$F54&gt;=PrSettings!$M$6),(ABS(KM54-$F54)&lt;=1)*1,IF(AND(ABS($F54-$G54-KM54+KN54)&lt;=1,$F54+$G54&gt;=PrSettings!$M$8),(ABS(KM54-$F54)&lt;=1)*(ABS(KN54-$G54)&lt;=1)*1,""))),"")</f>
        <v/>
      </c>
      <c r="KT54" s="320" t="n">
        <f aca="false">IF(OR(($C54&lt;&gt;"")*(KI54&lt;&gt;""),($E54&lt;&gt;"")*(KK54&lt;&gt;"")),($B54=KI54)*1+($D54=KK54)*1,"")</f>
        <v>2</v>
      </c>
      <c r="KV54" s="226" t="str">
        <f aca="false">$B54</f>
        <v/>
      </c>
      <c r="KW54" s="227" t="str">
        <f aca="false">$C54</f>
        <v/>
      </c>
      <c r="KX54" s="228" t="n">
        <f aca="false">$D54</f>
        <v>8</v>
      </c>
      <c r="KY54" s="227" t="str">
        <f aca="false">$E54</f>
        <v>Romania</v>
      </c>
      <c r="KZ54" s="231"/>
      <c r="LA54" s="231"/>
      <c r="LB54" s="319" t="n">
        <f aca="false">COUNTIF(KV$57:KV$60,KX59)+COUNTIF(KX$57:KX$60,KX59)</f>
        <v>0</v>
      </c>
      <c r="LC54" s="228" t="str">
        <f aca="false">IF(($F54&lt;&gt;"")*($G54&lt;&gt;"")*(KZ54&lt;&gt;"")*(LA54&lt;&gt;""),IF(LG54&lt;&gt;2,"0",($F54&gt;$G54)*(KZ54&gt;LA54)+($F54=$G54)*(KZ54=LA54)+($F54&lt;$G54)*(KZ54&lt;LA54)),"")</f>
        <v/>
      </c>
      <c r="LD54" s="228" t="str">
        <f aca="false">IF((LC54&lt;&gt;""),IF(OR($F54&lt;&gt;$G54,PrSettings!$M$4="●"),(($F54-$G54)=(KZ54-LA54))*1,0),"")</f>
        <v/>
      </c>
      <c r="LE54" s="228" t="str">
        <f aca="false">IF((LD54&lt;&gt;""),($F54=KZ54)*($G54=LA54),"")</f>
        <v/>
      </c>
      <c r="LF54" s="228" t="str">
        <f aca="false">IF(LC54&lt;&gt;"",IF(ABS($F54-$G54)&gt;=PrSettings!$M$7,(ABS($F54-$G54-KZ54+LA54)&lt;=1)*1,IF(AND(LC54,$F54=$G54,$F54&gt;=PrSettings!$M$6),(ABS(KZ54-$F54)&lt;=1)*1,IF(AND(ABS($F54-$G54-KZ54+LA54)&lt;=1,$F54+$G54&gt;=PrSettings!$M$8),(ABS(KZ54-$F54)&lt;=1)*(ABS(LA54-$G54)&lt;=1)*1,""))),"")</f>
        <v/>
      </c>
      <c r="LG54" s="320" t="n">
        <f aca="false">IF(OR(($C54&lt;&gt;"")*(KV54&lt;&gt;""),($E54&lt;&gt;"")*(KX54&lt;&gt;"")),($B54=KV54)*1+($D54=KX54)*1,"")</f>
        <v>2</v>
      </c>
      <c r="LI54" s="226" t="str">
        <f aca="false">$B54</f>
        <v/>
      </c>
      <c r="LJ54" s="227" t="str">
        <f aca="false">$C54</f>
        <v/>
      </c>
      <c r="LK54" s="228" t="n">
        <f aca="false">$D54</f>
        <v>8</v>
      </c>
      <c r="LL54" s="227" t="str">
        <f aca="false">$E54</f>
        <v>Romania</v>
      </c>
      <c r="LM54" s="231"/>
      <c r="LN54" s="231"/>
      <c r="LO54" s="319" t="n">
        <f aca="false">COUNTIF(LI$57:LI$60,LK59)+COUNTIF(LK$57:LK$60,LK59)</f>
        <v>0</v>
      </c>
      <c r="LP54" s="228" t="str">
        <f aca="false">IF(($F54&lt;&gt;"")*($G54&lt;&gt;"")*(LM54&lt;&gt;"")*(LN54&lt;&gt;""),IF(LT54&lt;&gt;2,"0",($F54&gt;$G54)*(LM54&gt;LN54)+($F54=$G54)*(LM54=LN54)+($F54&lt;$G54)*(LM54&lt;LN54)),"")</f>
        <v/>
      </c>
      <c r="LQ54" s="228" t="str">
        <f aca="false">IF((LP54&lt;&gt;""),IF(OR($F54&lt;&gt;$G54,PrSettings!$M$4="●"),(($F54-$G54)=(LM54-LN54))*1,0),"")</f>
        <v/>
      </c>
      <c r="LR54" s="228" t="str">
        <f aca="false">IF((LQ54&lt;&gt;""),($F54=LM54)*($G54=LN54),"")</f>
        <v/>
      </c>
      <c r="LS54" s="228" t="str">
        <f aca="false">IF(LP54&lt;&gt;"",IF(ABS($F54-$G54)&gt;=PrSettings!$M$7,(ABS($F54-$G54-LM54+LN54)&lt;=1)*1,IF(AND(LP54,$F54=$G54,$F54&gt;=PrSettings!$M$6),(ABS(LM54-$F54)&lt;=1)*1,IF(AND(ABS($F54-$G54-LM54+LN54)&lt;=1,$F54+$G54&gt;=PrSettings!$M$8),(ABS(LM54-$F54)&lt;=1)*(ABS(LN54-$G54)&lt;=1)*1,""))),"")</f>
        <v/>
      </c>
      <c r="LT54" s="320" t="n">
        <f aca="false">IF(OR(($C54&lt;&gt;"")*(LI54&lt;&gt;""),($E54&lt;&gt;"")*(LK54&lt;&gt;"")),($B54=LI54)*1+($D54=LK54)*1,"")</f>
        <v>2</v>
      </c>
      <c r="LV54" s="226" t="str">
        <f aca="false">$B54</f>
        <v/>
      </c>
      <c r="LW54" s="227" t="str">
        <f aca="false">$C54</f>
        <v/>
      </c>
      <c r="LX54" s="228" t="n">
        <f aca="false">$D54</f>
        <v>8</v>
      </c>
      <c r="LY54" s="227" t="str">
        <f aca="false">$E54</f>
        <v>Romania</v>
      </c>
      <c r="LZ54" s="231"/>
      <c r="MA54" s="231"/>
      <c r="MB54" s="319" t="n">
        <f aca="false">COUNTIF(LV$57:LV$60,LX59)+COUNTIF(LX$57:LX$60,LX59)</f>
        <v>0</v>
      </c>
      <c r="MC54" s="228" t="str">
        <f aca="false">IF(($F54&lt;&gt;"")*($G54&lt;&gt;"")*(LZ54&lt;&gt;"")*(MA54&lt;&gt;""),IF(MG54&lt;&gt;2,"0",($F54&gt;$G54)*(LZ54&gt;MA54)+($F54=$G54)*(LZ54=MA54)+($F54&lt;$G54)*(LZ54&lt;MA54)),"")</f>
        <v/>
      </c>
      <c r="MD54" s="228" t="str">
        <f aca="false">IF((MC54&lt;&gt;""),IF(OR($F54&lt;&gt;$G54,PrSettings!$M$4="●"),(($F54-$G54)=(LZ54-MA54))*1,0),"")</f>
        <v/>
      </c>
      <c r="ME54" s="228" t="str">
        <f aca="false">IF((MD54&lt;&gt;""),($F54=LZ54)*($G54=MA54),"")</f>
        <v/>
      </c>
      <c r="MF54" s="228" t="str">
        <f aca="false">IF(MC54&lt;&gt;"",IF(ABS($F54-$G54)&gt;=PrSettings!$M$7,(ABS($F54-$G54-LZ54+MA54)&lt;=1)*1,IF(AND(MC54,$F54=$G54,$F54&gt;=PrSettings!$M$6),(ABS(LZ54-$F54)&lt;=1)*1,IF(AND(ABS($F54-$G54-LZ54+MA54)&lt;=1,$F54+$G54&gt;=PrSettings!$M$8),(ABS(LZ54-$F54)&lt;=1)*(ABS(MA54-$G54)&lt;=1)*1,""))),"")</f>
        <v/>
      </c>
      <c r="MG54" s="320" t="n">
        <f aca="false">IF(OR(($C54&lt;&gt;"")*(LV54&lt;&gt;""),($E54&lt;&gt;"")*(LX54&lt;&gt;"")),($B54=LV54)*1+($D54=LX54)*1,"")</f>
        <v>2</v>
      </c>
    </row>
    <row r="55" s="106" customFormat="true" ht="15.5" hidden="false" customHeight="false" outlineLevel="0" collapsed="false">
      <c r="A55" s="201"/>
      <c r="B55" s="226" t="n">
        <f aca="false">IF(C55="","",INDEX(Groups!$C$7:$C$35,MATCH(C55,Groups!$D$7:$D$35,0)))</f>
        <v>6</v>
      </c>
      <c r="C55" s="227" t="str">
        <f aca="true">INDIRECT("'"&amp;References!$A$1&amp;"'!"&amp;"$W$54")</f>
        <v>Hungary</v>
      </c>
      <c r="D55" s="228" t="str">
        <f aca="false">IF(E55="","",INDEX(Groups!$C$7:$C$35,MATCH(E55,Groups!$D$7:$D$35,0)))</f>
        <v/>
      </c>
      <c r="E55" s="227" t="str">
        <f aca="true">INDIRECT("'"&amp;References!$A$1&amp;"'!"&amp;"$X$54")</f>
        <v/>
      </c>
      <c r="F55" s="229" t="str">
        <f aca="true">IF(AND(INDIRECT("'"&amp;References!$A$1&amp;"'!"&amp;"$W$55")&lt;&gt;"",INDIRECT("'"&amp;References!$A$1&amp;"'!"&amp;"$X$55")&lt;&gt;""),INDIRECT("'"&amp;References!$A$1&amp;"'!"&amp;"$W$55"),"")</f>
        <v/>
      </c>
      <c r="G55" s="230" t="str">
        <f aca="true">IF(AND(INDIRECT("'"&amp;References!$A$1&amp;"'!"&amp;"$W$55")&lt;&gt;"",INDIRECT("'"&amp;References!$A$1&amp;"'!"&amp;"$X$55")&lt;&gt;""),INDIRECT("'"&amp;References!$A$1&amp;"'!"&amp;"$X$55"),"")</f>
        <v/>
      </c>
      <c r="I55" s="226" t="n">
        <f aca="false">$B55</f>
        <v>6</v>
      </c>
      <c r="J55" s="227" t="str">
        <f aca="false">$C55</f>
        <v>Hungary</v>
      </c>
      <c r="K55" s="228" t="str">
        <f aca="false">$D55</f>
        <v/>
      </c>
      <c r="L55" s="227" t="str">
        <f aca="false">$E55</f>
        <v/>
      </c>
      <c r="M55" s="231"/>
      <c r="N55" s="231"/>
      <c r="O55" s="319" t="n">
        <f aca="false">COUNTIF(I$57:I$60,K60)+COUNTIF(K$57:K$60,K60)</f>
        <v>0</v>
      </c>
      <c r="P55" s="228" t="str">
        <f aca="false">IF(($F55&lt;&gt;"")*($G55&lt;&gt;"")*(M55&lt;&gt;"")*(N55&lt;&gt;""),IF(T55&lt;&gt;2,"0",($F55&gt;$G55)*(M55&gt;N55)+($F55=$G55)*(M55=N55)+($F55&lt;$G55)*(M55&lt;N55)),"")</f>
        <v/>
      </c>
      <c r="Q55" s="228" t="str">
        <f aca="false">IF((P55&lt;&gt;""),IF(OR($F55&lt;&gt;$G55,PrSettings!$M$4="●"),(($F55-$G55)=(M55-N55))*1,0),"")</f>
        <v/>
      </c>
      <c r="R55" s="228" t="str">
        <f aca="false">IF((Q55&lt;&gt;""),($F55=M55)*($G55=N55),"")</f>
        <v/>
      </c>
      <c r="S55" s="228" t="str">
        <f aca="false">IF(P55&lt;&gt;"",IF(ABS($F55-$G55)&gt;=PrSettings!$M$7,(ABS($F55-$G55-M55+N55)&lt;=1)*1,IF(AND(P55,$F55=$G55,$F55&gt;=PrSettings!$M$6),(ABS(M55-$F55)&lt;=1)*1,IF(AND(ABS($F55-$G55-M55+N55)&lt;=1,$F55+$G55&gt;=PrSettings!$M$8),(ABS(M55-$F55)&lt;=1)*(ABS(N55-$G55)&lt;=1)*1,""))),"")</f>
        <v/>
      </c>
      <c r="T55" s="321" t="n">
        <f aca="false">IF(OR(($C55&lt;&gt;"")*(I55&lt;&gt;""),($E55&lt;&gt;"")*(K55&lt;&gt;"")),($B55=I55)*1+($D55=K55)*1,"")</f>
        <v>2</v>
      </c>
      <c r="V55" s="226" t="n">
        <f aca="false">$B55</f>
        <v>6</v>
      </c>
      <c r="W55" s="227" t="str">
        <f aca="false">$C55</f>
        <v>Hungary</v>
      </c>
      <c r="X55" s="228" t="str">
        <f aca="false">$D55</f>
        <v/>
      </c>
      <c r="Y55" s="227" t="str">
        <f aca="false">$E55</f>
        <v/>
      </c>
      <c r="Z55" s="231"/>
      <c r="AA55" s="231"/>
      <c r="AB55" s="319" t="n">
        <f aca="false">COUNTIF(V$57:V$60,X60)+COUNTIF(X$57:X$60,X60)</f>
        <v>0</v>
      </c>
      <c r="AC55" s="228" t="str">
        <f aca="false">IF(($F55&lt;&gt;"")*($G55&lt;&gt;"")*(Z55&lt;&gt;"")*(AA55&lt;&gt;""),IF(AG55&lt;&gt;2,"0",($F55&gt;$G55)*(Z55&gt;AA55)+($F55=$G55)*(Z55=AA55)+($F55&lt;$G55)*(Z55&lt;AA55)),"")</f>
        <v/>
      </c>
      <c r="AD55" s="228" t="str">
        <f aca="false">IF((AC55&lt;&gt;""),IF(OR($F55&lt;&gt;$G55,PrSettings!$M$4="●"),(($F55-$G55)=(Z55-AA55))*1,0),"")</f>
        <v/>
      </c>
      <c r="AE55" s="228" t="str">
        <f aca="false">IF((AD55&lt;&gt;""),($F55=Z55)*($G55=AA55),"")</f>
        <v/>
      </c>
      <c r="AF55" s="228" t="str">
        <f aca="false">IF(AC55&lt;&gt;"",IF(ABS($F55-$G55)&gt;=PrSettings!$M$7,(ABS($F55-$G55-Z55+AA55)&lt;=1)*1,IF(AND(AC55,$F55=$G55,$F55&gt;=PrSettings!$M$6),(ABS(Z55-$F55)&lt;=1)*1,IF(AND(ABS($F55-$G55-Z55+AA55)&lt;=1,$F55+$G55&gt;=PrSettings!$M$8),(ABS(Z55-$F55)&lt;=1)*(ABS(AA55-$G55)&lt;=1)*1,""))),"")</f>
        <v/>
      </c>
      <c r="AG55" s="321" t="n">
        <f aca="false">IF(OR(($C55&lt;&gt;"")*(V55&lt;&gt;""),($E55&lt;&gt;"")*(X55&lt;&gt;"")),($B55=V55)*1+($D55=X55)*1,"")</f>
        <v>2</v>
      </c>
      <c r="AI55" s="226" t="n">
        <f aca="false">$B55</f>
        <v>6</v>
      </c>
      <c r="AJ55" s="227" t="str">
        <f aca="false">$C55</f>
        <v>Hungary</v>
      </c>
      <c r="AK55" s="228" t="str">
        <f aca="false">$D55</f>
        <v/>
      </c>
      <c r="AL55" s="227" t="str">
        <f aca="false">$E55</f>
        <v/>
      </c>
      <c r="AM55" s="231"/>
      <c r="AN55" s="231"/>
      <c r="AO55" s="319" t="n">
        <f aca="false">COUNTIF(AI$57:AI$60,AK60)+COUNTIF(AK$57:AK$60,AK60)</f>
        <v>0</v>
      </c>
      <c r="AP55" s="228" t="str">
        <f aca="false">IF(($F55&lt;&gt;"")*($G55&lt;&gt;"")*(AM55&lt;&gt;"")*(AN55&lt;&gt;""),IF(AT55&lt;&gt;2,"0",($F55&gt;$G55)*(AM55&gt;AN55)+($F55=$G55)*(AM55=AN55)+($F55&lt;$G55)*(AM55&lt;AN55)),"")</f>
        <v/>
      </c>
      <c r="AQ55" s="228" t="str">
        <f aca="false">IF((AP55&lt;&gt;""),IF(OR($F55&lt;&gt;$G55,PrSettings!$M$4="●"),(($F55-$G55)=(AM55-AN55))*1,0),"")</f>
        <v/>
      </c>
      <c r="AR55" s="228" t="str">
        <f aca="false">IF((AQ55&lt;&gt;""),($F55=AM55)*($G55=AN55),"")</f>
        <v/>
      </c>
      <c r="AS55" s="228" t="str">
        <f aca="false">IF(AP55&lt;&gt;"",IF(ABS($F55-$G55)&gt;=PrSettings!$M$7,(ABS($F55-$G55-AM55+AN55)&lt;=1)*1,IF(AND(AP55,$F55=$G55,$F55&gt;=PrSettings!$M$6),(ABS(AM55-$F55)&lt;=1)*1,IF(AND(ABS($F55-$G55-AM55+AN55)&lt;=1,$F55+$G55&gt;=PrSettings!$M$8),(ABS(AM55-$F55)&lt;=1)*(ABS(AN55-$G55)&lt;=1)*1,""))),"")</f>
        <v/>
      </c>
      <c r="AT55" s="321" t="n">
        <f aca="false">IF(OR(($C55&lt;&gt;"")*(AI55&lt;&gt;""),($E55&lt;&gt;"")*(AK55&lt;&gt;"")),($B55=AI55)*1+($D55=AK55)*1,"")</f>
        <v>2</v>
      </c>
      <c r="AV55" s="226" t="n">
        <f aca="false">$B55</f>
        <v>6</v>
      </c>
      <c r="AW55" s="227" t="str">
        <f aca="false">$C55</f>
        <v>Hungary</v>
      </c>
      <c r="AX55" s="228" t="str">
        <f aca="false">$D55</f>
        <v/>
      </c>
      <c r="AY55" s="227" t="str">
        <f aca="false">$E55</f>
        <v/>
      </c>
      <c r="AZ55" s="231"/>
      <c r="BA55" s="231"/>
      <c r="BB55" s="319" t="n">
        <f aca="false">COUNTIF(AV$57:AV$60,AX60)+COUNTIF(AX$57:AX$60,AX60)</f>
        <v>0</v>
      </c>
      <c r="BC55" s="228" t="str">
        <f aca="false">IF(($F55&lt;&gt;"")*($G55&lt;&gt;"")*(AZ55&lt;&gt;"")*(BA55&lt;&gt;""),IF(BG55&lt;&gt;2,"0",($F55&gt;$G55)*(AZ55&gt;BA55)+($F55=$G55)*(AZ55=BA55)+($F55&lt;$G55)*(AZ55&lt;BA55)),"")</f>
        <v/>
      </c>
      <c r="BD55" s="228" t="str">
        <f aca="false">IF((BC55&lt;&gt;""),IF(OR($F55&lt;&gt;$G55,PrSettings!$M$4="●"),(($F55-$G55)=(AZ55-BA55))*1,0),"")</f>
        <v/>
      </c>
      <c r="BE55" s="228" t="str">
        <f aca="false">IF((BD55&lt;&gt;""),($F55=AZ55)*($G55=BA55),"")</f>
        <v/>
      </c>
      <c r="BF55" s="228" t="str">
        <f aca="false">IF(BC55&lt;&gt;"",IF(ABS($F55-$G55)&gt;=PrSettings!$M$7,(ABS($F55-$G55-AZ55+BA55)&lt;=1)*1,IF(AND(BC55,$F55=$G55,$F55&gt;=PrSettings!$M$6),(ABS(AZ55-$F55)&lt;=1)*1,IF(AND(ABS($F55-$G55-AZ55+BA55)&lt;=1,$F55+$G55&gt;=PrSettings!$M$8),(ABS(AZ55-$F55)&lt;=1)*(ABS(BA55-$G55)&lt;=1)*1,""))),"")</f>
        <v/>
      </c>
      <c r="BG55" s="321" t="n">
        <f aca="false">IF(OR(($C55&lt;&gt;"")*(AV55&lt;&gt;""),($E55&lt;&gt;"")*(AX55&lt;&gt;"")),($B55=AV55)*1+($D55=AX55)*1,"")</f>
        <v>2</v>
      </c>
      <c r="BI55" s="226" t="n">
        <f aca="false">$B55</f>
        <v>6</v>
      </c>
      <c r="BJ55" s="227" t="str">
        <f aca="false">$C55</f>
        <v>Hungary</v>
      </c>
      <c r="BK55" s="228" t="str">
        <f aca="false">$D55</f>
        <v/>
      </c>
      <c r="BL55" s="227" t="str">
        <f aca="false">$E55</f>
        <v/>
      </c>
      <c r="BM55" s="231"/>
      <c r="BN55" s="231"/>
      <c r="BO55" s="319" t="n">
        <f aca="false">COUNTIF(BI$57:BI$60,BK60)+COUNTIF(BK$57:BK$60,BK60)</f>
        <v>0</v>
      </c>
      <c r="BP55" s="228" t="str">
        <f aca="false">IF(($F55&lt;&gt;"")*($G55&lt;&gt;"")*(BM55&lt;&gt;"")*(BN55&lt;&gt;""),IF(BT55&lt;&gt;2,"0",($F55&gt;$G55)*(BM55&gt;BN55)+($F55=$G55)*(BM55=BN55)+($F55&lt;$G55)*(BM55&lt;BN55)),"")</f>
        <v/>
      </c>
      <c r="BQ55" s="228" t="str">
        <f aca="false">IF((BP55&lt;&gt;""),IF(OR($F55&lt;&gt;$G55,PrSettings!$M$4="●"),(($F55-$G55)=(BM55-BN55))*1,0),"")</f>
        <v/>
      </c>
      <c r="BR55" s="228" t="str">
        <f aca="false">IF((BQ55&lt;&gt;""),($F55=BM55)*($G55=BN55),"")</f>
        <v/>
      </c>
      <c r="BS55" s="228" t="str">
        <f aca="false">IF(BP55&lt;&gt;"",IF(ABS($F55-$G55)&gt;=PrSettings!$M$7,(ABS($F55-$G55-BM55+BN55)&lt;=1)*1,IF(AND(BP55,$F55=$G55,$F55&gt;=PrSettings!$M$6),(ABS(BM55-$F55)&lt;=1)*1,IF(AND(ABS($F55-$G55-BM55+BN55)&lt;=1,$F55+$G55&gt;=PrSettings!$M$8),(ABS(BM55-$F55)&lt;=1)*(ABS(BN55-$G55)&lt;=1)*1,""))),"")</f>
        <v/>
      </c>
      <c r="BT55" s="321" t="n">
        <f aca="false">IF(OR(($C55&lt;&gt;"")*(BI55&lt;&gt;""),($E55&lt;&gt;"")*(BK55&lt;&gt;"")),($B55=BI55)*1+($D55=BK55)*1,"")</f>
        <v>2</v>
      </c>
      <c r="BV55" s="226" t="n">
        <f aca="false">$B55</f>
        <v>6</v>
      </c>
      <c r="BW55" s="227" t="str">
        <f aca="false">$C55</f>
        <v>Hungary</v>
      </c>
      <c r="BX55" s="228" t="str">
        <f aca="false">$D55</f>
        <v/>
      </c>
      <c r="BY55" s="227" t="str">
        <f aca="false">$E55</f>
        <v/>
      </c>
      <c r="BZ55" s="231"/>
      <c r="CA55" s="231"/>
      <c r="CB55" s="319" t="n">
        <f aca="false">COUNTIF(BV$57:BV$60,BX60)+COUNTIF(BX$57:BX$60,BX60)</f>
        <v>0</v>
      </c>
      <c r="CC55" s="228" t="str">
        <f aca="false">IF(($F55&lt;&gt;"")*($G55&lt;&gt;"")*(BZ55&lt;&gt;"")*(CA55&lt;&gt;""),IF(CG55&lt;&gt;2,"0",($F55&gt;$G55)*(BZ55&gt;CA55)+($F55=$G55)*(BZ55=CA55)+($F55&lt;$G55)*(BZ55&lt;CA55)),"")</f>
        <v/>
      </c>
      <c r="CD55" s="228" t="str">
        <f aca="false">IF((CC55&lt;&gt;""),IF(OR($F55&lt;&gt;$G55,PrSettings!$M$4="●"),(($F55-$G55)=(BZ55-CA55))*1,0),"")</f>
        <v/>
      </c>
      <c r="CE55" s="228" t="str">
        <f aca="false">IF((CD55&lt;&gt;""),($F55=BZ55)*($G55=CA55),"")</f>
        <v/>
      </c>
      <c r="CF55" s="228" t="str">
        <f aca="false">IF(CC55&lt;&gt;"",IF(ABS($F55-$G55)&gt;=PrSettings!$M$7,(ABS($F55-$G55-BZ55+CA55)&lt;=1)*1,IF(AND(CC55,$F55=$G55,$F55&gt;=PrSettings!$M$6),(ABS(BZ55-$F55)&lt;=1)*1,IF(AND(ABS($F55-$G55-BZ55+CA55)&lt;=1,$F55+$G55&gt;=PrSettings!$M$8),(ABS(BZ55-$F55)&lt;=1)*(ABS(CA55-$G55)&lt;=1)*1,""))),"")</f>
        <v/>
      </c>
      <c r="CG55" s="321" t="n">
        <f aca="false">IF(OR(($C55&lt;&gt;"")*(BV55&lt;&gt;""),($E55&lt;&gt;"")*(BX55&lt;&gt;"")),($B55=BV55)*1+($D55=BX55)*1,"")</f>
        <v>2</v>
      </c>
      <c r="CI55" s="226" t="n">
        <f aca="false">$B55</f>
        <v>6</v>
      </c>
      <c r="CJ55" s="227" t="str">
        <f aca="false">$C55</f>
        <v>Hungary</v>
      </c>
      <c r="CK55" s="228" t="str">
        <f aca="false">$D55</f>
        <v/>
      </c>
      <c r="CL55" s="227" t="str">
        <f aca="false">$E55</f>
        <v/>
      </c>
      <c r="CM55" s="231"/>
      <c r="CN55" s="231"/>
      <c r="CO55" s="319" t="n">
        <f aca="false">COUNTIF(CI$57:CI$60,CK60)+COUNTIF(CK$57:CK$60,CK60)</f>
        <v>0</v>
      </c>
      <c r="CP55" s="228" t="str">
        <f aca="false">IF(($F55&lt;&gt;"")*($G55&lt;&gt;"")*(CM55&lt;&gt;"")*(CN55&lt;&gt;""),IF(CT55&lt;&gt;2,"0",($F55&gt;$G55)*(CM55&gt;CN55)+($F55=$G55)*(CM55=CN55)+($F55&lt;$G55)*(CM55&lt;CN55)),"")</f>
        <v/>
      </c>
      <c r="CQ55" s="228" t="str">
        <f aca="false">IF((CP55&lt;&gt;""),IF(OR($F55&lt;&gt;$G55,PrSettings!$M$4="●"),(($F55-$G55)=(CM55-CN55))*1,0),"")</f>
        <v/>
      </c>
      <c r="CR55" s="228" t="str">
        <f aca="false">IF((CQ55&lt;&gt;""),($F55=CM55)*($G55=CN55),"")</f>
        <v/>
      </c>
      <c r="CS55" s="228" t="str">
        <f aca="false">IF(CP55&lt;&gt;"",IF(ABS($F55-$G55)&gt;=PrSettings!$M$7,(ABS($F55-$G55-CM55+CN55)&lt;=1)*1,IF(AND(CP55,$F55=$G55,$F55&gt;=PrSettings!$M$6),(ABS(CM55-$F55)&lt;=1)*1,IF(AND(ABS($F55-$G55-CM55+CN55)&lt;=1,$F55+$G55&gt;=PrSettings!$M$8),(ABS(CM55-$F55)&lt;=1)*(ABS(CN55-$G55)&lt;=1)*1,""))),"")</f>
        <v/>
      </c>
      <c r="CT55" s="321" t="n">
        <f aca="false">IF(OR(($C55&lt;&gt;"")*(CI55&lt;&gt;""),($E55&lt;&gt;"")*(CK55&lt;&gt;"")),($B55=CI55)*1+($D55=CK55)*1,"")</f>
        <v>2</v>
      </c>
      <c r="CV55" s="226" t="n">
        <f aca="false">$B55</f>
        <v>6</v>
      </c>
      <c r="CW55" s="227" t="str">
        <f aca="false">$C55</f>
        <v>Hungary</v>
      </c>
      <c r="CX55" s="228" t="str">
        <f aca="false">$D55</f>
        <v/>
      </c>
      <c r="CY55" s="227" t="str">
        <f aca="false">$E55</f>
        <v/>
      </c>
      <c r="CZ55" s="231"/>
      <c r="DA55" s="231"/>
      <c r="DB55" s="319" t="n">
        <f aca="false">COUNTIF(CV$57:CV$60,CX60)+COUNTIF(CX$57:CX$60,CX60)</f>
        <v>0</v>
      </c>
      <c r="DC55" s="228" t="str">
        <f aca="false">IF(($F55&lt;&gt;"")*($G55&lt;&gt;"")*(CZ55&lt;&gt;"")*(DA55&lt;&gt;""),IF(DG55&lt;&gt;2,"0",($F55&gt;$G55)*(CZ55&gt;DA55)+($F55=$G55)*(CZ55=DA55)+($F55&lt;$G55)*(CZ55&lt;DA55)),"")</f>
        <v/>
      </c>
      <c r="DD55" s="228" t="str">
        <f aca="false">IF((DC55&lt;&gt;""),IF(OR($F55&lt;&gt;$G55,PrSettings!$M$4="●"),(($F55-$G55)=(CZ55-DA55))*1,0),"")</f>
        <v/>
      </c>
      <c r="DE55" s="228" t="str">
        <f aca="false">IF((DD55&lt;&gt;""),($F55=CZ55)*($G55=DA55),"")</f>
        <v/>
      </c>
      <c r="DF55" s="228" t="str">
        <f aca="false">IF(DC55&lt;&gt;"",IF(ABS($F55-$G55)&gt;=PrSettings!$M$7,(ABS($F55-$G55-CZ55+DA55)&lt;=1)*1,IF(AND(DC55,$F55=$G55,$F55&gt;=PrSettings!$M$6),(ABS(CZ55-$F55)&lt;=1)*1,IF(AND(ABS($F55-$G55-CZ55+DA55)&lt;=1,$F55+$G55&gt;=PrSettings!$M$8),(ABS(CZ55-$F55)&lt;=1)*(ABS(DA55-$G55)&lt;=1)*1,""))),"")</f>
        <v/>
      </c>
      <c r="DG55" s="321" t="n">
        <f aca="false">IF(OR(($C55&lt;&gt;"")*(CV55&lt;&gt;""),($E55&lt;&gt;"")*(CX55&lt;&gt;"")),($B55=CV55)*1+($D55=CX55)*1,"")</f>
        <v>2</v>
      </c>
      <c r="DI55" s="226" t="n">
        <f aca="false">$B55</f>
        <v>6</v>
      </c>
      <c r="DJ55" s="227" t="str">
        <f aca="false">$C55</f>
        <v>Hungary</v>
      </c>
      <c r="DK55" s="228" t="str">
        <f aca="false">$D55</f>
        <v/>
      </c>
      <c r="DL55" s="227" t="str">
        <f aca="false">$E55</f>
        <v/>
      </c>
      <c r="DM55" s="231"/>
      <c r="DN55" s="231"/>
      <c r="DO55" s="319" t="n">
        <f aca="false">COUNTIF(DI$57:DI$60,DK60)+COUNTIF(DK$57:DK$60,DK60)</f>
        <v>0</v>
      </c>
      <c r="DP55" s="228" t="str">
        <f aca="false">IF(($F55&lt;&gt;"")*($G55&lt;&gt;"")*(DM55&lt;&gt;"")*(DN55&lt;&gt;""),IF(DT55&lt;&gt;2,"0",($F55&gt;$G55)*(DM55&gt;DN55)+($F55=$G55)*(DM55=DN55)+($F55&lt;$G55)*(DM55&lt;DN55)),"")</f>
        <v/>
      </c>
      <c r="DQ55" s="228" t="str">
        <f aca="false">IF((DP55&lt;&gt;""),IF(OR($F55&lt;&gt;$G55,PrSettings!$M$4="●"),(($F55-$G55)=(DM55-DN55))*1,0),"")</f>
        <v/>
      </c>
      <c r="DR55" s="228" t="str">
        <f aca="false">IF((DQ55&lt;&gt;""),($F55=DM55)*($G55=DN55),"")</f>
        <v/>
      </c>
      <c r="DS55" s="228" t="str">
        <f aca="false">IF(DP55&lt;&gt;"",IF(ABS($F55-$G55)&gt;=PrSettings!$M$7,(ABS($F55-$G55-DM55+DN55)&lt;=1)*1,IF(AND(DP55,$F55=$G55,$F55&gt;=PrSettings!$M$6),(ABS(DM55-$F55)&lt;=1)*1,IF(AND(ABS($F55-$G55-DM55+DN55)&lt;=1,$F55+$G55&gt;=PrSettings!$M$8),(ABS(DM55-$F55)&lt;=1)*(ABS(DN55-$G55)&lt;=1)*1,""))),"")</f>
        <v/>
      </c>
      <c r="DT55" s="321" t="n">
        <f aca="false">IF(OR(($C55&lt;&gt;"")*(DI55&lt;&gt;""),($E55&lt;&gt;"")*(DK55&lt;&gt;"")),($B55=DI55)*1+($D55=DK55)*1,"")</f>
        <v>2</v>
      </c>
      <c r="DV55" s="226" t="n">
        <f aca="false">$B55</f>
        <v>6</v>
      </c>
      <c r="DW55" s="227" t="str">
        <f aca="false">$C55</f>
        <v>Hungary</v>
      </c>
      <c r="DX55" s="228" t="str">
        <f aca="false">$D55</f>
        <v/>
      </c>
      <c r="DY55" s="227" t="str">
        <f aca="false">$E55</f>
        <v/>
      </c>
      <c r="DZ55" s="231"/>
      <c r="EA55" s="231"/>
      <c r="EB55" s="319" t="n">
        <f aca="false">COUNTIF(DV$57:DV$60,DX60)+COUNTIF(DX$57:DX$60,DX60)</f>
        <v>0</v>
      </c>
      <c r="EC55" s="228" t="str">
        <f aca="false">IF(($F55&lt;&gt;"")*($G55&lt;&gt;"")*(DZ55&lt;&gt;"")*(EA55&lt;&gt;""),IF(EG55&lt;&gt;2,"0",($F55&gt;$G55)*(DZ55&gt;EA55)+($F55=$G55)*(DZ55=EA55)+($F55&lt;$G55)*(DZ55&lt;EA55)),"")</f>
        <v/>
      </c>
      <c r="ED55" s="228" t="str">
        <f aca="false">IF((EC55&lt;&gt;""),IF(OR($F55&lt;&gt;$G55,PrSettings!$M$4="●"),(($F55-$G55)=(DZ55-EA55))*1,0),"")</f>
        <v/>
      </c>
      <c r="EE55" s="228" t="str">
        <f aca="false">IF((ED55&lt;&gt;""),($F55=DZ55)*($G55=EA55),"")</f>
        <v/>
      </c>
      <c r="EF55" s="228" t="str">
        <f aca="false">IF(EC55&lt;&gt;"",IF(ABS($F55-$G55)&gt;=PrSettings!$M$7,(ABS($F55-$G55-DZ55+EA55)&lt;=1)*1,IF(AND(EC55,$F55=$G55,$F55&gt;=PrSettings!$M$6),(ABS(DZ55-$F55)&lt;=1)*1,IF(AND(ABS($F55-$G55-DZ55+EA55)&lt;=1,$F55+$G55&gt;=PrSettings!$M$8),(ABS(DZ55-$F55)&lt;=1)*(ABS(EA55-$G55)&lt;=1)*1,""))),"")</f>
        <v/>
      </c>
      <c r="EG55" s="321" t="n">
        <f aca="false">IF(OR(($C55&lt;&gt;"")*(DV55&lt;&gt;""),($E55&lt;&gt;"")*(DX55&lt;&gt;"")),($B55=DV55)*1+($D55=DX55)*1,"")</f>
        <v>2</v>
      </c>
      <c r="EI55" s="226" t="n">
        <f aca="false">$B55</f>
        <v>6</v>
      </c>
      <c r="EJ55" s="227" t="str">
        <f aca="false">$C55</f>
        <v>Hungary</v>
      </c>
      <c r="EK55" s="228" t="str">
        <f aca="false">$D55</f>
        <v/>
      </c>
      <c r="EL55" s="227" t="str">
        <f aca="false">$E55</f>
        <v/>
      </c>
      <c r="EM55" s="231"/>
      <c r="EN55" s="231"/>
      <c r="EO55" s="319" t="n">
        <f aca="false">COUNTIF(EI$57:EI$60,EK60)+COUNTIF(EK$57:EK$60,EK60)</f>
        <v>0</v>
      </c>
      <c r="EP55" s="228" t="str">
        <f aca="false">IF(($F55&lt;&gt;"")*($G55&lt;&gt;"")*(EM55&lt;&gt;"")*(EN55&lt;&gt;""),IF(ET55&lt;&gt;2,"0",($F55&gt;$G55)*(EM55&gt;EN55)+($F55=$G55)*(EM55=EN55)+($F55&lt;$G55)*(EM55&lt;EN55)),"")</f>
        <v/>
      </c>
      <c r="EQ55" s="228" t="str">
        <f aca="false">IF((EP55&lt;&gt;""),IF(OR($F55&lt;&gt;$G55,PrSettings!$M$4="●"),(($F55-$G55)=(EM55-EN55))*1,0),"")</f>
        <v/>
      </c>
      <c r="ER55" s="228" t="str">
        <f aca="false">IF((EQ55&lt;&gt;""),($F55=EM55)*($G55=EN55),"")</f>
        <v/>
      </c>
      <c r="ES55" s="228" t="str">
        <f aca="false">IF(EP55&lt;&gt;"",IF(ABS($F55-$G55)&gt;=PrSettings!$M$7,(ABS($F55-$G55-EM55+EN55)&lt;=1)*1,IF(AND(EP55,$F55=$G55,$F55&gt;=PrSettings!$M$6),(ABS(EM55-$F55)&lt;=1)*1,IF(AND(ABS($F55-$G55-EM55+EN55)&lt;=1,$F55+$G55&gt;=PrSettings!$M$8),(ABS(EM55-$F55)&lt;=1)*(ABS(EN55-$G55)&lt;=1)*1,""))),"")</f>
        <v/>
      </c>
      <c r="ET55" s="321" t="n">
        <f aca="false">IF(OR(($C55&lt;&gt;"")*(EI55&lt;&gt;""),($E55&lt;&gt;"")*(EK55&lt;&gt;"")),($B55=EI55)*1+($D55=EK55)*1,"")</f>
        <v>2</v>
      </c>
      <c r="EV55" s="226" t="n">
        <f aca="false">$B55</f>
        <v>6</v>
      </c>
      <c r="EW55" s="227" t="str">
        <f aca="false">$C55</f>
        <v>Hungary</v>
      </c>
      <c r="EX55" s="228" t="str">
        <f aca="false">$D55</f>
        <v/>
      </c>
      <c r="EY55" s="227" t="str">
        <f aca="false">$E55</f>
        <v/>
      </c>
      <c r="EZ55" s="231"/>
      <c r="FA55" s="231"/>
      <c r="FB55" s="319" t="n">
        <f aca="false">COUNTIF(EV$57:EV$60,EX60)+COUNTIF(EX$57:EX$60,EX60)</f>
        <v>0</v>
      </c>
      <c r="FC55" s="228" t="str">
        <f aca="false">IF(($F55&lt;&gt;"")*($G55&lt;&gt;"")*(EZ55&lt;&gt;"")*(FA55&lt;&gt;""),IF(FG55&lt;&gt;2,"0",($F55&gt;$G55)*(EZ55&gt;FA55)+($F55=$G55)*(EZ55=FA55)+($F55&lt;$G55)*(EZ55&lt;FA55)),"")</f>
        <v/>
      </c>
      <c r="FD55" s="228" t="str">
        <f aca="false">IF((FC55&lt;&gt;""),IF(OR($F55&lt;&gt;$G55,PrSettings!$M$4="●"),(($F55-$G55)=(EZ55-FA55))*1,0),"")</f>
        <v/>
      </c>
      <c r="FE55" s="228" t="str">
        <f aca="false">IF((FD55&lt;&gt;""),($F55=EZ55)*($G55=FA55),"")</f>
        <v/>
      </c>
      <c r="FF55" s="228" t="str">
        <f aca="false">IF(FC55&lt;&gt;"",IF(ABS($F55-$G55)&gt;=PrSettings!$M$7,(ABS($F55-$G55-EZ55+FA55)&lt;=1)*1,IF(AND(FC55,$F55=$G55,$F55&gt;=PrSettings!$M$6),(ABS(EZ55-$F55)&lt;=1)*1,IF(AND(ABS($F55-$G55-EZ55+FA55)&lt;=1,$F55+$G55&gt;=PrSettings!$M$8),(ABS(EZ55-$F55)&lt;=1)*(ABS(FA55-$G55)&lt;=1)*1,""))),"")</f>
        <v/>
      </c>
      <c r="FG55" s="321" t="n">
        <f aca="false">IF(OR(($C55&lt;&gt;"")*(EV55&lt;&gt;""),($E55&lt;&gt;"")*(EX55&lt;&gt;"")),($B55=EV55)*1+($D55=EX55)*1,"")</f>
        <v>2</v>
      </c>
      <c r="FI55" s="226" t="n">
        <f aca="false">$B55</f>
        <v>6</v>
      </c>
      <c r="FJ55" s="227" t="str">
        <f aca="false">$C55</f>
        <v>Hungary</v>
      </c>
      <c r="FK55" s="228" t="str">
        <f aca="false">$D55</f>
        <v/>
      </c>
      <c r="FL55" s="227" t="str">
        <f aca="false">$E55</f>
        <v/>
      </c>
      <c r="FM55" s="231"/>
      <c r="FN55" s="231"/>
      <c r="FO55" s="319" t="n">
        <f aca="false">COUNTIF(FI$57:FI$60,FK60)+COUNTIF(FK$57:FK$60,FK60)</f>
        <v>0</v>
      </c>
      <c r="FP55" s="228" t="str">
        <f aca="false">IF(($F55&lt;&gt;"")*($G55&lt;&gt;"")*(FM55&lt;&gt;"")*(FN55&lt;&gt;""),IF(FT55&lt;&gt;2,"0",($F55&gt;$G55)*(FM55&gt;FN55)+($F55=$G55)*(FM55=FN55)+($F55&lt;$G55)*(FM55&lt;FN55)),"")</f>
        <v/>
      </c>
      <c r="FQ55" s="228" t="str">
        <f aca="false">IF((FP55&lt;&gt;""),IF(OR($F55&lt;&gt;$G55,PrSettings!$M$4="●"),(($F55-$G55)=(FM55-FN55))*1,0),"")</f>
        <v/>
      </c>
      <c r="FR55" s="228" t="str">
        <f aca="false">IF((FQ55&lt;&gt;""),($F55=FM55)*($G55=FN55),"")</f>
        <v/>
      </c>
      <c r="FS55" s="228" t="str">
        <f aca="false">IF(FP55&lt;&gt;"",IF(ABS($F55-$G55)&gt;=PrSettings!$M$7,(ABS($F55-$G55-FM55+FN55)&lt;=1)*1,IF(AND(FP55,$F55=$G55,$F55&gt;=PrSettings!$M$6),(ABS(FM55-$F55)&lt;=1)*1,IF(AND(ABS($F55-$G55-FM55+FN55)&lt;=1,$F55+$G55&gt;=PrSettings!$M$8),(ABS(FM55-$F55)&lt;=1)*(ABS(FN55-$G55)&lt;=1)*1,""))),"")</f>
        <v/>
      </c>
      <c r="FT55" s="321" t="n">
        <f aca="false">IF(OR(($C55&lt;&gt;"")*(FI55&lt;&gt;""),($E55&lt;&gt;"")*(FK55&lt;&gt;"")),($B55=FI55)*1+($D55=FK55)*1,"")</f>
        <v>2</v>
      </c>
      <c r="FV55" s="226" t="n">
        <f aca="false">$B55</f>
        <v>6</v>
      </c>
      <c r="FW55" s="227" t="str">
        <f aca="false">$C55</f>
        <v>Hungary</v>
      </c>
      <c r="FX55" s="228" t="str">
        <f aca="false">$D55</f>
        <v/>
      </c>
      <c r="FY55" s="227" t="str">
        <f aca="false">$E55</f>
        <v/>
      </c>
      <c r="FZ55" s="231"/>
      <c r="GA55" s="231"/>
      <c r="GB55" s="319" t="n">
        <f aca="false">COUNTIF(FV$57:FV$60,FX60)+COUNTIF(FX$57:FX$60,FX60)</f>
        <v>0</v>
      </c>
      <c r="GC55" s="228" t="str">
        <f aca="false">IF(($F55&lt;&gt;"")*($G55&lt;&gt;"")*(FZ55&lt;&gt;"")*(GA55&lt;&gt;""),IF(GG55&lt;&gt;2,"0",($F55&gt;$G55)*(FZ55&gt;GA55)+($F55=$G55)*(FZ55=GA55)+($F55&lt;$G55)*(FZ55&lt;GA55)),"")</f>
        <v/>
      </c>
      <c r="GD55" s="228" t="str">
        <f aca="false">IF((GC55&lt;&gt;""),IF(OR($F55&lt;&gt;$G55,PrSettings!$M$4="●"),(($F55-$G55)=(FZ55-GA55))*1,0),"")</f>
        <v/>
      </c>
      <c r="GE55" s="228" t="str">
        <f aca="false">IF((GD55&lt;&gt;""),($F55=FZ55)*($G55=GA55),"")</f>
        <v/>
      </c>
      <c r="GF55" s="228" t="str">
        <f aca="false">IF(GC55&lt;&gt;"",IF(ABS($F55-$G55)&gt;=PrSettings!$M$7,(ABS($F55-$G55-FZ55+GA55)&lt;=1)*1,IF(AND(GC55,$F55=$G55,$F55&gt;=PrSettings!$M$6),(ABS(FZ55-$F55)&lt;=1)*1,IF(AND(ABS($F55-$G55-FZ55+GA55)&lt;=1,$F55+$G55&gt;=PrSettings!$M$8),(ABS(FZ55-$F55)&lt;=1)*(ABS(GA55-$G55)&lt;=1)*1,""))),"")</f>
        <v/>
      </c>
      <c r="GG55" s="321" t="n">
        <f aca="false">IF(OR(($C55&lt;&gt;"")*(FV55&lt;&gt;""),($E55&lt;&gt;"")*(FX55&lt;&gt;"")),($B55=FV55)*1+($D55=FX55)*1,"")</f>
        <v>2</v>
      </c>
      <c r="GI55" s="226" t="n">
        <f aca="false">$B55</f>
        <v>6</v>
      </c>
      <c r="GJ55" s="227" t="str">
        <f aca="false">$C55</f>
        <v>Hungary</v>
      </c>
      <c r="GK55" s="228" t="str">
        <f aca="false">$D55</f>
        <v/>
      </c>
      <c r="GL55" s="227" t="str">
        <f aca="false">$E55</f>
        <v/>
      </c>
      <c r="GM55" s="231"/>
      <c r="GN55" s="231"/>
      <c r="GO55" s="319" t="n">
        <f aca="false">COUNTIF(GI$57:GI$60,GK60)+COUNTIF(GK$57:GK$60,GK60)</f>
        <v>0</v>
      </c>
      <c r="GP55" s="228" t="str">
        <f aca="false">IF(($F55&lt;&gt;"")*($G55&lt;&gt;"")*(GM55&lt;&gt;"")*(GN55&lt;&gt;""),IF(GT55&lt;&gt;2,"0",($F55&gt;$G55)*(GM55&gt;GN55)+($F55=$G55)*(GM55=GN55)+($F55&lt;$G55)*(GM55&lt;GN55)),"")</f>
        <v/>
      </c>
      <c r="GQ55" s="228" t="str">
        <f aca="false">IF((GP55&lt;&gt;""),IF(OR($F55&lt;&gt;$G55,PrSettings!$M$4="●"),(($F55-$G55)=(GM55-GN55))*1,0),"")</f>
        <v/>
      </c>
      <c r="GR55" s="228" t="str">
        <f aca="false">IF((GQ55&lt;&gt;""),($F55=GM55)*($G55=GN55),"")</f>
        <v/>
      </c>
      <c r="GS55" s="228" t="str">
        <f aca="false">IF(GP55&lt;&gt;"",IF(ABS($F55-$G55)&gt;=PrSettings!$M$7,(ABS($F55-$G55-GM55+GN55)&lt;=1)*1,IF(AND(GP55,$F55=$G55,$F55&gt;=PrSettings!$M$6),(ABS(GM55-$F55)&lt;=1)*1,IF(AND(ABS($F55-$G55-GM55+GN55)&lt;=1,$F55+$G55&gt;=PrSettings!$M$8),(ABS(GM55-$F55)&lt;=1)*(ABS(GN55-$G55)&lt;=1)*1,""))),"")</f>
        <v/>
      </c>
      <c r="GT55" s="321" t="n">
        <f aca="false">IF(OR(($C55&lt;&gt;"")*(GI55&lt;&gt;""),($E55&lt;&gt;"")*(GK55&lt;&gt;"")),($B55=GI55)*1+($D55=GK55)*1,"")</f>
        <v>2</v>
      </c>
      <c r="GV55" s="226" t="n">
        <f aca="false">$B55</f>
        <v>6</v>
      </c>
      <c r="GW55" s="227" t="str">
        <f aca="false">$C55</f>
        <v>Hungary</v>
      </c>
      <c r="GX55" s="228" t="str">
        <f aca="false">$D55</f>
        <v/>
      </c>
      <c r="GY55" s="227" t="str">
        <f aca="false">$E55</f>
        <v/>
      </c>
      <c r="GZ55" s="231"/>
      <c r="HA55" s="231"/>
      <c r="HB55" s="319" t="n">
        <f aca="false">COUNTIF(GV$57:GV$60,GX60)+COUNTIF(GX$57:GX$60,GX60)</f>
        <v>0</v>
      </c>
      <c r="HC55" s="228" t="str">
        <f aca="false">IF(($F55&lt;&gt;"")*($G55&lt;&gt;"")*(GZ55&lt;&gt;"")*(HA55&lt;&gt;""),IF(HG55&lt;&gt;2,"0",($F55&gt;$G55)*(GZ55&gt;HA55)+($F55=$G55)*(GZ55=HA55)+($F55&lt;$G55)*(GZ55&lt;HA55)),"")</f>
        <v/>
      </c>
      <c r="HD55" s="228" t="str">
        <f aca="false">IF((HC55&lt;&gt;""),IF(OR($F55&lt;&gt;$G55,PrSettings!$M$4="●"),(($F55-$G55)=(GZ55-HA55))*1,0),"")</f>
        <v/>
      </c>
      <c r="HE55" s="228" t="str">
        <f aca="false">IF((HD55&lt;&gt;""),($F55=GZ55)*($G55=HA55),"")</f>
        <v/>
      </c>
      <c r="HF55" s="228" t="str">
        <f aca="false">IF(HC55&lt;&gt;"",IF(ABS($F55-$G55)&gt;=PrSettings!$M$7,(ABS($F55-$G55-GZ55+HA55)&lt;=1)*1,IF(AND(HC55,$F55=$G55,$F55&gt;=PrSettings!$M$6),(ABS(GZ55-$F55)&lt;=1)*1,IF(AND(ABS($F55-$G55-GZ55+HA55)&lt;=1,$F55+$G55&gt;=PrSettings!$M$8),(ABS(GZ55-$F55)&lt;=1)*(ABS(HA55-$G55)&lt;=1)*1,""))),"")</f>
        <v/>
      </c>
      <c r="HG55" s="321" t="n">
        <f aca="false">IF(OR(($C55&lt;&gt;"")*(GV55&lt;&gt;""),($E55&lt;&gt;"")*(GX55&lt;&gt;"")),($B55=GV55)*1+($D55=GX55)*1,"")</f>
        <v>2</v>
      </c>
      <c r="HI55" s="226" t="n">
        <f aca="false">$B55</f>
        <v>6</v>
      </c>
      <c r="HJ55" s="227" t="str">
        <f aca="false">$C55</f>
        <v>Hungary</v>
      </c>
      <c r="HK55" s="228" t="str">
        <f aca="false">$D55</f>
        <v/>
      </c>
      <c r="HL55" s="227" t="str">
        <f aca="false">$E55</f>
        <v/>
      </c>
      <c r="HM55" s="231"/>
      <c r="HN55" s="231"/>
      <c r="HO55" s="319" t="n">
        <f aca="false">COUNTIF(HI$57:HI$60,HK60)+COUNTIF(HK$57:HK$60,HK60)</f>
        <v>0</v>
      </c>
      <c r="HP55" s="228" t="str">
        <f aca="false">IF(($F55&lt;&gt;"")*($G55&lt;&gt;"")*(HM55&lt;&gt;"")*(HN55&lt;&gt;""),IF(HT55&lt;&gt;2,"0",($F55&gt;$G55)*(HM55&gt;HN55)+($F55=$G55)*(HM55=HN55)+($F55&lt;$G55)*(HM55&lt;HN55)),"")</f>
        <v/>
      </c>
      <c r="HQ55" s="228" t="str">
        <f aca="false">IF((HP55&lt;&gt;""),IF(OR($F55&lt;&gt;$G55,PrSettings!$M$4="●"),(($F55-$G55)=(HM55-HN55))*1,0),"")</f>
        <v/>
      </c>
      <c r="HR55" s="228" t="str">
        <f aca="false">IF((HQ55&lt;&gt;""),($F55=HM55)*($G55=HN55),"")</f>
        <v/>
      </c>
      <c r="HS55" s="228" t="str">
        <f aca="false">IF(HP55&lt;&gt;"",IF(ABS($F55-$G55)&gt;=PrSettings!$M$7,(ABS($F55-$G55-HM55+HN55)&lt;=1)*1,IF(AND(HP55,$F55=$G55,$F55&gt;=PrSettings!$M$6),(ABS(HM55-$F55)&lt;=1)*1,IF(AND(ABS($F55-$G55-HM55+HN55)&lt;=1,$F55+$G55&gt;=PrSettings!$M$8),(ABS(HM55-$F55)&lt;=1)*(ABS(HN55-$G55)&lt;=1)*1,""))),"")</f>
        <v/>
      </c>
      <c r="HT55" s="321" t="n">
        <f aca="false">IF(OR(($C55&lt;&gt;"")*(HI55&lt;&gt;""),($E55&lt;&gt;"")*(HK55&lt;&gt;"")),($B55=HI55)*1+($D55=HK55)*1,"")</f>
        <v>2</v>
      </c>
      <c r="HV55" s="226" t="n">
        <f aca="false">$B55</f>
        <v>6</v>
      </c>
      <c r="HW55" s="227" t="str">
        <f aca="false">$C55</f>
        <v>Hungary</v>
      </c>
      <c r="HX55" s="228" t="str">
        <f aca="false">$D55</f>
        <v/>
      </c>
      <c r="HY55" s="227" t="str">
        <f aca="false">$E55</f>
        <v/>
      </c>
      <c r="HZ55" s="231"/>
      <c r="IA55" s="231"/>
      <c r="IB55" s="319" t="n">
        <f aca="false">COUNTIF(HV$57:HV$60,HX60)+COUNTIF(HX$57:HX$60,HX60)</f>
        <v>0</v>
      </c>
      <c r="IC55" s="228" t="str">
        <f aca="false">IF(($F55&lt;&gt;"")*($G55&lt;&gt;"")*(HZ55&lt;&gt;"")*(IA55&lt;&gt;""),IF(IG55&lt;&gt;2,"0",($F55&gt;$G55)*(HZ55&gt;IA55)+($F55=$G55)*(HZ55=IA55)+($F55&lt;$G55)*(HZ55&lt;IA55)),"")</f>
        <v/>
      </c>
      <c r="ID55" s="228" t="str">
        <f aca="false">IF((IC55&lt;&gt;""),IF(OR($F55&lt;&gt;$G55,PrSettings!$M$4="●"),(($F55-$G55)=(HZ55-IA55))*1,0),"")</f>
        <v/>
      </c>
      <c r="IE55" s="228" t="str">
        <f aca="false">IF((ID55&lt;&gt;""),($F55=HZ55)*($G55=IA55),"")</f>
        <v/>
      </c>
      <c r="IF55" s="228" t="str">
        <f aca="false">IF(IC55&lt;&gt;"",IF(ABS($F55-$G55)&gt;=PrSettings!$M$7,(ABS($F55-$G55-HZ55+IA55)&lt;=1)*1,IF(AND(IC55,$F55=$G55,$F55&gt;=PrSettings!$M$6),(ABS(HZ55-$F55)&lt;=1)*1,IF(AND(ABS($F55-$G55-HZ55+IA55)&lt;=1,$F55+$G55&gt;=PrSettings!$M$8),(ABS(HZ55-$F55)&lt;=1)*(ABS(IA55-$G55)&lt;=1)*1,""))),"")</f>
        <v/>
      </c>
      <c r="IG55" s="321" t="n">
        <f aca="false">IF(OR(($C55&lt;&gt;"")*(HV55&lt;&gt;""),($E55&lt;&gt;"")*(HX55&lt;&gt;"")),($B55=HV55)*1+($D55=HX55)*1,"")</f>
        <v>2</v>
      </c>
      <c r="II55" s="226" t="n">
        <f aca="false">$B55</f>
        <v>6</v>
      </c>
      <c r="IJ55" s="227" t="str">
        <f aca="false">$C55</f>
        <v>Hungary</v>
      </c>
      <c r="IK55" s="228" t="str">
        <f aca="false">$D55</f>
        <v/>
      </c>
      <c r="IL55" s="227" t="str">
        <f aca="false">$E55</f>
        <v/>
      </c>
      <c r="IM55" s="231"/>
      <c r="IN55" s="231"/>
      <c r="IO55" s="319" t="n">
        <f aca="false">COUNTIF(II$57:II$60,IK60)+COUNTIF(IK$57:IK$60,IK60)</f>
        <v>0</v>
      </c>
      <c r="IP55" s="228" t="str">
        <f aca="false">IF(($F55&lt;&gt;"")*($G55&lt;&gt;"")*(IM55&lt;&gt;"")*(IN55&lt;&gt;""),IF(IT55&lt;&gt;2,"0",($F55&gt;$G55)*(IM55&gt;IN55)+($F55=$G55)*(IM55=IN55)+($F55&lt;$G55)*(IM55&lt;IN55)),"")</f>
        <v/>
      </c>
      <c r="IQ55" s="228" t="str">
        <f aca="false">IF((IP55&lt;&gt;""),IF(OR($F55&lt;&gt;$G55,PrSettings!$M$4="●"),(($F55-$G55)=(IM55-IN55))*1,0),"")</f>
        <v/>
      </c>
      <c r="IR55" s="228" t="str">
        <f aca="false">IF((IQ55&lt;&gt;""),($F55=IM55)*($G55=IN55),"")</f>
        <v/>
      </c>
      <c r="IS55" s="228" t="str">
        <f aca="false">IF(IP55&lt;&gt;"",IF(ABS($F55-$G55)&gt;=PrSettings!$M$7,(ABS($F55-$G55-IM55+IN55)&lt;=1)*1,IF(AND(IP55,$F55=$G55,$F55&gt;=PrSettings!$M$6),(ABS(IM55-$F55)&lt;=1)*1,IF(AND(ABS($F55-$G55-IM55+IN55)&lt;=1,$F55+$G55&gt;=PrSettings!$M$8),(ABS(IM55-$F55)&lt;=1)*(ABS(IN55-$G55)&lt;=1)*1,""))),"")</f>
        <v/>
      </c>
      <c r="IT55" s="321" t="n">
        <f aca="false">IF(OR(($C55&lt;&gt;"")*(II55&lt;&gt;""),($E55&lt;&gt;"")*(IK55&lt;&gt;"")),($B55=II55)*1+($D55=IK55)*1,"")</f>
        <v>2</v>
      </c>
      <c r="IV55" s="226" t="n">
        <f aca="false">$B55</f>
        <v>6</v>
      </c>
      <c r="IW55" s="227" t="str">
        <f aca="false">$C55</f>
        <v>Hungary</v>
      </c>
      <c r="IX55" s="228" t="str">
        <f aca="false">$D55</f>
        <v/>
      </c>
      <c r="IY55" s="227" t="str">
        <f aca="false">$E55</f>
        <v/>
      </c>
      <c r="IZ55" s="231"/>
      <c r="JA55" s="231"/>
      <c r="JB55" s="319" t="n">
        <f aca="false">COUNTIF(IV$57:IV$60,IX60)+COUNTIF(IX$57:IX$60,IX60)</f>
        <v>0</v>
      </c>
      <c r="JC55" s="228" t="str">
        <f aca="false">IF(($F55&lt;&gt;"")*($G55&lt;&gt;"")*(IZ55&lt;&gt;"")*(JA55&lt;&gt;""),IF(JG55&lt;&gt;2,"0",($F55&gt;$G55)*(IZ55&gt;JA55)+($F55=$G55)*(IZ55=JA55)+($F55&lt;$G55)*(IZ55&lt;JA55)),"")</f>
        <v/>
      </c>
      <c r="JD55" s="228" t="str">
        <f aca="false">IF((JC55&lt;&gt;""),IF(OR($F55&lt;&gt;$G55,PrSettings!$M$4="●"),(($F55-$G55)=(IZ55-JA55))*1,0),"")</f>
        <v/>
      </c>
      <c r="JE55" s="228" t="str">
        <f aca="false">IF((JD55&lt;&gt;""),($F55=IZ55)*($G55=JA55),"")</f>
        <v/>
      </c>
      <c r="JF55" s="228" t="str">
        <f aca="false">IF(JC55&lt;&gt;"",IF(ABS($F55-$G55)&gt;=PrSettings!$M$7,(ABS($F55-$G55-IZ55+JA55)&lt;=1)*1,IF(AND(JC55,$F55=$G55,$F55&gt;=PrSettings!$M$6),(ABS(IZ55-$F55)&lt;=1)*1,IF(AND(ABS($F55-$G55-IZ55+JA55)&lt;=1,$F55+$G55&gt;=PrSettings!$M$8),(ABS(IZ55-$F55)&lt;=1)*(ABS(JA55-$G55)&lt;=1)*1,""))),"")</f>
        <v/>
      </c>
      <c r="JG55" s="321" t="n">
        <f aca="false">IF(OR(($C55&lt;&gt;"")*(IV55&lt;&gt;""),($E55&lt;&gt;"")*(IX55&lt;&gt;"")),($B55=IV55)*1+($D55=IX55)*1,"")</f>
        <v>2</v>
      </c>
      <c r="JI55" s="226" t="n">
        <f aca="false">$B55</f>
        <v>6</v>
      </c>
      <c r="JJ55" s="227" t="str">
        <f aca="false">$C55</f>
        <v>Hungary</v>
      </c>
      <c r="JK55" s="228" t="str">
        <f aca="false">$D55</f>
        <v/>
      </c>
      <c r="JL55" s="227" t="str">
        <f aca="false">$E55</f>
        <v/>
      </c>
      <c r="JM55" s="231"/>
      <c r="JN55" s="231"/>
      <c r="JO55" s="319" t="n">
        <f aca="false">COUNTIF(JI$57:JI$60,JK60)+COUNTIF(JK$57:JK$60,JK60)</f>
        <v>0</v>
      </c>
      <c r="JP55" s="228" t="str">
        <f aca="false">IF(($F55&lt;&gt;"")*($G55&lt;&gt;"")*(JM55&lt;&gt;"")*(JN55&lt;&gt;""),IF(JT55&lt;&gt;2,"0",($F55&gt;$G55)*(JM55&gt;JN55)+($F55=$G55)*(JM55=JN55)+($F55&lt;$G55)*(JM55&lt;JN55)),"")</f>
        <v/>
      </c>
      <c r="JQ55" s="228" t="str">
        <f aca="false">IF((JP55&lt;&gt;""),IF(OR($F55&lt;&gt;$G55,PrSettings!$M$4="●"),(($F55-$G55)=(JM55-JN55))*1,0),"")</f>
        <v/>
      </c>
      <c r="JR55" s="228" t="str">
        <f aca="false">IF((JQ55&lt;&gt;""),($F55=JM55)*($G55=JN55),"")</f>
        <v/>
      </c>
      <c r="JS55" s="228" t="str">
        <f aca="false">IF(JP55&lt;&gt;"",IF(ABS($F55-$G55)&gt;=PrSettings!$M$7,(ABS($F55-$G55-JM55+JN55)&lt;=1)*1,IF(AND(JP55,$F55=$G55,$F55&gt;=PrSettings!$M$6),(ABS(JM55-$F55)&lt;=1)*1,IF(AND(ABS($F55-$G55-JM55+JN55)&lt;=1,$F55+$G55&gt;=PrSettings!$M$8),(ABS(JM55-$F55)&lt;=1)*(ABS(JN55-$G55)&lt;=1)*1,""))),"")</f>
        <v/>
      </c>
      <c r="JT55" s="321" t="n">
        <f aca="false">IF(OR(($C55&lt;&gt;"")*(JI55&lt;&gt;""),($E55&lt;&gt;"")*(JK55&lt;&gt;"")),($B55=JI55)*1+($D55=JK55)*1,"")</f>
        <v>2</v>
      </c>
      <c r="JV55" s="226" t="n">
        <f aca="false">$B55</f>
        <v>6</v>
      </c>
      <c r="JW55" s="227" t="str">
        <f aca="false">$C55</f>
        <v>Hungary</v>
      </c>
      <c r="JX55" s="228" t="str">
        <f aca="false">$D55</f>
        <v/>
      </c>
      <c r="JY55" s="227" t="str">
        <f aca="false">$E55</f>
        <v/>
      </c>
      <c r="JZ55" s="231"/>
      <c r="KA55" s="231"/>
      <c r="KB55" s="319" t="n">
        <f aca="false">COUNTIF(JV$57:JV$60,JX60)+COUNTIF(JX$57:JX$60,JX60)</f>
        <v>0</v>
      </c>
      <c r="KC55" s="228" t="str">
        <f aca="false">IF(($F55&lt;&gt;"")*($G55&lt;&gt;"")*(JZ55&lt;&gt;"")*(KA55&lt;&gt;""),IF(KG55&lt;&gt;2,"0",($F55&gt;$G55)*(JZ55&gt;KA55)+($F55=$G55)*(JZ55=KA55)+($F55&lt;$G55)*(JZ55&lt;KA55)),"")</f>
        <v/>
      </c>
      <c r="KD55" s="228" t="str">
        <f aca="false">IF((KC55&lt;&gt;""),IF(OR($F55&lt;&gt;$G55,PrSettings!$M$4="●"),(($F55-$G55)=(JZ55-KA55))*1,0),"")</f>
        <v/>
      </c>
      <c r="KE55" s="228" t="str">
        <f aca="false">IF((KD55&lt;&gt;""),($F55=JZ55)*($G55=KA55),"")</f>
        <v/>
      </c>
      <c r="KF55" s="228" t="str">
        <f aca="false">IF(KC55&lt;&gt;"",IF(ABS($F55-$G55)&gt;=PrSettings!$M$7,(ABS($F55-$G55-JZ55+KA55)&lt;=1)*1,IF(AND(KC55,$F55=$G55,$F55&gt;=PrSettings!$M$6),(ABS(JZ55-$F55)&lt;=1)*1,IF(AND(ABS($F55-$G55-JZ55+KA55)&lt;=1,$F55+$G55&gt;=PrSettings!$M$8),(ABS(JZ55-$F55)&lt;=1)*(ABS(KA55-$G55)&lt;=1)*1,""))),"")</f>
        <v/>
      </c>
      <c r="KG55" s="321" t="n">
        <f aca="false">IF(OR(($C55&lt;&gt;"")*(JV55&lt;&gt;""),($E55&lt;&gt;"")*(JX55&lt;&gt;"")),($B55=JV55)*1+($D55=JX55)*1,"")</f>
        <v>2</v>
      </c>
      <c r="KI55" s="226" t="n">
        <f aca="false">$B55</f>
        <v>6</v>
      </c>
      <c r="KJ55" s="227" t="str">
        <f aca="false">$C55</f>
        <v>Hungary</v>
      </c>
      <c r="KK55" s="228" t="str">
        <f aca="false">$D55</f>
        <v/>
      </c>
      <c r="KL55" s="227" t="str">
        <f aca="false">$E55</f>
        <v/>
      </c>
      <c r="KM55" s="231"/>
      <c r="KN55" s="231"/>
      <c r="KO55" s="319" t="n">
        <f aca="false">COUNTIF(KI$57:KI$60,KK60)+COUNTIF(KK$57:KK$60,KK60)</f>
        <v>0</v>
      </c>
      <c r="KP55" s="228" t="str">
        <f aca="false">IF(($F55&lt;&gt;"")*($G55&lt;&gt;"")*(KM55&lt;&gt;"")*(KN55&lt;&gt;""),IF(KT55&lt;&gt;2,"0",($F55&gt;$G55)*(KM55&gt;KN55)+($F55=$G55)*(KM55=KN55)+($F55&lt;$G55)*(KM55&lt;KN55)),"")</f>
        <v/>
      </c>
      <c r="KQ55" s="228" t="str">
        <f aca="false">IF((KP55&lt;&gt;""),IF(OR($F55&lt;&gt;$G55,PrSettings!$M$4="●"),(($F55-$G55)=(KM55-KN55))*1,0),"")</f>
        <v/>
      </c>
      <c r="KR55" s="228" t="str">
        <f aca="false">IF((KQ55&lt;&gt;""),($F55=KM55)*($G55=KN55),"")</f>
        <v/>
      </c>
      <c r="KS55" s="228" t="str">
        <f aca="false">IF(KP55&lt;&gt;"",IF(ABS($F55-$G55)&gt;=PrSettings!$M$7,(ABS($F55-$G55-KM55+KN55)&lt;=1)*1,IF(AND(KP55,$F55=$G55,$F55&gt;=PrSettings!$M$6),(ABS(KM55-$F55)&lt;=1)*1,IF(AND(ABS($F55-$G55-KM55+KN55)&lt;=1,$F55+$G55&gt;=PrSettings!$M$8),(ABS(KM55-$F55)&lt;=1)*(ABS(KN55-$G55)&lt;=1)*1,""))),"")</f>
        <v/>
      </c>
      <c r="KT55" s="321" t="n">
        <f aca="false">IF(OR(($C55&lt;&gt;"")*(KI55&lt;&gt;""),($E55&lt;&gt;"")*(KK55&lt;&gt;"")),($B55=KI55)*1+($D55=KK55)*1,"")</f>
        <v>2</v>
      </c>
      <c r="KV55" s="226" t="n">
        <f aca="false">$B55</f>
        <v>6</v>
      </c>
      <c r="KW55" s="227" t="str">
        <f aca="false">$C55</f>
        <v>Hungary</v>
      </c>
      <c r="KX55" s="228" t="str">
        <f aca="false">$D55</f>
        <v/>
      </c>
      <c r="KY55" s="227" t="str">
        <f aca="false">$E55</f>
        <v/>
      </c>
      <c r="KZ55" s="231"/>
      <c r="LA55" s="231"/>
      <c r="LB55" s="319" t="n">
        <f aca="false">COUNTIF(KV$57:KV$60,KX60)+COUNTIF(KX$57:KX$60,KX60)</f>
        <v>0</v>
      </c>
      <c r="LC55" s="228" t="str">
        <f aca="false">IF(($F55&lt;&gt;"")*($G55&lt;&gt;"")*(KZ55&lt;&gt;"")*(LA55&lt;&gt;""),IF(LG55&lt;&gt;2,"0",($F55&gt;$G55)*(KZ55&gt;LA55)+($F55=$G55)*(KZ55=LA55)+($F55&lt;$G55)*(KZ55&lt;LA55)),"")</f>
        <v/>
      </c>
      <c r="LD55" s="228" t="str">
        <f aca="false">IF((LC55&lt;&gt;""),IF(OR($F55&lt;&gt;$G55,PrSettings!$M$4="●"),(($F55-$G55)=(KZ55-LA55))*1,0),"")</f>
        <v/>
      </c>
      <c r="LE55" s="228" t="str">
        <f aca="false">IF((LD55&lt;&gt;""),($F55=KZ55)*($G55=LA55),"")</f>
        <v/>
      </c>
      <c r="LF55" s="228" t="str">
        <f aca="false">IF(LC55&lt;&gt;"",IF(ABS($F55-$G55)&gt;=PrSettings!$M$7,(ABS($F55-$G55-KZ55+LA55)&lt;=1)*1,IF(AND(LC55,$F55=$G55,$F55&gt;=PrSettings!$M$6),(ABS(KZ55-$F55)&lt;=1)*1,IF(AND(ABS($F55-$G55-KZ55+LA55)&lt;=1,$F55+$G55&gt;=PrSettings!$M$8),(ABS(KZ55-$F55)&lt;=1)*(ABS(LA55-$G55)&lt;=1)*1,""))),"")</f>
        <v/>
      </c>
      <c r="LG55" s="321" t="n">
        <f aca="false">IF(OR(($C55&lt;&gt;"")*(KV55&lt;&gt;""),($E55&lt;&gt;"")*(KX55&lt;&gt;"")),($B55=KV55)*1+($D55=KX55)*1,"")</f>
        <v>2</v>
      </c>
      <c r="LI55" s="226" t="n">
        <f aca="false">$B55</f>
        <v>6</v>
      </c>
      <c r="LJ55" s="227" t="str">
        <f aca="false">$C55</f>
        <v>Hungary</v>
      </c>
      <c r="LK55" s="228" t="str">
        <f aca="false">$D55</f>
        <v/>
      </c>
      <c r="LL55" s="227" t="str">
        <f aca="false">$E55</f>
        <v/>
      </c>
      <c r="LM55" s="231"/>
      <c r="LN55" s="231"/>
      <c r="LO55" s="319" t="n">
        <f aca="false">COUNTIF(LI$57:LI$60,LK60)+COUNTIF(LK$57:LK$60,LK60)</f>
        <v>0</v>
      </c>
      <c r="LP55" s="228" t="str">
        <f aca="false">IF(($F55&lt;&gt;"")*($G55&lt;&gt;"")*(LM55&lt;&gt;"")*(LN55&lt;&gt;""),IF(LT55&lt;&gt;2,"0",($F55&gt;$G55)*(LM55&gt;LN55)+($F55=$G55)*(LM55=LN55)+($F55&lt;$G55)*(LM55&lt;LN55)),"")</f>
        <v/>
      </c>
      <c r="LQ55" s="228" t="str">
        <f aca="false">IF((LP55&lt;&gt;""),IF(OR($F55&lt;&gt;$G55,PrSettings!$M$4="●"),(($F55-$G55)=(LM55-LN55))*1,0),"")</f>
        <v/>
      </c>
      <c r="LR55" s="228" t="str">
        <f aca="false">IF((LQ55&lt;&gt;""),($F55=LM55)*($G55=LN55),"")</f>
        <v/>
      </c>
      <c r="LS55" s="228" t="str">
        <f aca="false">IF(LP55&lt;&gt;"",IF(ABS($F55-$G55)&gt;=PrSettings!$M$7,(ABS($F55-$G55-LM55+LN55)&lt;=1)*1,IF(AND(LP55,$F55=$G55,$F55&gt;=PrSettings!$M$6),(ABS(LM55-$F55)&lt;=1)*1,IF(AND(ABS($F55-$G55-LM55+LN55)&lt;=1,$F55+$G55&gt;=PrSettings!$M$8),(ABS(LM55-$F55)&lt;=1)*(ABS(LN55-$G55)&lt;=1)*1,""))),"")</f>
        <v/>
      </c>
      <c r="LT55" s="321" t="n">
        <f aca="false">IF(OR(($C55&lt;&gt;"")*(LI55&lt;&gt;""),($E55&lt;&gt;"")*(LK55&lt;&gt;"")),($B55=LI55)*1+($D55=LK55)*1,"")</f>
        <v>2</v>
      </c>
      <c r="LV55" s="226" t="n">
        <f aca="false">$B55</f>
        <v>6</v>
      </c>
      <c r="LW55" s="227" t="str">
        <f aca="false">$C55</f>
        <v>Hungary</v>
      </c>
      <c r="LX55" s="228" t="str">
        <f aca="false">$D55</f>
        <v/>
      </c>
      <c r="LY55" s="227" t="str">
        <f aca="false">$E55</f>
        <v/>
      </c>
      <c r="LZ55" s="231"/>
      <c r="MA55" s="231"/>
      <c r="MB55" s="319" t="n">
        <f aca="false">COUNTIF(LV$57:LV$60,LX60)+COUNTIF(LX$57:LX$60,LX60)</f>
        <v>0</v>
      </c>
      <c r="MC55" s="228" t="str">
        <f aca="false">IF(($F55&lt;&gt;"")*($G55&lt;&gt;"")*(LZ55&lt;&gt;"")*(MA55&lt;&gt;""),IF(MG55&lt;&gt;2,"0",($F55&gt;$G55)*(LZ55&gt;MA55)+($F55=$G55)*(LZ55=MA55)+($F55&lt;$G55)*(LZ55&lt;MA55)),"")</f>
        <v/>
      </c>
      <c r="MD55" s="228" t="str">
        <f aca="false">IF((MC55&lt;&gt;""),IF(OR($F55&lt;&gt;$G55,PrSettings!$M$4="●"),(($F55-$G55)=(LZ55-MA55))*1,0),"")</f>
        <v/>
      </c>
      <c r="ME55" s="228" t="str">
        <f aca="false">IF((MD55&lt;&gt;""),($F55=LZ55)*($G55=MA55),"")</f>
        <v/>
      </c>
      <c r="MF55" s="228" t="str">
        <f aca="false">IF(MC55&lt;&gt;"",IF(ABS($F55-$G55)&gt;=PrSettings!$M$7,(ABS($F55-$G55-LZ55+MA55)&lt;=1)*1,IF(AND(MC55,$F55=$G55,$F55&gt;=PrSettings!$M$6),(ABS(LZ55-$F55)&lt;=1)*1,IF(AND(ABS($F55-$G55-LZ55+MA55)&lt;=1,$F55+$G55&gt;=PrSettings!$M$8),(ABS(LZ55-$F55)&lt;=1)*(ABS(MA55-$G55)&lt;=1)*1,""))),"")</f>
        <v/>
      </c>
      <c r="MG55" s="321" t="n">
        <f aca="false">IF(OR(($C55&lt;&gt;"")*(LV55&lt;&gt;""),($E55&lt;&gt;"")*(LX55&lt;&gt;"")),($B55=LV55)*1+($D55=LX55)*1,"")</f>
        <v>2</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0"/>
      <c r="Q56" s="224"/>
      <c r="R56" s="219"/>
      <c r="S56" s="219"/>
      <c r="T56" s="225"/>
      <c r="V56" s="216" t="str">
        <f aca="false">$B56</f>
        <v>Quarter final</v>
      </c>
      <c r="W56" s="218"/>
      <c r="X56" s="218"/>
      <c r="Y56" s="219"/>
      <c r="Z56" s="222"/>
      <c r="AA56" s="223"/>
      <c r="AB56" s="220"/>
      <c r="AC56" s="220"/>
      <c r="AD56" s="224"/>
      <c r="AE56" s="219"/>
      <c r="AF56" s="219"/>
      <c r="AG56" s="225"/>
      <c r="AI56" s="216" t="str">
        <f aca="false">$B56</f>
        <v>Quarter final</v>
      </c>
      <c r="AJ56" s="218"/>
      <c r="AK56" s="218"/>
      <c r="AL56" s="219"/>
      <c r="AM56" s="222"/>
      <c r="AN56" s="223"/>
      <c r="AO56" s="220"/>
      <c r="AP56" s="220"/>
      <c r="AQ56" s="224"/>
      <c r="AR56" s="219"/>
      <c r="AS56" s="219"/>
      <c r="AT56" s="225"/>
      <c r="AV56" s="216" t="str">
        <f aca="false">$B56</f>
        <v>Quarter final</v>
      </c>
      <c r="AW56" s="218"/>
      <c r="AX56" s="218"/>
      <c r="AY56" s="219"/>
      <c r="AZ56" s="222"/>
      <c r="BA56" s="223"/>
      <c r="BB56" s="220"/>
      <c r="BC56" s="220"/>
      <c r="BD56" s="224"/>
      <c r="BE56" s="219"/>
      <c r="BF56" s="219"/>
      <c r="BG56" s="225"/>
      <c r="BI56" s="216" t="str">
        <f aca="false">$B56</f>
        <v>Quarter final</v>
      </c>
      <c r="BJ56" s="218"/>
      <c r="BK56" s="218"/>
      <c r="BL56" s="219"/>
      <c r="BM56" s="222"/>
      <c r="BN56" s="223"/>
      <c r="BO56" s="220"/>
      <c r="BP56" s="220"/>
      <c r="BQ56" s="224"/>
      <c r="BR56" s="219"/>
      <c r="BS56" s="219"/>
      <c r="BT56" s="225"/>
      <c r="BV56" s="216" t="str">
        <f aca="false">$B56</f>
        <v>Quarter final</v>
      </c>
      <c r="BW56" s="218"/>
      <c r="BX56" s="218"/>
      <c r="BY56" s="219"/>
      <c r="BZ56" s="222"/>
      <c r="CA56" s="223"/>
      <c r="CB56" s="220"/>
      <c r="CC56" s="220"/>
      <c r="CD56" s="224"/>
      <c r="CE56" s="219"/>
      <c r="CF56" s="219"/>
      <c r="CG56" s="225"/>
      <c r="CI56" s="216" t="str">
        <f aca="false">$B56</f>
        <v>Quarter final</v>
      </c>
      <c r="CJ56" s="218"/>
      <c r="CK56" s="218"/>
      <c r="CL56" s="219"/>
      <c r="CM56" s="222"/>
      <c r="CN56" s="223"/>
      <c r="CO56" s="220"/>
      <c r="CP56" s="220"/>
      <c r="CQ56" s="224"/>
      <c r="CR56" s="219"/>
      <c r="CS56" s="219"/>
      <c r="CT56" s="225"/>
      <c r="CV56" s="216" t="str">
        <f aca="false">$B56</f>
        <v>Quarter final</v>
      </c>
      <c r="CW56" s="218"/>
      <c r="CX56" s="218"/>
      <c r="CY56" s="219"/>
      <c r="CZ56" s="222"/>
      <c r="DA56" s="223"/>
      <c r="DB56" s="220"/>
      <c r="DC56" s="220"/>
      <c r="DD56" s="224"/>
      <c r="DE56" s="219"/>
      <c r="DF56" s="219"/>
      <c r="DG56" s="225"/>
      <c r="DI56" s="216" t="str">
        <f aca="false">$B56</f>
        <v>Quarter final</v>
      </c>
      <c r="DJ56" s="218"/>
      <c r="DK56" s="218"/>
      <c r="DL56" s="219"/>
      <c r="DM56" s="222"/>
      <c r="DN56" s="223"/>
      <c r="DO56" s="220"/>
      <c r="DP56" s="220"/>
      <c r="DQ56" s="224"/>
      <c r="DR56" s="219"/>
      <c r="DS56" s="219"/>
      <c r="DT56" s="225"/>
      <c r="DV56" s="216" t="str">
        <f aca="false">$B56</f>
        <v>Quarter final</v>
      </c>
      <c r="DW56" s="218"/>
      <c r="DX56" s="218"/>
      <c r="DY56" s="219"/>
      <c r="DZ56" s="222"/>
      <c r="EA56" s="223"/>
      <c r="EB56" s="220"/>
      <c r="EC56" s="220"/>
      <c r="ED56" s="224"/>
      <c r="EE56" s="219"/>
      <c r="EF56" s="219"/>
      <c r="EG56" s="225"/>
      <c r="EI56" s="216" t="str">
        <f aca="false">$B56</f>
        <v>Quarter final</v>
      </c>
      <c r="EJ56" s="218"/>
      <c r="EK56" s="218"/>
      <c r="EL56" s="219"/>
      <c r="EM56" s="222"/>
      <c r="EN56" s="223"/>
      <c r="EO56" s="220"/>
      <c r="EP56" s="220"/>
      <c r="EQ56" s="224"/>
      <c r="ER56" s="219"/>
      <c r="ES56" s="219"/>
      <c r="ET56" s="225"/>
      <c r="EV56" s="216" t="str">
        <f aca="false">$B56</f>
        <v>Quarter final</v>
      </c>
      <c r="EW56" s="218"/>
      <c r="EX56" s="218"/>
      <c r="EY56" s="219"/>
      <c r="EZ56" s="222"/>
      <c r="FA56" s="223"/>
      <c r="FB56" s="220"/>
      <c r="FC56" s="220"/>
      <c r="FD56" s="224"/>
      <c r="FE56" s="219"/>
      <c r="FF56" s="219"/>
      <c r="FG56" s="225"/>
      <c r="FI56" s="216" t="str">
        <f aca="false">$B56</f>
        <v>Quarter final</v>
      </c>
      <c r="FJ56" s="218"/>
      <c r="FK56" s="218"/>
      <c r="FL56" s="219"/>
      <c r="FM56" s="222"/>
      <c r="FN56" s="223"/>
      <c r="FO56" s="220"/>
      <c r="FP56" s="220"/>
      <c r="FQ56" s="224"/>
      <c r="FR56" s="219"/>
      <c r="FS56" s="219"/>
      <c r="FT56" s="225"/>
      <c r="FV56" s="216" t="str">
        <f aca="false">$B56</f>
        <v>Quarter final</v>
      </c>
      <c r="FW56" s="218"/>
      <c r="FX56" s="218"/>
      <c r="FY56" s="219"/>
      <c r="FZ56" s="222"/>
      <c r="GA56" s="223"/>
      <c r="GB56" s="220"/>
      <c r="GC56" s="220"/>
      <c r="GD56" s="224"/>
      <c r="GE56" s="219"/>
      <c r="GF56" s="219"/>
      <c r="GG56" s="225"/>
      <c r="GI56" s="216" t="str">
        <f aca="false">$B56</f>
        <v>Quarter final</v>
      </c>
      <c r="GJ56" s="218"/>
      <c r="GK56" s="218"/>
      <c r="GL56" s="219"/>
      <c r="GM56" s="222"/>
      <c r="GN56" s="223"/>
      <c r="GO56" s="220"/>
      <c r="GP56" s="220"/>
      <c r="GQ56" s="224"/>
      <c r="GR56" s="219"/>
      <c r="GS56" s="219"/>
      <c r="GT56" s="225"/>
      <c r="GV56" s="216" t="str">
        <f aca="false">$B56</f>
        <v>Quarter final</v>
      </c>
      <c r="GW56" s="218"/>
      <c r="GX56" s="218"/>
      <c r="GY56" s="219"/>
      <c r="GZ56" s="222"/>
      <c r="HA56" s="223"/>
      <c r="HB56" s="220"/>
      <c r="HC56" s="220"/>
      <c r="HD56" s="224"/>
      <c r="HE56" s="219"/>
      <c r="HF56" s="219"/>
      <c r="HG56" s="225"/>
      <c r="HI56" s="216" t="str">
        <f aca="false">$B56</f>
        <v>Quarter final</v>
      </c>
      <c r="HJ56" s="218"/>
      <c r="HK56" s="218"/>
      <c r="HL56" s="219"/>
      <c r="HM56" s="222"/>
      <c r="HN56" s="223"/>
      <c r="HO56" s="220"/>
      <c r="HP56" s="220"/>
      <c r="HQ56" s="224"/>
      <c r="HR56" s="219"/>
      <c r="HS56" s="219"/>
      <c r="HT56" s="225"/>
      <c r="HV56" s="216" t="str">
        <f aca="false">$B56</f>
        <v>Quarter final</v>
      </c>
      <c r="HW56" s="218"/>
      <c r="HX56" s="218"/>
      <c r="HY56" s="219"/>
      <c r="HZ56" s="222"/>
      <c r="IA56" s="223"/>
      <c r="IB56" s="220"/>
      <c r="IC56" s="220"/>
      <c r="ID56" s="224"/>
      <c r="IE56" s="219"/>
      <c r="IF56" s="219"/>
      <c r="IG56" s="225"/>
      <c r="II56" s="216" t="str">
        <f aca="false">$B56</f>
        <v>Quarter final</v>
      </c>
      <c r="IJ56" s="218"/>
      <c r="IK56" s="218"/>
      <c r="IL56" s="219"/>
      <c r="IM56" s="222"/>
      <c r="IN56" s="223"/>
      <c r="IO56" s="220"/>
      <c r="IP56" s="220"/>
      <c r="IQ56" s="224"/>
      <c r="IR56" s="219"/>
      <c r="IS56" s="219"/>
      <c r="IT56" s="225"/>
      <c r="IV56" s="216" t="str">
        <f aca="false">$B56</f>
        <v>Quarter final</v>
      </c>
      <c r="IW56" s="218"/>
      <c r="IX56" s="218"/>
      <c r="IY56" s="219"/>
      <c r="IZ56" s="222"/>
      <c r="JA56" s="223"/>
      <c r="JB56" s="220"/>
      <c r="JC56" s="220"/>
      <c r="JD56" s="224"/>
      <c r="JE56" s="219"/>
      <c r="JF56" s="219"/>
      <c r="JG56" s="225"/>
      <c r="JI56" s="216" t="str">
        <f aca="false">$B56</f>
        <v>Quarter final</v>
      </c>
      <c r="JJ56" s="218"/>
      <c r="JK56" s="218"/>
      <c r="JL56" s="219"/>
      <c r="JM56" s="222"/>
      <c r="JN56" s="223"/>
      <c r="JO56" s="220"/>
      <c r="JP56" s="220"/>
      <c r="JQ56" s="224"/>
      <c r="JR56" s="219"/>
      <c r="JS56" s="219"/>
      <c r="JT56" s="225"/>
      <c r="JV56" s="216" t="str">
        <f aca="false">$B56</f>
        <v>Quarter final</v>
      </c>
      <c r="JW56" s="218"/>
      <c r="JX56" s="218"/>
      <c r="JY56" s="219"/>
      <c r="JZ56" s="222"/>
      <c r="KA56" s="223"/>
      <c r="KB56" s="220"/>
      <c r="KC56" s="220"/>
      <c r="KD56" s="224"/>
      <c r="KE56" s="219"/>
      <c r="KF56" s="219"/>
      <c r="KG56" s="225"/>
      <c r="KI56" s="216" t="str">
        <f aca="false">$B56</f>
        <v>Quarter final</v>
      </c>
      <c r="KJ56" s="218"/>
      <c r="KK56" s="218"/>
      <c r="KL56" s="219"/>
      <c r="KM56" s="222"/>
      <c r="KN56" s="223"/>
      <c r="KO56" s="220"/>
      <c r="KP56" s="220"/>
      <c r="KQ56" s="224"/>
      <c r="KR56" s="219"/>
      <c r="KS56" s="219"/>
      <c r="KT56" s="225"/>
      <c r="KV56" s="216" t="str">
        <f aca="false">$B56</f>
        <v>Quarter final</v>
      </c>
      <c r="KW56" s="218"/>
      <c r="KX56" s="218"/>
      <c r="KY56" s="219"/>
      <c r="KZ56" s="222"/>
      <c r="LA56" s="223"/>
      <c r="LB56" s="220"/>
      <c r="LC56" s="220"/>
      <c r="LD56" s="224"/>
      <c r="LE56" s="219"/>
      <c r="LF56" s="219"/>
      <c r="LG56" s="225"/>
      <c r="LI56" s="216" t="str">
        <f aca="false">$B56</f>
        <v>Quarter final</v>
      </c>
      <c r="LJ56" s="218"/>
      <c r="LK56" s="218"/>
      <c r="LL56" s="219"/>
      <c r="LM56" s="222"/>
      <c r="LN56" s="223"/>
      <c r="LO56" s="220"/>
      <c r="LP56" s="220"/>
      <c r="LQ56" s="224"/>
      <c r="LR56" s="219"/>
      <c r="LS56" s="219"/>
      <c r="LT56" s="225"/>
      <c r="LV56" s="216" t="str">
        <f aca="false">$B56</f>
        <v>Quarter final</v>
      </c>
      <c r="LW56" s="218"/>
      <c r="LX56" s="218"/>
      <c r="LY56" s="219"/>
      <c r="LZ56" s="222"/>
      <c r="MA56" s="223"/>
      <c r="MB56" s="220"/>
      <c r="MC56" s="220"/>
      <c r="MD56" s="224"/>
      <c r="ME56" s="219"/>
      <c r="MF56" s="219"/>
      <c r="MG56" s="225"/>
    </row>
    <row r="57" s="106" customFormat="true" ht="15.5" hidden="false" customHeight="false" outlineLevel="0" collapsed="false">
      <c r="A57" s="201"/>
      <c r="B57" s="226" t="str">
        <f aca="false">IF(C57="","",INDEX(Groups!$C$7:$C$35,MATCH(C57,Groups!$D$7:$D$35,0)))</f>
        <v/>
      </c>
      <c r="C57" s="227" t="str">
        <f aca="true">INDIRECT("'"&amp;References!$A$1&amp;"'!"&amp;"$C$64")</f>
        <v/>
      </c>
      <c r="D57" s="228" t="str">
        <f aca="false">IF(E57="","",INDEX(Groups!$C$7:$C$35,MATCH(E57,Groups!$D$7:$D$35,0)))</f>
        <v/>
      </c>
      <c r="E57" s="227" t="str">
        <f aca="true">INDIRECT("'"&amp;References!$A$1&amp;"'!"&amp;"$E$64")</f>
        <v/>
      </c>
      <c r="F57" s="229" t="str">
        <f aca="true">IF(AND(INDIRECT("'"&amp;References!$A$1&amp;"'!"&amp;"$C$65")&lt;&gt;"",INDIRECT("'"&amp;References!$A$1&amp;"'!"&amp;"$E$65")&lt;&gt;""),INDIRECT("'"&amp;References!$A$1&amp;"'!"&amp;"$C$65"),"")</f>
        <v/>
      </c>
      <c r="G57" s="230" t="str">
        <f aca="true">IF(AND(INDIRECT("'"&amp;References!$A$1&amp;"'!"&amp;"$C$65")&lt;&gt;"",INDIRECT("'"&amp;References!$A$1&amp;"'!"&amp;"$E$65")&lt;&gt;""),INDIRECT("'"&amp;References!$A$1&amp;"'!"&amp;"$E$65"),"")</f>
        <v/>
      </c>
      <c r="I57" s="241"/>
      <c r="J57" s="227" t="str">
        <f aca="false">IF(I57="","",VLOOKUP(I57,Language!$D$5:$E$63,2,0))</f>
        <v/>
      </c>
      <c r="K57" s="231"/>
      <c r="L57" s="227" t="str">
        <f aca="false">IF(K57="","",VLOOKUP(K57,Language!$D$5:$E$63,2,0))</f>
        <v/>
      </c>
      <c r="M57" s="231"/>
      <c r="N57" s="231"/>
      <c r="O57" s="317" t="n">
        <f aca="false">COUNTIF(I$57:I$60,I57)+COUNTIF(K$57:K$60,I57)</f>
        <v>0</v>
      </c>
      <c r="P57" s="228"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28" t="str">
        <f aca="false">IF((P57&lt;&gt;""),IF(OR(I66+K66&lt;&gt;I71+K71,PrSettings!$M$4="●"),((I66+K66-I71-K71)=(M57-N57))*(P57=1),0),"")</f>
        <v/>
      </c>
      <c r="R57" s="228" t="str">
        <f aca="false">IF(Q57&lt;&gt;"",IF(P57="0",0,(I66+K66=M57)*(I71+K71=N57)),"")</f>
        <v/>
      </c>
      <c r="S57" s="228"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46" t="str">
        <f aca="false">IF(($C$57&amp;$C$58&amp;$C$59&amp;$C$60&amp;$E$57&amp;$E$58&amp;$E$59&amp;$E$60&lt;&gt;"")*(I$57&amp;I$58&amp;I$59&amp;I$60&amp;K$57&amp;K$58&amp;K$59&amp;K$60&lt;&gt;"")*(I57&amp;K57&lt;&gt;""),IF(O57&lt;&gt;1,0,COUNTIF($B$57:$B$60,I57)+COUNTIF($D$57:$D$60,I57))+IF(O52&lt;&gt;1,0,COUNTIF($B$57:$B$60,K57)+COUNTIF($D$57:$D$60,K57)),"")</f>
        <v/>
      </c>
      <c r="U57" s="33"/>
      <c r="V57" s="241"/>
      <c r="W57" s="227" t="str">
        <f aca="false">IF(V57="","",VLOOKUP(V57,Language!$D$5:$E$63,2,0))</f>
        <v/>
      </c>
      <c r="X57" s="231"/>
      <c r="Y57" s="227" t="str">
        <f aca="false">IF(X57="","",VLOOKUP(X57,Language!$D$5:$E$63,2,0))</f>
        <v/>
      </c>
      <c r="Z57" s="231"/>
      <c r="AA57" s="231"/>
      <c r="AB57" s="317" t="n">
        <f aca="false">COUNTIF(V$57:V$60,V57)+COUNTIF(X$57:X$60,V57)</f>
        <v>0</v>
      </c>
      <c r="AC57" s="228"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28" t="str">
        <f aca="false">IF((AC57&lt;&gt;""),IF(OR(V66+X66&lt;&gt;V71+X71,PrSettings!$M$4="●"),((V66+X66-V71-X71)=(Z57-AA57))*(AC57=1),0),"")</f>
        <v/>
      </c>
      <c r="AE57" s="228" t="str">
        <f aca="false">IF(AD57&lt;&gt;"",IF(AC57="0",0,(V66+X66=Z57)*(V71+X71=AA57)),"")</f>
        <v/>
      </c>
      <c r="AF57" s="228"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46" t="str">
        <f aca="false">IF(($C$57&amp;$C$58&amp;$C$59&amp;$C$60&amp;$E$57&amp;$E$58&amp;$E$59&amp;$E$60&lt;&gt;"")*(V$57&amp;V$58&amp;V$59&amp;V$60&amp;X$57&amp;X$58&amp;X$59&amp;X$60&lt;&gt;"")*(V57&amp;X57&lt;&gt;""),IF(AB57&lt;&gt;1,0,COUNTIF($B$57:$B$60,V57)+COUNTIF($D$57:$D$60,V57))+IF(AB52&lt;&gt;1,0,COUNTIF($B$57:$B$60,X57)+COUNTIF($D$57:$D$60,X57)),"")</f>
        <v/>
      </c>
      <c r="AI57" s="241"/>
      <c r="AJ57" s="227" t="str">
        <f aca="false">IF(AI57="","",VLOOKUP(AI57,Language!$D$5:$E$63,2,0))</f>
        <v/>
      </c>
      <c r="AK57" s="231"/>
      <c r="AL57" s="227" t="str">
        <f aca="false">IF(AK57="","",VLOOKUP(AK57,Language!$D$5:$E$63,2,0))</f>
        <v/>
      </c>
      <c r="AM57" s="231"/>
      <c r="AN57" s="231"/>
      <c r="AO57" s="317" t="n">
        <f aca="false">COUNTIF(AI$57:AI$60,AI57)+COUNTIF(AK$57:AK$60,AI57)</f>
        <v>0</v>
      </c>
      <c r="AP57" s="228"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28" t="str">
        <f aca="false">IF((AP57&lt;&gt;""),IF(OR(AI66+AK66&lt;&gt;AI71+AK71,PrSettings!$M$4="●"),((AI66+AK66-AI71-AK71)=(AM57-AN57))*(AP57=1),0),"")</f>
        <v/>
      </c>
      <c r="AR57" s="228" t="str">
        <f aca="false">IF(AQ57&lt;&gt;"",IF(AP57="0",0,(AI66+AK66=AM57)*(AI71+AK71=AN57)),"")</f>
        <v/>
      </c>
      <c r="AS57" s="228"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46" t="str">
        <f aca="false">IF(($C$57&amp;$C$58&amp;$C$59&amp;$C$60&amp;$E$57&amp;$E$58&amp;$E$59&amp;$E$60&lt;&gt;"")*(AI$57&amp;AI$58&amp;AI$59&amp;AI$60&amp;AK$57&amp;AK$58&amp;AK$59&amp;AK$60&lt;&gt;"")*(AI57&amp;AK57&lt;&gt;""),IF(AO57&lt;&gt;1,0,COUNTIF($B$57:$B$60,AI57)+COUNTIF($D$57:$D$60,AI57))+IF(AO52&lt;&gt;1,0,COUNTIF($B$57:$B$60,AK57)+COUNTIF($D$57:$D$60,AK57)),"")</f>
        <v/>
      </c>
      <c r="AV57" s="241"/>
      <c r="AW57" s="227" t="str">
        <f aca="false">IF(AV57="","",VLOOKUP(AV57,Language!$D$5:$E$63,2,0))</f>
        <v/>
      </c>
      <c r="AX57" s="231"/>
      <c r="AY57" s="227" t="str">
        <f aca="false">IF(AX57="","",VLOOKUP(AX57,Language!$D$5:$E$63,2,0))</f>
        <v/>
      </c>
      <c r="AZ57" s="231"/>
      <c r="BA57" s="231"/>
      <c r="BB57" s="317" t="n">
        <f aca="false">COUNTIF(AV$57:AV$60,AV57)+COUNTIF(AX$57:AX$60,AV57)</f>
        <v>0</v>
      </c>
      <c r="BC57" s="228"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28" t="str">
        <f aca="false">IF((BC57&lt;&gt;""),IF(OR(AV66+AX66&lt;&gt;AV71+AX71,PrSettings!$M$4="●"),((AV66+AX66-AV71-AX71)=(AZ57-BA57))*(BC57=1),0),"")</f>
        <v/>
      </c>
      <c r="BE57" s="228" t="str">
        <f aca="false">IF(BD57&lt;&gt;"",IF(BC57="0",0,(AV66+AX66=AZ57)*(AV71+AX71=BA57)),"")</f>
        <v/>
      </c>
      <c r="BF57" s="228"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46" t="str">
        <f aca="false">IF(($C$57&amp;$C$58&amp;$C$59&amp;$C$60&amp;$E$57&amp;$E$58&amp;$E$59&amp;$E$60&lt;&gt;"")*(AV$57&amp;AV$58&amp;AV$59&amp;AV$60&amp;AX$57&amp;AX$58&amp;AX$59&amp;AX$60&lt;&gt;"")*(AV57&amp;AX57&lt;&gt;""),IF(BB57&lt;&gt;1,0,COUNTIF($B$57:$B$60,AV57)+COUNTIF($D$57:$D$60,AV57))+IF(BB52&lt;&gt;1,0,COUNTIF($B$57:$B$60,AX57)+COUNTIF($D$57:$D$60,AX57)),"")</f>
        <v/>
      </c>
      <c r="BI57" s="241"/>
      <c r="BJ57" s="227" t="str">
        <f aca="false">IF(BI57="","",VLOOKUP(BI57,Language!$D$5:$E$63,2,0))</f>
        <v/>
      </c>
      <c r="BK57" s="231"/>
      <c r="BL57" s="227" t="str">
        <f aca="false">IF(BK57="","",VLOOKUP(BK57,Language!$D$5:$E$63,2,0))</f>
        <v/>
      </c>
      <c r="BM57" s="231"/>
      <c r="BN57" s="231"/>
      <c r="BO57" s="317" t="n">
        <f aca="false">COUNTIF(BI$57:BI$60,BI57)+COUNTIF(BK$57:BK$60,BI57)</f>
        <v>0</v>
      </c>
      <c r="BP57" s="228"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28" t="str">
        <f aca="false">IF((BP57&lt;&gt;""),IF(OR(BI66+BK66&lt;&gt;BI71+BK71,PrSettings!$M$4="●"),((BI66+BK66-BI71-BK71)=(BM57-BN57))*(BP57=1),0),"")</f>
        <v/>
      </c>
      <c r="BR57" s="228" t="str">
        <f aca="false">IF(BQ57&lt;&gt;"",IF(BP57="0",0,(BI66+BK66=BM57)*(BI71+BK71=BN57)),"")</f>
        <v/>
      </c>
      <c r="BS57" s="228"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46" t="str">
        <f aca="false">IF(($C$57&amp;$C$58&amp;$C$59&amp;$C$60&amp;$E$57&amp;$E$58&amp;$E$59&amp;$E$60&lt;&gt;"")*(BI$57&amp;BI$58&amp;BI$59&amp;BI$60&amp;BK$57&amp;BK$58&amp;BK$59&amp;BK$60&lt;&gt;"")*(BI57&amp;BK57&lt;&gt;""),IF(BO57&lt;&gt;1,0,COUNTIF($B$57:$B$60,BI57)+COUNTIF($D$57:$D$60,BI57))+IF(BO52&lt;&gt;1,0,COUNTIF($B$57:$B$60,BK57)+COUNTIF($D$57:$D$60,BK57)),"")</f>
        <v/>
      </c>
      <c r="BV57" s="241"/>
      <c r="BW57" s="227" t="str">
        <f aca="false">IF(BV57="","",VLOOKUP(BV57,Language!$D$5:$E$63,2,0))</f>
        <v/>
      </c>
      <c r="BX57" s="231"/>
      <c r="BY57" s="227" t="str">
        <f aca="false">IF(BX57="","",VLOOKUP(BX57,Language!$D$5:$E$63,2,0))</f>
        <v/>
      </c>
      <c r="BZ57" s="231"/>
      <c r="CA57" s="231"/>
      <c r="CB57" s="317" t="n">
        <f aca="false">COUNTIF(BV$57:BV$60,BV57)+COUNTIF(BX$57:BX$60,BV57)</f>
        <v>0</v>
      </c>
      <c r="CC57" s="228"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28" t="str">
        <f aca="false">IF((CC57&lt;&gt;""),IF(OR(BV66+BX66&lt;&gt;BV71+BX71,PrSettings!$M$4="●"),((BV66+BX66-BV71-BX71)=(BZ57-CA57))*(CC57=1),0),"")</f>
        <v/>
      </c>
      <c r="CE57" s="228" t="str">
        <f aca="false">IF(CD57&lt;&gt;"",IF(CC57="0",0,(BV66+BX66=BZ57)*(BV71+BX71=CA57)),"")</f>
        <v/>
      </c>
      <c r="CF57" s="228"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46" t="str">
        <f aca="false">IF(($C$57&amp;$C$58&amp;$C$59&amp;$C$60&amp;$E$57&amp;$E$58&amp;$E$59&amp;$E$60&lt;&gt;"")*(BV$57&amp;BV$58&amp;BV$59&amp;BV$60&amp;BX$57&amp;BX$58&amp;BX$59&amp;BX$60&lt;&gt;"")*(BV57&amp;BX57&lt;&gt;""),IF(CB57&lt;&gt;1,0,COUNTIF($B$57:$B$60,BV57)+COUNTIF($D$57:$D$60,BV57))+IF(CB52&lt;&gt;1,0,COUNTIF($B$57:$B$60,BX57)+COUNTIF($D$57:$D$60,BX57)),"")</f>
        <v/>
      </c>
      <c r="CI57" s="241"/>
      <c r="CJ57" s="227" t="str">
        <f aca="false">IF(CI57="","",VLOOKUP(CI57,Language!$D$5:$E$63,2,0))</f>
        <v/>
      </c>
      <c r="CK57" s="231"/>
      <c r="CL57" s="227" t="str">
        <f aca="false">IF(CK57="","",VLOOKUP(CK57,Language!$D$5:$E$63,2,0))</f>
        <v/>
      </c>
      <c r="CM57" s="231"/>
      <c r="CN57" s="231"/>
      <c r="CO57" s="317" t="n">
        <f aca="false">COUNTIF(CI$57:CI$60,CI57)+COUNTIF(CK$57:CK$60,CI57)</f>
        <v>0</v>
      </c>
      <c r="CP57" s="228"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28" t="str">
        <f aca="false">IF((CP57&lt;&gt;""),IF(OR(CI66+CK66&lt;&gt;CI71+CK71,PrSettings!$M$4="●"),((CI66+CK66-CI71-CK71)=(CM57-CN57))*(CP57=1),0),"")</f>
        <v/>
      </c>
      <c r="CR57" s="228" t="str">
        <f aca="false">IF(CQ57&lt;&gt;"",IF(CP57="0",0,(CI66+CK66=CM57)*(CI71+CK71=CN57)),"")</f>
        <v/>
      </c>
      <c r="CS57" s="228"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46" t="str">
        <f aca="false">IF(($C$57&amp;$C$58&amp;$C$59&amp;$C$60&amp;$E$57&amp;$E$58&amp;$E$59&amp;$E$60&lt;&gt;"")*(CI$57&amp;CI$58&amp;CI$59&amp;CI$60&amp;CK$57&amp;CK$58&amp;CK$59&amp;CK$60&lt;&gt;"")*(CI57&amp;CK57&lt;&gt;""),IF(CO57&lt;&gt;1,0,COUNTIF($B$57:$B$60,CI57)+COUNTIF($D$57:$D$60,CI57))+IF(CO52&lt;&gt;1,0,COUNTIF($B$57:$B$60,CK57)+COUNTIF($D$57:$D$60,CK57)),"")</f>
        <v/>
      </c>
      <c r="CV57" s="241"/>
      <c r="CW57" s="227" t="str">
        <f aca="false">IF(CV57="","",VLOOKUP(CV57,Language!$D$5:$E$63,2,0))</f>
        <v/>
      </c>
      <c r="CX57" s="231"/>
      <c r="CY57" s="227" t="str">
        <f aca="false">IF(CX57="","",VLOOKUP(CX57,Language!$D$5:$E$63,2,0))</f>
        <v/>
      </c>
      <c r="CZ57" s="231"/>
      <c r="DA57" s="231"/>
      <c r="DB57" s="317" t="n">
        <f aca="false">COUNTIF(CV$57:CV$60,CV57)+COUNTIF(CX$57:CX$60,CV57)</f>
        <v>0</v>
      </c>
      <c r="DC57" s="228"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28" t="str">
        <f aca="false">IF((DC57&lt;&gt;""),IF(OR(CV66+CX66&lt;&gt;CV71+CX71,PrSettings!$M$4="●"),((CV66+CX66-CV71-CX71)=(CZ57-DA57))*(DC57=1),0),"")</f>
        <v/>
      </c>
      <c r="DE57" s="228" t="str">
        <f aca="false">IF(DD57&lt;&gt;"",IF(DC57="0",0,(CV66+CX66=CZ57)*(CV71+CX71=DA57)),"")</f>
        <v/>
      </c>
      <c r="DF57" s="228"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46" t="str">
        <f aca="false">IF(($C$57&amp;$C$58&amp;$C$59&amp;$C$60&amp;$E$57&amp;$E$58&amp;$E$59&amp;$E$60&lt;&gt;"")*(CV$57&amp;CV$58&amp;CV$59&amp;CV$60&amp;CX$57&amp;CX$58&amp;CX$59&amp;CX$60&lt;&gt;"")*(CV57&amp;CX57&lt;&gt;""),IF(DB57&lt;&gt;1,0,COUNTIF($B$57:$B$60,CV57)+COUNTIF($D$57:$D$60,CV57))+IF(DB52&lt;&gt;1,0,COUNTIF($B$57:$B$60,CX57)+COUNTIF($D$57:$D$60,CX57)),"")</f>
        <v/>
      </c>
      <c r="DI57" s="241"/>
      <c r="DJ57" s="227" t="str">
        <f aca="false">IF(DI57="","",VLOOKUP(DI57,Language!$D$5:$E$63,2,0))</f>
        <v/>
      </c>
      <c r="DK57" s="231"/>
      <c r="DL57" s="227" t="str">
        <f aca="false">IF(DK57="","",VLOOKUP(DK57,Language!$D$5:$E$63,2,0))</f>
        <v/>
      </c>
      <c r="DM57" s="231"/>
      <c r="DN57" s="231"/>
      <c r="DO57" s="317" t="n">
        <f aca="false">COUNTIF(DI$57:DI$60,DI57)+COUNTIF(DK$57:DK$60,DI57)</f>
        <v>0</v>
      </c>
      <c r="DP57" s="228"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28" t="str">
        <f aca="false">IF((DP57&lt;&gt;""),IF(OR(DI66+DK66&lt;&gt;DI71+DK71,PrSettings!$M$4="●"),((DI66+DK66-DI71-DK71)=(DM57-DN57))*(DP57=1),0),"")</f>
        <v/>
      </c>
      <c r="DR57" s="228" t="str">
        <f aca="false">IF(DQ57&lt;&gt;"",IF(DP57="0",0,(DI66+DK66=DM57)*(DI71+DK71=DN57)),"")</f>
        <v/>
      </c>
      <c r="DS57" s="228"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46" t="str">
        <f aca="false">IF(($C$57&amp;$C$58&amp;$C$59&amp;$C$60&amp;$E$57&amp;$E$58&amp;$E$59&amp;$E$60&lt;&gt;"")*(DI$57&amp;DI$58&amp;DI$59&amp;DI$60&amp;DK$57&amp;DK$58&amp;DK$59&amp;DK$60&lt;&gt;"")*(DI57&amp;DK57&lt;&gt;""),IF(DO57&lt;&gt;1,0,COUNTIF($B$57:$B$60,DI57)+COUNTIF($D$57:$D$60,DI57))+IF(DO52&lt;&gt;1,0,COUNTIF($B$57:$B$60,DK57)+COUNTIF($D$57:$D$60,DK57)),"")</f>
        <v/>
      </c>
      <c r="DV57" s="241"/>
      <c r="DW57" s="227" t="str">
        <f aca="false">IF(DV57="","",VLOOKUP(DV57,Language!$D$5:$E$63,2,0))</f>
        <v/>
      </c>
      <c r="DX57" s="231"/>
      <c r="DY57" s="227" t="str">
        <f aca="false">IF(DX57="","",VLOOKUP(DX57,Language!$D$5:$E$63,2,0))</f>
        <v/>
      </c>
      <c r="DZ57" s="231"/>
      <c r="EA57" s="231"/>
      <c r="EB57" s="317" t="n">
        <f aca="false">COUNTIF(DV$57:DV$60,DV57)+COUNTIF(DX$57:DX$60,DV57)</f>
        <v>0</v>
      </c>
      <c r="EC57" s="228"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28" t="str">
        <f aca="false">IF((EC57&lt;&gt;""),IF(OR(DV66+DX66&lt;&gt;DV71+DX71,PrSettings!$M$4="●"),((DV66+DX66-DV71-DX71)=(DZ57-EA57))*(EC57=1),0),"")</f>
        <v/>
      </c>
      <c r="EE57" s="228" t="str">
        <f aca="false">IF(ED57&lt;&gt;"",IF(EC57="0",0,(DV66+DX66=DZ57)*(DV71+DX71=EA57)),"")</f>
        <v/>
      </c>
      <c r="EF57" s="228"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46" t="str">
        <f aca="false">IF(($C$57&amp;$C$58&amp;$C$59&amp;$C$60&amp;$E$57&amp;$E$58&amp;$E$59&amp;$E$60&lt;&gt;"")*(DV$57&amp;DV$58&amp;DV$59&amp;DV$60&amp;DX$57&amp;DX$58&amp;DX$59&amp;DX$60&lt;&gt;"")*(DV57&amp;DX57&lt;&gt;""),IF(EB57&lt;&gt;1,0,COUNTIF($B$57:$B$60,DV57)+COUNTIF($D$57:$D$60,DV57))+IF(EB52&lt;&gt;1,0,COUNTIF($B$57:$B$60,DX57)+COUNTIF($D$57:$D$60,DX57)),"")</f>
        <v/>
      </c>
      <c r="EI57" s="241"/>
      <c r="EJ57" s="227" t="str">
        <f aca="false">IF(EI57="","",VLOOKUP(EI57,Language!$D$5:$E$63,2,0))</f>
        <v/>
      </c>
      <c r="EK57" s="231"/>
      <c r="EL57" s="227" t="str">
        <f aca="false">IF(EK57="","",VLOOKUP(EK57,Language!$D$5:$E$63,2,0))</f>
        <v/>
      </c>
      <c r="EM57" s="231"/>
      <c r="EN57" s="231"/>
      <c r="EO57" s="317" t="n">
        <f aca="false">COUNTIF(EI$57:EI$60,EI57)+COUNTIF(EK$57:EK$60,EI57)</f>
        <v>0</v>
      </c>
      <c r="EP57" s="228"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28" t="str">
        <f aca="false">IF((EP57&lt;&gt;""),IF(OR(EI66+EK66&lt;&gt;EI71+EK71,PrSettings!$M$4="●"),((EI66+EK66-EI71-EK71)=(EM57-EN57))*(EP57=1),0),"")</f>
        <v/>
      </c>
      <c r="ER57" s="228" t="str">
        <f aca="false">IF(EQ57&lt;&gt;"",IF(EP57="0",0,(EI66+EK66=EM57)*(EI71+EK71=EN57)),"")</f>
        <v/>
      </c>
      <c r="ES57" s="228"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46" t="str">
        <f aca="false">IF(($C$57&amp;$C$58&amp;$C$59&amp;$C$60&amp;$E$57&amp;$E$58&amp;$E$59&amp;$E$60&lt;&gt;"")*(EI$57&amp;EI$58&amp;EI$59&amp;EI$60&amp;EK$57&amp;EK$58&amp;EK$59&amp;EK$60&lt;&gt;"")*(EI57&amp;EK57&lt;&gt;""),IF(EO57&lt;&gt;1,0,COUNTIF($B$57:$B$60,EI57)+COUNTIF($D$57:$D$60,EI57))+IF(EO52&lt;&gt;1,0,COUNTIF($B$57:$B$60,EK57)+COUNTIF($D$57:$D$60,EK57)),"")</f>
        <v/>
      </c>
      <c r="EV57" s="241"/>
      <c r="EW57" s="227" t="str">
        <f aca="false">IF(EV57="","",VLOOKUP(EV57,Language!$D$5:$E$63,2,0))</f>
        <v/>
      </c>
      <c r="EX57" s="231"/>
      <c r="EY57" s="227" t="str">
        <f aca="false">IF(EX57="","",VLOOKUP(EX57,Language!$D$5:$E$63,2,0))</f>
        <v/>
      </c>
      <c r="EZ57" s="231"/>
      <c r="FA57" s="231"/>
      <c r="FB57" s="317" t="n">
        <f aca="false">COUNTIF(EV$57:EV$60,EV57)+COUNTIF(EX$57:EX$60,EV57)</f>
        <v>0</v>
      </c>
      <c r="FC57" s="228"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28" t="str">
        <f aca="false">IF((FC57&lt;&gt;""),IF(OR(EV66+EX66&lt;&gt;EV71+EX71,PrSettings!$M$4="●"),((EV66+EX66-EV71-EX71)=(EZ57-FA57))*(FC57=1),0),"")</f>
        <v/>
      </c>
      <c r="FE57" s="228" t="str">
        <f aca="false">IF(FD57&lt;&gt;"",IF(FC57="0",0,(EV66+EX66=EZ57)*(EV71+EX71=FA57)),"")</f>
        <v/>
      </c>
      <c r="FF57" s="228"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46" t="str">
        <f aca="false">IF(($C$57&amp;$C$58&amp;$C$59&amp;$C$60&amp;$E$57&amp;$E$58&amp;$E$59&amp;$E$60&lt;&gt;"")*(EV$57&amp;EV$58&amp;EV$59&amp;EV$60&amp;EX$57&amp;EX$58&amp;EX$59&amp;EX$60&lt;&gt;"")*(EV57&amp;EX57&lt;&gt;""),IF(FB57&lt;&gt;1,0,COUNTIF($B$57:$B$60,EV57)+COUNTIF($D$57:$D$60,EV57))+IF(FB52&lt;&gt;1,0,COUNTIF($B$57:$B$60,EX57)+COUNTIF($D$57:$D$60,EX57)),"")</f>
        <v/>
      </c>
      <c r="FI57" s="241"/>
      <c r="FJ57" s="227" t="str">
        <f aca="false">IF(FI57="","",VLOOKUP(FI57,Language!$D$5:$E$63,2,0))</f>
        <v/>
      </c>
      <c r="FK57" s="231"/>
      <c r="FL57" s="227" t="str">
        <f aca="false">IF(FK57="","",VLOOKUP(FK57,Language!$D$5:$E$63,2,0))</f>
        <v/>
      </c>
      <c r="FM57" s="231"/>
      <c r="FN57" s="231"/>
      <c r="FO57" s="317" t="n">
        <f aca="false">COUNTIF(FI$57:FI$60,FI57)+COUNTIF(FK$57:FK$60,FI57)</f>
        <v>0</v>
      </c>
      <c r="FP57" s="228"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28" t="str">
        <f aca="false">IF((FP57&lt;&gt;""),IF(OR(FI66+FK66&lt;&gt;FI71+FK71,PrSettings!$M$4="●"),((FI66+FK66-FI71-FK71)=(FM57-FN57))*(FP57=1),0),"")</f>
        <v/>
      </c>
      <c r="FR57" s="228" t="str">
        <f aca="false">IF(FQ57&lt;&gt;"",IF(FP57="0",0,(FI66+FK66=FM57)*(FI71+FK71=FN57)),"")</f>
        <v/>
      </c>
      <c r="FS57" s="228"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46" t="str">
        <f aca="false">IF(($C$57&amp;$C$58&amp;$C$59&amp;$C$60&amp;$E$57&amp;$E$58&amp;$E$59&amp;$E$60&lt;&gt;"")*(FI$57&amp;FI$58&amp;FI$59&amp;FI$60&amp;FK$57&amp;FK$58&amp;FK$59&amp;FK$60&lt;&gt;"")*(FI57&amp;FK57&lt;&gt;""),IF(FO57&lt;&gt;1,0,COUNTIF($B$57:$B$60,FI57)+COUNTIF($D$57:$D$60,FI57))+IF(FO52&lt;&gt;1,0,COUNTIF($B$57:$B$60,FK57)+COUNTIF($D$57:$D$60,FK57)),"")</f>
        <v/>
      </c>
      <c r="FV57" s="241"/>
      <c r="FW57" s="227" t="str">
        <f aca="false">IF(FV57="","",VLOOKUP(FV57,Language!$D$5:$E$63,2,0))</f>
        <v/>
      </c>
      <c r="FX57" s="231"/>
      <c r="FY57" s="227" t="str">
        <f aca="false">IF(FX57="","",VLOOKUP(FX57,Language!$D$5:$E$63,2,0))</f>
        <v/>
      </c>
      <c r="FZ57" s="231"/>
      <c r="GA57" s="231"/>
      <c r="GB57" s="317" t="n">
        <f aca="false">COUNTIF(FV$57:FV$60,FV57)+COUNTIF(FX$57:FX$60,FV57)</f>
        <v>0</v>
      </c>
      <c r="GC57" s="228"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28" t="str">
        <f aca="false">IF((GC57&lt;&gt;""),IF(OR(FV66+FX66&lt;&gt;FV71+FX71,PrSettings!$M$4="●"),((FV66+FX66-FV71-FX71)=(FZ57-GA57))*(GC57=1),0),"")</f>
        <v/>
      </c>
      <c r="GE57" s="228" t="str">
        <f aca="false">IF(GD57&lt;&gt;"",IF(GC57="0",0,(FV66+FX66=FZ57)*(FV71+FX71=GA57)),"")</f>
        <v/>
      </c>
      <c r="GF57" s="228"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46" t="str">
        <f aca="false">IF(($C$57&amp;$C$58&amp;$C$59&amp;$C$60&amp;$E$57&amp;$E$58&amp;$E$59&amp;$E$60&lt;&gt;"")*(FV$57&amp;FV$58&amp;FV$59&amp;FV$60&amp;FX$57&amp;FX$58&amp;FX$59&amp;FX$60&lt;&gt;"")*(FV57&amp;FX57&lt;&gt;""),IF(GB57&lt;&gt;1,0,COUNTIF($B$57:$B$60,FV57)+COUNTIF($D$57:$D$60,FV57))+IF(GB52&lt;&gt;1,0,COUNTIF($B$57:$B$60,FX57)+COUNTIF($D$57:$D$60,FX57)),"")</f>
        <v/>
      </c>
      <c r="GI57" s="241"/>
      <c r="GJ57" s="227" t="str">
        <f aca="false">IF(GI57="","",VLOOKUP(GI57,Language!$D$5:$E$63,2,0))</f>
        <v/>
      </c>
      <c r="GK57" s="231"/>
      <c r="GL57" s="227" t="str">
        <f aca="false">IF(GK57="","",VLOOKUP(GK57,Language!$D$5:$E$63,2,0))</f>
        <v/>
      </c>
      <c r="GM57" s="231"/>
      <c r="GN57" s="231"/>
      <c r="GO57" s="317" t="n">
        <f aca="false">COUNTIF(GI$57:GI$60,GI57)+COUNTIF(GK$57:GK$60,GI57)</f>
        <v>0</v>
      </c>
      <c r="GP57" s="228"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28" t="str">
        <f aca="false">IF((GP57&lt;&gt;""),IF(OR(GI66+GK66&lt;&gt;GI71+GK71,PrSettings!$M$4="●"),((GI66+GK66-GI71-GK71)=(GM57-GN57))*(GP57=1),0),"")</f>
        <v/>
      </c>
      <c r="GR57" s="228" t="str">
        <f aca="false">IF(GQ57&lt;&gt;"",IF(GP57="0",0,(GI66+GK66=GM57)*(GI71+GK71=GN57)),"")</f>
        <v/>
      </c>
      <c r="GS57" s="228"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46" t="str">
        <f aca="false">IF(($C$57&amp;$C$58&amp;$C$59&amp;$C$60&amp;$E$57&amp;$E$58&amp;$E$59&amp;$E$60&lt;&gt;"")*(GI$57&amp;GI$58&amp;GI$59&amp;GI$60&amp;GK$57&amp;GK$58&amp;GK$59&amp;GK$60&lt;&gt;"")*(GI57&amp;GK57&lt;&gt;""),IF(GO57&lt;&gt;1,0,COUNTIF($B$57:$B$60,GI57)+COUNTIF($D$57:$D$60,GI57))+IF(GO52&lt;&gt;1,0,COUNTIF($B$57:$B$60,GK57)+COUNTIF($D$57:$D$60,GK57)),"")</f>
        <v/>
      </c>
      <c r="GV57" s="241"/>
      <c r="GW57" s="227" t="str">
        <f aca="false">IF(GV57="","",VLOOKUP(GV57,Language!$D$5:$E$63,2,0))</f>
        <v/>
      </c>
      <c r="GX57" s="231"/>
      <c r="GY57" s="227" t="str">
        <f aca="false">IF(GX57="","",VLOOKUP(GX57,Language!$D$5:$E$63,2,0))</f>
        <v/>
      </c>
      <c r="GZ57" s="231"/>
      <c r="HA57" s="231"/>
      <c r="HB57" s="317" t="n">
        <f aca="false">COUNTIF(GV$57:GV$60,GV57)+COUNTIF(GX$57:GX$60,GV57)</f>
        <v>0</v>
      </c>
      <c r="HC57" s="228"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28" t="str">
        <f aca="false">IF((HC57&lt;&gt;""),IF(OR(GV66+GX66&lt;&gt;GV71+GX71,PrSettings!$M$4="●"),((GV66+GX66-GV71-GX71)=(GZ57-HA57))*(HC57=1),0),"")</f>
        <v/>
      </c>
      <c r="HE57" s="228" t="str">
        <f aca="false">IF(HD57&lt;&gt;"",IF(HC57="0",0,(GV66+GX66=GZ57)*(GV71+GX71=HA57)),"")</f>
        <v/>
      </c>
      <c r="HF57" s="228"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46" t="str">
        <f aca="false">IF(($C$57&amp;$C$58&amp;$C$59&amp;$C$60&amp;$E$57&amp;$E$58&amp;$E$59&amp;$E$60&lt;&gt;"")*(GV$57&amp;GV$58&amp;GV$59&amp;GV$60&amp;GX$57&amp;GX$58&amp;GX$59&amp;GX$60&lt;&gt;"")*(GV57&amp;GX57&lt;&gt;""),IF(HB57&lt;&gt;1,0,COUNTIF($B$57:$B$60,GV57)+COUNTIF($D$57:$D$60,GV57))+IF(HB52&lt;&gt;1,0,COUNTIF($B$57:$B$60,GX57)+COUNTIF($D$57:$D$60,GX57)),"")</f>
        <v/>
      </c>
      <c r="HI57" s="241"/>
      <c r="HJ57" s="227" t="str">
        <f aca="false">IF(HI57="","",VLOOKUP(HI57,Language!$D$5:$E$63,2,0))</f>
        <v/>
      </c>
      <c r="HK57" s="231"/>
      <c r="HL57" s="227" t="str">
        <f aca="false">IF(HK57="","",VLOOKUP(HK57,Language!$D$5:$E$63,2,0))</f>
        <v/>
      </c>
      <c r="HM57" s="231"/>
      <c r="HN57" s="231"/>
      <c r="HO57" s="317" t="n">
        <f aca="false">COUNTIF(HI$57:HI$60,HI57)+COUNTIF(HK$57:HK$60,HI57)</f>
        <v>0</v>
      </c>
      <c r="HP57" s="228"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28" t="str">
        <f aca="false">IF((HP57&lt;&gt;""),IF(OR(HI66+HK66&lt;&gt;HI71+HK71,PrSettings!$M$4="●"),((HI66+HK66-HI71-HK71)=(HM57-HN57))*(HP57=1),0),"")</f>
        <v/>
      </c>
      <c r="HR57" s="228" t="str">
        <f aca="false">IF(HQ57&lt;&gt;"",IF(HP57="0",0,(HI66+HK66=HM57)*(HI71+HK71=HN57)),"")</f>
        <v/>
      </c>
      <c r="HS57" s="228"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46" t="str">
        <f aca="false">IF(($C$57&amp;$C$58&amp;$C$59&amp;$C$60&amp;$E$57&amp;$E$58&amp;$E$59&amp;$E$60&lt;&gt;"")*(HI$57&amp;HI$58&amp;HI$59&amp;HI$60&amp;HK$57&amp;HK$58&amp;HK$59&amp;HK$60&lt;&gt;"")*(HI57&amp;HK57&lt;&gt;""),IF(HO57&lt;&gt;1,0,COUNTIF($B$57:$B$60,HI57)+COUNTIF($D$57:$D$60,HI57))+IF(HO52&lt;&gt;1,0,COUNTIF($B$57:$B$60,HK57)+COUNTIF($D$57:$D$60,HK57)),"")</f>
        <v/>
      </c>
      <c r="HV57" s="241"/>
      <c r="HW57" s="227" t="str">
        <f aca="false">IF(HV57="","",VLOOKUP(HV57,Language!$D$5:$E$63,2,0))</f>
        <v/>
      </c>
      <c r="HX57" s="231"/>
      <c r="HY57" s="227" t="str">
        <f aca="false">IF(HX57="","",VLOOKUP(HX57,Language!$D$5:$E$63,2,0))</f>
        <v/>
      </c>
      <c r="HZ57" s="231"/>
      <c r="IA57" s="231"/>
      <c r="IB57" s="317" t="n">
        <f aca="false">COUNTIF(HV$57:HV$60,HV57)+COUNTIF(HX$57:HX$60,HV57)</f>
        <v>0</v>
      </c>
      <c r="IC57" s="228"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28" t="str">
        <f aca="false">IF((IC57&lt;&gt;""),IF(OR(HV66+HX66&lt;&gt;HV71+HX71,PrSettings!$M$4="●"),((HV66+HX66-HV71-HX71)=(HZ57-IA57))*(IC57=1),0),"")</f>
        <v/>
      </c>
      <c r="IE57" s="228" t="str">
        <f aca="false">IF(ID57&lt;&gt;"",IF(IC57="0",0,(HV66+HX66=HZ57)*(HV71+HX71=IA57)),"")</f>
        <v/>
      </c>
      <c r="IF57" s="228"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46" t="str">
        <f aca="false">IF(($C$57&amp;$C$58&amp;$C$59&amp;$C$60&amp;$E$57&amp;$E$58&amp;$E$59&amp;$E$60&lt;&gt;"")*(HV$57&amp;HV$58&amp;HV$59&amp;HV$60&amp;HX$57&amp;HX$58&amp;HX$59&amp;HX$60&lt;&gt;"")*(HV57&amp;HX57&lt;&gt;""),IF(IB57&lt;&gt;1,0,COUNTIF($B$57:$B$60,HV57)+COUNTIF($D$57:$D$60,HV57))+IF(IB52&lt;&gt;1,0,COUNTIF($B$57:$B$60,HX57)+COUNTIF($D$57:$D$60,HX57)),"")</f>
        <v/>
      </c>
      <c r="II57" s="241"/>
      <c r="IJ57" s="227" t="str">
        <f aca="false">IF(II57="","",VLOOKUP(II57,Language!$D$5:$E$63,2,0))</f>
        <v/>
      </c>
      <c r="IK57" s="231"/>
      <c r="IL57" s="227" t="str">
        <f aca="false">IF(IK57="","",VLOOKUP(IK57,Language!$D$5:$E$63,2,0))</f>
        <v/>
      </c>
      <c r="IM57" s="231"/>
      <c r="IN57" s="231"/>
      <c r="IO57" s="317" t="n">
        <f aca="false">COUNTIF(II$57:II$60,II57)+COUNTIF(IK$57:IK$60,II57)</f>
        <v>0</v>
      </c>
      <c r="IP57" s="228"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28" t="str">
        <f aca="false">IF((IP57&lt;&gt;""),IF(OR(II66+IK66&lt;&gt;II71+IK71,PrSettings!$M$4="●"),((II66+IK66-II71-IK71)=(IM57-IN57))*(IP57=1),0),"")</f>
        <v/>
      </c>
      <c r="IR57" s="228" t="str">
        <f aca="false">IF(IQ57&lt;&gt;"",IF(IP57="0",0,(II66+IK66=IM57)*(II71+IK71=IN57)),"")</f>
        <v/>
      </c>
      <c r="IS57" s="228"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46" t="str">
        <f aca="false">IF(($C$57&amp;$C$58&amp;$C$59&amp;$C$60&amp;$E$57&amp;$E$58&amp;$E$59&amp;$E$60&lt;&gt;"")*(II$57&amp;II$58&amp;II$59&amp;II$60&amp;IK$57&amp;IK$58&amp;IK$59&amp;IK$60&lt;&gt;"")*(II57&amp;IK57&lt;&gt;""),IF(IO57&lt;&gt;1,0,COUNTIF($B$57:$B$60,II57)+COUNTIF($D$57:$D$60,II57))+IF(IO52&lt;&gt;1,0,COUNTIF($B$57:$B$60,IK57)+COUNTIF($D$57:$D$60,IK57)),"")</f>
        <v/>
      </c>
      <c r="IV57" s="241"/>
      <c r="IW57" s="227" t="str">
        <f aca="false">IF(IV57="","",VLOOKUP(IV57,Language!$D$5:$E$63,2,0))</f>
        <v/>
      </c>
      <c r="IX57" s="231"/>
      <c r="IY57" s="227" t="str">
        <f aca="false">IF(IX57="","",VLOOKUP(IX57,Language!$D$5:$E$63,2,0))</f>
        <v/>
      </c>
      <c r="IZ57" s="231"/>
      <c r="JA57" s="231"/>
      <c r="JB57" s="317" t="n">
        <f aca="false">COUNTIF(IV$57:IV$60,IV57)+COUNTIF(IX$57:IX$60,IV57)</f>
        <v>0</v>
      </c>
      <c r="JC57" s="228"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28" t="str">
        <f aca="false">IF((JC57&lt;&gt;""),IF(OR(IV66+IX66&lt;&gt;IV71+IX71,PrSettings!$M$4="●"),((IV66+IX66-IV71-IX71)=(IZ57-JA57))*(JC57=1),0),"")</f>
        <v/>
      </c>
      <c r="JE57" s="228" t="str">
        <f aca="false">IF(JD57&lt;&gt;"",IF(JC57="0",0,(IV66+IX66=IZ57)*(IV71+IX71=JA57)),"")</f>
        <v/>
      </c>
      <c r="JF57" s="228"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46" t="str">
        <f aca="false">IF(($C$57&amp;$C$58&amp;$C$59&amp;$C$60&amp;$E$57&amp;$E$58&amp;$E$59&amp;$E$60&lt;&gt;"")*(IV$57&amp;IV$58&amp;IV$59&amp;IV$60&amp;IX$57&amp;IX$58&amp;IX$59&amp;IX$60&lt;&gt;"")*(IV57&amp;IX57&lt;&gt;""),IF(JB57&lt;&gt;1,0,COUNTIF($B$57:$B$60,IV57)+COUNTIF($D$57:$D$60,IV57))+IF(JB52&lt;&gt;1,0,COUNTIF($B$57:$B$60,IX57)+COUNTIF($D$57:$D$60,IX57)),"")</f>
        <v/>
      </c>
      <c r="JI57" s="241"/>
      <c r="JJ57" s="227" t="str">
        <f aca="false">IF(JI57="","",VLOOKUP(JI57,Language!$D$5:$E$63,2,0))</f>
        <v/>
      </c>
      <c r="JK57" s="231"/>
      <c r="JL57" s="227" t="str">
        <f aca="false">IF(JK57="","",VLOOKUP(JK57,Language!$D$5:$E$63,2,0))</f>
        <v/>
      </c>
      <c r="JM57" s="231"/>
      <c r="JN57" s="231"/>
      <c r="JO57" s="317" t="n">
        <f aca="false">COUNTIF(JI$57:JI$60,JI57)+COUNTIF(JK$57:JK$60,JI57)</f>
        <v>0</v>
      </c>
      <c r="JP57" s="228"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28" t="str">
        <f aca="false">IF((JP57&lt;&gt;""),IF(OR(JI66+JK66&lt;&gt;JI71+JK71,PrSettings!$M$4="●"),((JI66+JK66-JI71-JK71)=(JM57-JN57))*(JP57=1),0),"")</f>
        <v/>
      </c>
      <c r="JR57" s="228" t="str">
        <f aca="false">IF(JQ57&lt;&gt;"",IF(JP57="0",0,(JI66+JK66=JM57)*(JI71+JK71=JN57)),"")</f>
        <v/>
      </c>
      <c r="JS57" s="228"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46" t="str">
        <f aca="false">IF(($C$57&amp;$C$58&amp;$C$59&amp;$C$60&amp;$E$57&amp;$E$58&amp;$E$59&amp;$E$60&lt;&gt;"")*(JI$57&amp;JI$58&amp;JI$59&amp;JI$60&amp;JK$57&amp;JK$58&amp;JK$59&amp;JK$60&lt;&gt;"")*(JI57&amp;JK57&lt;&gt;""),IF(JO57&lt;&gt;1,0,COUNTIF($B$57:$B$60,JI57)+COUNTIF($D$57:$D$60,JI57))+IF(JO52&lt;&gt;1,0,COUNTIF($B$57:$B$60,JK57)+COUNTIF($D$57:$D$60,JK57)),"")</f>
        <v/>
      </c>
      <c r="JV57" s="241"/>
      <c r="JW57" s="227" t="str">
        <f aca="false">IF(JV57="","",VLOOKUP(JV57,Language!$D$5:$E$63,2,0))</f>
        <v/>
      </c>
      <c r="JX57" s="231"/>
      <c r="JY57" s="227" t="str">
        <f aca="false">IF(JX57="","",VLOOKUP(JX57,Language!$D$5:$E$63,2,0))</f>
        <v/>
      </c>
      <c r="JZ57" s="231"/>
      <c r="KA57" s="231"/>
      <c r="KB57" s="317" t="n">
        <f aca="false">COUNTIF(JV$57:JV$60,JV57)+COUNTIF(JX$57:JX$60,JV57)</f>
        <v>0</v>
      </c>
      <c r="KC57" s="228"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28" t="str">
        <f aca="false">IF((KC57&lt;&gt;""),IF(OR(JV66+JX66&lt;&gt;JV71+JX71,PrSettings!$M$4="●"),((JV66+JX66-JV71-JX71)=(JZ57-KA57))*(KC57=1),0),"")</f>
        <v/>
      </c>
      <c r="KE57" s="228" t="str">
        <f aca="false">IF(KD57&lt;&gt;"",IF(KC57="0",0,(JV66+JX66=JZ57)*(JV71+JX71=KA57)),"")</f>
        <v/>
      </c>
      <c r="KF57" s="228"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46" t="str">
        <f aca="false">IF(($C$57&amp;$C$58&amp;$C$59&amp;$C$60&amp;$E$57&amp;$E$58&amp;$E$59&amp;$E$60&lt;&gt;"")*(JV$57&amp;JV$58&amp;JV$59&amp;JV$60&amp;JX$57&amp;JX$58&amp;JX$59&amp;JX$60&lt;&gt;"")*(JV57&amp;JX57&lt;&gt;""),IF(KB57&lt;&gt;1,0,COUNTIF($B$57:$B$60,JV57)+COUNTIF($D$57:$D$60,JV57))+IF(KB52&lt;&gt;1,0,COUNTIF($B$57:$B$60,JX57)+COUNTIF($D$57:$D$60,JX57)),"")</f>
        <v/>
      </c>
      <c r="KI57" s="241"/>
      <c r="KJ57" s="227" t="str">
        <f aca="false">IF(KI57="","",VLOOKUP(KI57,Language!$D$5:$E$63,2,0))</f>
        <v/>
      </c>
      <c r="KK57" s="231"/>
      <c r="KL57" s="227" t="str">
        <f aca="false">IF(KK57="","",VLOOKUP(KK57,Language!$D$5:$E$63,2,0))</f>
        <v/>
      </c>
      <c r="KM57" s="231"/>
      <c r="KN57" s="231"/>
      <c r="KO57" s="317" t="n">
        <f aca="false">COUNTIF(KI$57:KI$60,KI57)+COUNTIF(KK$57:KK$60,KI57)</f>
        <v>0</v>
      </c>
      <c r="KP57" s="228"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28" t="str">
        <f aca="false">IF((KP57&lt;&gt;""),IF(OR(KI66+KK66&lt;&gt;KI71+KK71,PrSettings!$M$4="●"),((KI66+KK66-KI71-KK71)=(KM57-KN57))*(KP57=1),0),"")</f>
        <v/>
      </c>
      <c r="KR57" s="228" t="str">
        <f aca="false">IF(KQ57&lt;&gt;"",IF(KP57="0",0,(KI66+KK66=KM57)*(KI71+KK71=KN57)),"")</f>
        <v/>
      </c>
      <c r="KS57" s="228"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46" t="str">
        <f aca="false">IF(($C$57&amp;$C$58&amp;$C$59&amp;$C$60&amp;$E$57&amp;$E$58&amp;$E$59&amp;$E$60&lt;&gt;"")*(KI$57&amp;KI$58&amp;KI$59&amp;KI$60&amp;KK$57&amp;KK$58&amp;KK$59&amp;KK$60&lt;&gt;"")*(KI57&amp;KK57&lt;&gt;""),IF(KO57&lt;&gt;1,0,COUNTIF($B$57:$B$60,KI57)+COUNTIF($D$57:$D$60,KI57))+IF(KO52&lt;&gt;1,0,COUNTIF($B$57:$B$60,KK57)+COUNTIF($D$57:$D$60,KK57)),"")</f>
        <v/>
      </c>
      <c r="KV57" s="241"/>
      <c r="KW57" s="227" t="str">
        <f aca="false">IF(KV57="","",VLOOKUP(KV57,Language!$D$5:$E$63,2,0))</f>
        <v/>
      </c>
      <c r="KX57" s="231"/>
      <c r="KY57" s="227" t="str">
        <f aca="false">IF(KX57="","",VLOOKUP(KX57,Language!$D$5:$E$63,2,0))</f>
        <v/>
      </c>
      <c r="KZ57" s="231"/>
      <c r="LA57" s="231"/>
      <c r="LB57" s="317" t="n">
        <f aca="false">COUNTIF(KV$57:KV$60,KV57)+COUNTIF(KX$57:KX$60,KV57)</f>
        <v>0</v>
      </c>
      <c r="LC57" s="228"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28" t="str">
        <f aca="false">IF((LC57&lt;&gt;""),IF(OR(KV66+KX66&lt;&gt;KV71+KX71,PrSettings!$M$4="●"),((KV66+KX66-KV71-KX71)=(KZ57-LA57))*(LC57=1),0),"")</f>
        <v/>
      </c>
      <c r="LE57" s="228" t="str">
        <f aca="false">IF(LD57&lt;&gt;"",IF(LC57="0",0,(KV66+KX66=KZ57)*(KV71+KX71=LA57)),"")</f>
        <v/>
      </c>
      <c r="LF57" s="228"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46" t="str">
        <f aca="false">IF(($C$57&amp;$C$58&amp;$C$59&amp;$C$60&amp;$E$57&amp;$E$58&amp;$E$59&amp;$E$60&lt;&gt;"")*(KV$57&amp;KV$58&amp;KV$59&amp;KV$60&amp;KX$57&amp;KX$58&amp;KX$59&amp;KX$60&lt;&gt;"")*(KV57&amp;KX57&lt;&gt;""),IF(LB57&lt;&gt;1,0,COUNTIF($B$57:$B$60,KV57)+COUNTIF($D$57:$D$60,KV57))+IF(LB52&lt;&gt;1,0,COUNTIF($B$57:$B$60,KX57)+COUNTIF($D$57:$D$60,KX57)),"")</f>
        <v/>
      </c>
      <c r="LI57" s="241"/>
      <c r="LJ57" s="227" t="str">
        <f aca="false">IF(LI57="","",VLOOKUP(LI57,Language!$D$5:$E$63,2,0))</f>
        <v/>
      </c>
      <c r="LK57" s="231"/>
      <c r="LL57" s="227" t="str">
        <f aca="false">IF(LK57="","",VLOOKUP(LK57,Language!$D$5:$E$63,2,0))</f>
        <v/>
      </c>
      <c r="LM57" s="231"/>
      <c r="LN57" s="231"/>
      <c r="LO57" s="317" t="n">
        <f aca="false">COUNTIF(LI$57:LI$60,LI57)+COUNTIF(LK$57:LK$60,LI57)</f>
        <v>0</v>
      </c>
      <c r="LP57" s="228"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28" t="str">
        <f aca="false">IF((LP57&lt;&gt;""),IF(OR(LI66+LK66&lt;&gt;LI71+LK71,PrSettings!$M$4="●"),((LI66+LK66-LI71-LK71)=(LM57-LN57))*(LP57=1),0),"")</f>
        <v/>
      </c>
      <c r="LR57" s="228" t="str">
        <f aca="false">IF(LQ57&lt;&gt;"",IF(LP57="0",0,(LI66+LK66=LM57)*(LI71+LK71=LN57)),"")</f>
        <v/>
      </c>
      <c r="LS57" s="228"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46" t="str">
        <f aca="false">IF(($C$57&amp;$C$58&amp;$C$59&amp;$C$60&amp;$E$57&amp;$E$58&amp;$E$59&amp;$E$60&lt;&gt;"")*(LI$57&amp;LI$58&amp;LI$59&amp;LI$60&amp;LK$57&amp;LK$58&amp;LK$59&amp;LK$60&lt;&gt;"")*(LI57&amp;LK57&lt;&gt;""),IF(LO57&lt;&gt;1,0,COUNTIF($B$57:$B$60,LI57)+COUNTIF($D$57:$D$60,LI57))+IF(LO52&lt;&gt;1,0,COUNTIF($B$57:$B$60,LK57)+COUNTIF($D$57:$D$60,LK57)),"")</f>
        <v/>
      </c>
      <c r="LV57" s="241"/>
      <c r="LW57" s="227" t="str">
        <f aca="false">IF(LV57="","",VLOOKUP(LV57,Language!$D$5:$E$63,2,0))</f>
        <v/>
      </c>
      <c r="LX57" s="231"/>
      <c r="LY57" s="227" t="str">
        <f aca="false">IF(LX57="","",VLOOKUP(LX57,Language!$D$5:$E$63,2,0))</f>
        <v/>
      </c>
      <c r="LZ57" s="231"/>
      <c r="MA57" s="231"/>
      <c r="MB57" s="317" t="n">
        <f aca="false">COUNTIF(LV$57:LV$60,LV57)+COUNTIF(LX$57:LX$60,LV57)</f>
        <v>0</v>
      </c>
      <c r="MC57" s="228"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28" t="str">
        <f aca="false">IF((MC57&lt;&gt;""),IF(OR(LV66+LX66&lt;&gt;LV71+LX71,PrSettings!$M$4="●"),((LV66+LX66-LV71-LX71)=(LZ57-MA57))*(MC57=1),0),"")</f>
        <v/>
      </c>
      <c r="ME57" s="228" t="str">
        <f aca="false">IF(MD57&lt;&gt;"",IF(MC57="0",0,(LV66+LX66=LZ57)*(LV71+LX71=MA57)),"")</f>
        <v/>
      </c>
      <c r="MF57" s="228"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46" t="str">
        <f aca="false">IF(($C$57&amp;$C$58&amp;$C$59&amp;$C$60&amp;$E$57&amp;$E$58&amp;$E$59&amp;$E$60&lt;&gt;"")*(LV$57&amp;LV$58&amp;LV$59&amp;LV$60&amp;LX$57&amp;LX$58&amp;LX$59&amp;LX$60&lt;&gt;"")*(LV57&amp;LX57&lt;&gt;""),IF(MB57&lt;&gt;1,0,COUNTIF($B$57:$B$60,LV57)+COUNTIF($D$57:$D$60,LV57))+IF(MB52&lt;&gt;1,0,COUNTIF($B$57:$B$60,LX57)+COUNTIF($D$57:$D$60,LX57)),"")</f>
        <v/>
      </c>
    </row>
    <row r="58" s="106" customFormat="true" ht="15.5" hidden="false" customHeight="false" outlineLevel="0" collapsed="false">
      <c r="A58" s="201"/>
      <c r="B58" s="226" t="str">
        <f aca="false">IF(C58="","",INDEX(Groups!$C$7:$C$35,MATCH(C58,Groups!$D$7:$D$35,0)))</f>
        <v/>
      </c>
      <c r="C58" s="227" t="str">
        <f aca="true">INDIRECT("'"&amp;References!$A$1&amp;"'!"&amp;"$I$64")</f>
        <v/>
      </c>
      <c r="D58" s="228" t="str">
        <f aca="false">IF(E58="","",INDEX(Groups!$C$7:$C$35,MATCH(E58,Groups!$D$7:$D$35,0)))</f>
        <v/>
      </c>
      <c r="E58" s="227" t="str">
        <f aca="true">INDIRECT("'"&amp;References!$A$1&amp;"'!"&amp;"$K$64")</f>
        <v/>
      </c>
      <c r="F58" s="229" t="str">
        <f aca="true">IF(AND(INDIRECT("'"&amp;References!$A$1&amp;"'!"&amp;"$I$65")&lt;&gt;"",INDIRECT("'"&amp;References!$A$1&amp;"'!"&amp;"$K$65")&lt;&gt;""),INDIRECT("'"&amp;References!$A$1&amp;"'!"&amp;"$I$65"),"")</f>
        <v/>
      </c>
      <c r="G58" s="230" t="str">
        <f aca="true">IF(AND(INDIRECT("'"&amp;References!$A$1&amp;"'!"&amp;"$I$65")&lt;&gt;"",INDIRECT("'"&amp;References!$A$1&amp;"'!"&amp;"$K$65")&lt;&gt;""),INDIRECT("'"&amp;References!$A$1&amp;"'!"&amp;"$K$65"),"")</f>
        <v/>
      </c>
      <c r="I58" s="241"/>
      <c r="J58" s="227" t="str">
        <f aca="false">IF(I58="","",VLOOKUP(I58,Language!$D$5:$E$63,2,0))</f>
        <v/>
      </c>
      <c r="K58" s="231"/>
      <c r="L58" s="227" t="str">
        <f aca="false">IF(K58="","",VLOOKUP(K58,Language!$D$5:$E$63,2,0))</f>
        <v/>
      </c>
      <c r="M58" s="231"/>
      <c r="N58" s="231"/>
      <c r="O58" s="317" t="n">
        <f aca="false">COUNTIF(I$57:I$60,I58)+COUNTIF(K$57:K$60,I58)</f>
        <v>0</v>
      </c>
      <c r="P58" s="228"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28" t="str">
        <f aca="false">IF((P58&lt;&gt;""),IF(OR(I67+K67&lt;&gt;I72+K72,PrSettings!$M$4="●"),((I67+K67-I72-K72)=(M58-N58))*(P58=1),0),"")</f>
        <v/>
      </c>
      <c r="R58" s="228" t="str">
        <f aca="false">IF(Q58&lt;&gt;"",IF(P58="0",0,(I67+K67=M58)*(I72+K72=N58)),"")</f>
        <v/>
      </c>
      <c r="S58" s="228"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46" t="str">
        <f aca="false">IF(($C$57&amp;$C$58&amp;$C$59&amp;$C$60&amp;$E$57&amp;$E$58&amp;$E$59&amp;$E$60&lt;&gt;"")*(I$57&amp;I$58&amp;I$59&amp;I$60&amp;K$57&amp;K$58&amp;K$59&amp;K$60&lt;&gt;"")*(I58&amp;K58&lt;&gt;""),IF(O58&lt;&gt;1,0,COUNTIF($B$57:$B$60,I58)+COUNTIF($D$57:$D$60,I58))+IF(O53&lt;&gt;1,0,COUNTIF($B$57:$B$60,K58)+COUNTIF($D$57:$D$60,K58)),"")</f>
        <v/>
      </c>
      <c r="V58" s="241"/>
      <c r="W58" s="227" t="str">
        <f aca="false">IF(V58="","",VLOOKUP(V58,Language!$D$5:$E$63,2,0))</f>
        <v/>
      </c>
      <c r="X58" s="231"/>
      <c r="Y58" s="227" t="str">
        <f aca="false">IF(X58="","",VLOOKUP(X58,Language!$D$5:$E$63,2,0))</f>
        <v/>
      </c>
      <c r="Z58" s="231"/>
      <c r="AA58" s="231"/>
      <c r="AB58" s="317" t="n">
        <f aca="false">COUNTIF(V$57:V$60,V58)+COUNTIF(X$57:X$60,V58)</f>
        <v>0</v>
      </c>
      <c r="AC58" s="228"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28" t="str">
        <f aca="false">IF((AC58&lt;&gt;""),IF(OR(V67+X67&lt;&gt;V72+X72,PrSettings!$M$4="●"),((V67+X67-V72-X72)=(Z58-AA58))*(AC58=1),0),"")</f>
        <v/>
      </c>
      <c r="AE58" s="228" t="str">
        <f aca="false">IF(AD58&lt;&gt;"",IF(AC58="0",0,(V67+X67=Z58)*(V72+X72=AA58)),"")</f>
        <v/>
      </c>
      <c r="AF58" s="228"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46" t="str">
        <f aca="false">IF(($C$57&amp;$C$58&amp;$C$59&amp;$C$60&amp;$E$57&amp;$E$58&amp;$E$59&amp;$E$60&lt;&gt;"")*(V$57&amp;V$58&amp;V$59&amp;V$60&amp;X$57&amp;X$58&amp;X$59&amp;X$60&lt;&gt;"")*(V58&amp;X58&lt;&gt;""),IF(AB58&lt;&gt;1,0,COUNTIF($B$57:$B$60,V58)+COUNTIF($D$57:$D$60,V58))+IF(AB53&lt;&gt;1,0,COUNTIF($B$57:$B$60,X58)+COUNTIF($D$57:$D$60,X58)),"")</f>
        <v/>
      </c>
      <c r="AI58" s="241"/>
      <c r="AJ58" s="227" t="str">
        <f aca="false">IF(AI58="","",VLOOKUP(AI58,Language!$D$5:$E$63,2,0))</f>
        <v/>
      </c>
      <c r="AK58" s="231"/>
      <c r="AL58" s="227" t="str">
        <f aca="false">IF(AK58="","",VLOOKUP(AK58,Language!$D$5:$E$63,2,0))</f>
        <v/>
      </c>
      <c r="AM58" s="231"/>
      <c r="AN58" s="231"/>
      <c r="AO58" s="317" t="n">
        <f aca="false">COUNTIF(AI$57:AI$60,AI58)+COUNTIF(AK$57:AK$60,AI58)</f>
        <v>0</v>
      </c>
      <c r="AP58" s="228"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28" t="str">
        <f aca="false">IF((AP58&lt;&gt;""),IF(OR(AI67+AK67&lt;&gt;AI72+AK72,PrSettings!$M$4="●"),((AI67+AK67-AI72-AK72)=(AM58-AN58))*(AP58=1),0),"")</f>
        <v/>
      </c>
      <c r="AR58" s="228" t="str">
        <f aca="false">IF(AQ58&lt;&gt;"",IF(AP58="0",0,(AI67+AK67=AM58)*(AI72+AK72=AN58)),"")</f>
        <v/>
      </c>
      <c r="AS58" s="228"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46" t="str">
        <f aca="false">IF(($C$57&amp;$C$58&amp;$C$59&amp;$C$60&amp;$E$57&amp;$E$58&amp;$E$59&amp;$E$60&lt;&gt;"")*(AI$57&amp;AI$58&amp;AI$59&amp;AI$60&amp;AK$57&amp;AK$58&amp;AK$59&amp;AK$60&lt;&gt;"")*(AI58&amp;AK58&lt;&gt;""),IF(AO58&lt;&gt;1,0,COUNTIF($B$57:$B$60,AI58)+COUNTIF($D$57:$D$60,AI58))+IF(AO53&lt;&gt;1,0,COUNTIF($B$57:$B$60,AK58)+COUNTIF($D$57:$D$60,AK58)),"")</f>
        <v/>
      </c>
      <c r="AV58" s="241"/>
      <c r="AW58" s="227" t="str">
        <f aca="false">IF(AV58="","",VLOOKUP(AV58,Language!$D$5:$E$63,2,0))</f>
        <v/>
      </c>
      <c r="AX58" s="231"/>
      <c r="AY58" s="227" t="str">
        <f aca="false">IF(AX58="","",VLOOKUP(AX58,Language!$D$5:$E$63,2,0))</f>
        <v/>
      </c>
      <c r="AZ58" s="231"/>
      <c r="BA58" s="231"/>
      <c r="BB58" s="317" t="n">
        <f aca="false">COUNTIF(AV$57:AV$60,AV58)+COUNTIF(AX$57:AX$60,AV58)</f>
        <v>0</v>
      </c>
      <c r="BC58" s="228"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28" t="str">
        <f aca="false">IF((BC58&lt;&gt;""),IF(OR(AV67+AX67&lt;&gt;AV72+AX72,PrSettings!$M$4="●"),((AV67+AX67-AV72-AX72)=(AZ58-BA58))*(BC58=1),0),"")</f>
        <v/>
      </c>
      <c r="BE58" s="228" t="str">
        <f aca="false">IF(BD58&lt;&gt;"",IF(BC58="0",0,(AV67+AX67=AZ58)*(AV72+AX72=BA58)),"")</f>
        <v/>
      </c>
      <c r="BF58" s="228"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46" t="str">
        <f aca="false">IF(($C$57&amp;$C$58&amp;$C$59&amp;$C$60&amp;$E$57&amp;$E$58&amp;$E$59&amp;$E$60&lt;&gt;"")*(AV$57&amp;AV$58&amp;AV$59&amp;AV$60&amp;AX$57&amp;AX$58&amp;AX$59&amp;AX$60&lt;&gt;"")*(AV58&amp;AX58&lt;&gt;""),IF(BB58&lt;&gt;1,0,COUNTIF($B$57:$B$60,AV58)+COUNTIF($D$57:$D$60,AV58))+IF(BB53&lt;&gt;1,0,COUNTIF($B$57:$B$60,AX58)+COUNTIF($D$57:$D$60,AX58)),"")</f>
        <v/>
      </c>
      <c r="BI58" s="241"/>
      <c r="BJ58" s="227" t="str">
        <f aca="false">IF(BI58="","",VLOOKUP(BI58,Language!$D$5:$E$63,2,0))</f>
        <v/>
      </c>
      <c r="BK58" s="231"/>
      <c r="BL58" s="227" t="str">
        <f aca="false">IF(BK58="","",VLOOKUP(BK58,Language!$D$5:$E$63,2,0))</f>
        <v/>
      </c>
      <c r="BM58" s="231"/>
      <c r="BN58" s="231"/>
      <c r="BO58" s="317" t="n">
        <f aca="false">COUNTIF(BI$57:BI$60,BI58)+COUNTIF(BK$57:BK$60,BI58)</f>
        <v>0</v>
      </c>
      <c r="BP58" s="228"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28" t="str">
        <f aca="false">IF((BP58&lt;&gt;""),IF(OR(BI67+BK67&lt;&gt;BI72+BK72,PrSettings!$M$4="●"),((BI67+BK67-BI72-BK72)=(BM58-BN58))*(BP58=1),0),"")</f>
        <v/>
      </c>
      <c r="BR58" s="228" t="str">
        <f aca="false">IF(BQ58&lt;&gt;"",IF(BP58="0",0,(BI67+BK67=BM58)*(BI72+BK72=BN58)),"")</f>
        <v/>
      </c>
      <c r="BS58" s="228"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46" t="str">
        <f aca="false">IF(($C$57&amp;$C$58&amp;$C$59&amp;$C$60&amp;$E$57&amp;$E$58&amp;$E$59&amp;$E$60&lt;&gt;"")*(BI$57&amp;BI$58&amp;BI$59&amp;BI$60&amp;BK$57&amp;BK$58&amp;BK$59&amp;BK$60&lt;&gt;"")*(BI58&amp;BK58&lt;&gt;""),IF(BO58&lt;&gt;1,0,COUNTIF($B$57:$B$60,BI58)+COUNTIF($D$57:$D$60,BI58))+IF(BO53&lt;&gt;1,0,COUNTIF($B$57:$B$60,BK58)+COUNTIF($D$57:$D$60,BK58)),"")</f>
        <v/>
      </c>
      <c r="BV58" s="241"/>
      <c r="BW58" s="227" t="str">
        <f aca="false">IF(BV58="","",VLOOKUP(BV58,Language!$D$5:$E$63,2,0))</f>
        <v/>
      </c>
      <c r="BX58" s="231"/>
      <c r="BY58" s="227" t="str">
        <f aca="false">IF(BX58="","",VLOOKUP(BX58,Language!$D$5:$E$63,2,0))</f>
        <v/>
      </c>
      <c r="BZ58" s="231"/>
      <c r="CA58" s="231"/>
      <c r="CB58" s="317" t="n">
        <f aca="false">COUNTIF(BV$57:BV$60,BV58)+COUNTIF(BX$57:BX$60,BV58)</f>
        <v>0</v>
      </c>
      <c r="CC58" s="228"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28" t="str">
        <f aca="false">IF((CC58&lt;&gt;""),IF(OR(BV67+BX67&lt;&gt;BV72+BX72,PrSettings!$M$4="●"),((BV67+BX67-BV72-BX72)=(BZ58-CA58))*(CC58=1),0),"")</f>
        <v/>
      </c>
      <c r="CE58" s="228" t="str">
        <f aca="false">IF(CD58&lt;&gt;"",IF(CC58="0",0,(BV67+BX67=BZ58)*(BV72+BX72=CA58)),"")</f>
        <v/>
      </c>
      <c r="CF58" s="228"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46" t="str">
        <f aca="false">IF(($C$57&amp;$C$58&amp;$C$59&amp;$C$60&amp;$E$57&amp;$E$58&amp;$E$59&amp;$E$60&lt;&gt;"")*(BV$57&amp;BV$58&amp;BV$59&amp;BV$60&amp;BX$57&amp;BX$58&amp;BX$59&amp;BX$60&lt;&gt;"")*(BV58&amp;BX58&lt;&gt;""),IF(CB58&lt;&gt;1,0,COUNTIF($B$57:$B$60,BV58)+COUNTIF($D$57:$D$60,BV58))+IF(CB53&lt;&gt;1,0,COUNTIF($B$57:$B$60,BX58)+COUNTIF($D$57:$D$60,BX58)),"")</f>
        <v/>
      </c>
      <c r="CI58" s="241"/>
      <c r="CJ58" s="227" t="str">
        <f aca="false">IF(CI58="","",VLOOKUP(CI58,Language!$D$5:$E$63,2,0))</f>
        <v/>
      </c>
      <c r="CK58" s="231"/>
      <c r="CL58" s="227" t="str">
        <f aca="false">IF(CK58="","",VLOOKUP(CK58,Language!$D$5:$E$63,2,0))</f>
        <v/>
      </c>
      <c r="CM58" s="231"/>
      <c r="CN58" s="231"/>
      <c r="CO58" s="317" t="n">
        <f aca="false">COUNTIF(CI$57:CI$60,CI58)+COUNTIF(CK$57:CK$60,CI58)</f>
        <v>0</v>
      </c>
      <c r="CP58" s="228"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28" t="str">
        <f aca="false">IF((CP58&lt;&gt;""),IF(OR(CI67+CK67&lt;&gt;CI72+CK72,PrSettings!$M$4="●"),((CI67+CK67-CI72-CK72)=(CM58-CN58))*(CP58=1),0),"")</f>
        <v/>
      </c>
      <c r="CR58" s="228" t="str">
        <f aca="false">IF(CQ58&lt;&gt;"",IF(CP58="0",0,(CI67+CK67=CM58)*(CI72+CK72=CN58)),"")</f>
        <v/>
      </c>
      <c r="CS58" s="228"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46" t="str">
        <f aca="false">IF(($C$57&amp;$C$58&amp;$C$59&amp;$C$60&amp;$E$57&amp;$E$58&amp;$E$59&amp;$E$60&lt;&gt;"")*(CI$57&amp;CI$58&amp;CI$59&amp;CI$60&amp;CK$57&amp;CK$58&amp;CK$59&amp;CK$60&lt;&gt;"")*(CI58&amp;CK58&lt;&gt;""),IF(CO58&lt;&gt;1,0,COUNTIF($B$57:$B$60,CI58)+COUNTIF($D$57:$D$60,CI58))+IF(CO53&lt;&gt;1,0,COUNTIF($B$57:$B$60,CK58)+COUNTIF($D$57:$D$60,CK58)),"")</f>
        <v/>
      </c>
      <c r="CV58" s="241"/>
      <c r="CW58" s="227" t="str">
        <f aca="false">IF(CV58="","",VLOOKUP(CV58,Language!$D$5:$E$63,2,0))</f>
        <v/>
      </c>
      <c r="CX58" s="231"/>
      <c r="CY58" s="227" t="str">
        <f aca="false">IF(CX58="","",VLOOKUP(CX58,Language!$D$5:$E$63,2,0))</f>
        <v/>
      </c>
      <c r="CZ58" s="231"/>
      <c r="DA58" s="231"/>
      <c r="DB58" s="317" t="n">
        <f aca="false">COUNTIF(CV$57:CV$60,CV58)+COUNTIF(CX$57:CX$60,CV58)</f>
        <v>0</v>
      </c>
      <c r="DC58" s="228"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28" t="str">
        <f aca="false">IF((DC58&lt;&gt;""),IF(OR(CV67+CX67&lt;&gt;CV72+CX72,PrSettings!$M$4="●"),((CV67+CX67-CV72-CX72)=(CZ58-DA58))*(DC58=1),0),"")</f>
        <v/>
      </c>
      <c r="DE58" s="228" t="str">
        <f aca="false">IF(DD58&lt;&gt;"",IF(DC58="0",0,(CV67+CX67=CZ58)*(CV72+CX72=DA58)),"")</f>
        <v/>
      </c>
      <c r="DF58" s="228"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46" t="str">
        <f aca="false">IF(($C$57&amp;$C$58&amp;$C$59&amp;$C$60&amp;$E$57&amp;$E$58&amp;$E$59&amp;$E$60&lt;&gt;"")*(CV$57&amp;CV$58&amp;CV$59&amp;CV$60&amp;CX$57&amp;CX$58&amp;CX$59&amp;CX$60&lt;&gt;"")*(CV58&amp;CX58&lt;&gt;""),IF(DB58&lt;&gt;1,0,COUNTIF($B$57:$B$60,CV58)+COUNTIF($D$57:$D$60,CV58))+IF(DB53&lt;&gt;1,0,COUNTIF($B$57:$B$60,CX58)+COUNTIF($D$57:$D$60,CX58)),"")</f>
        <v/>
      </c>
      <c r="DI58" s="241"/>
      <c r="DJ58" s="227" t="str">
        <f aca="false">IF(DI58="","",VLOOKUP(DI58,Language!$D$5:$E$63,2,0))</f>
        <v/>
      </c>
      <c r="DK58" s="231"/>
      <c r="DL58" s="227" t="str">
        <f aca="false">IF(DK58="","",VLOOKUP(DK58,Language!$D$5:$E$63,2,0))</f>
        <v/>
      </c>
      <c r="DM58" s="231"/>
      <c r="DN58" s="231"/>
      <c r="DO58" s="317" t="n">
        <f aca="false">COUNTIF(DI$57:DI$60,DI58)+COUNTIF(DK$57:DK$60,DI58)</f>
        <v>0</v>
      </c>
      <c r="DP58" s="228"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28" t="str">
        <f aca="false">IF((DP58&lt;&gt;""),IF(OR(DI67+DK67&lt;&gt;DI72+DK72,PrSettings!$M$4="●"),((DI67+DK67-DI72-DK72)=(DM58-DN58))*(DP58=1),0),"")</f>
        <v/>
      </c>
      <c r="DR58" s="228" t="str">
        <f aca="false">IF(DQ58&lt;&gt;"",IF(DP58="0",0,(DI67+DK67=DM58)*(DI72+DK72=DN58)),"")</f>
        <v/>
      </c>
      <c r="DS58" s="228"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46" t="str">
        <f aca="false">IF(($C$57&amp;$C$58&amp;$C$59&amp;$C$60&amp;$E$57&amp;$E$58&amp;$E$59&amp;$E$60&lt;&gt;"")*(DI$57&amp;DI$58&amp;DI$59&amp;DI$60&amp;DK$57&amp;DK$58&amp;DK$59&amp;DK$60&lt;&gt;"")*(DI58&amp;DK58&lt;&gt;""),IF(DO58&lt;&gt;1,0,COUNTIF($B$57:$B$60,DI58)+COUNTIF($D$57:$D$60,DI58))+IF(DO53&lt;&gt;1,0,COUNTIF($B$57:$B$60,DK58)+COUNTIF($D$57:$D$60,DK58)),"")</f>
        <v/>
      </c>
      <c r="DV58" s="241"/>
      <c r="DW58" s="227" t="str">
        <f aca="false">IF(DV58="","",VLOOKUP(DV58,Language!$D$5:$E$63,2,0))</f>
        <v/>
      </c>
      <c r="DX58" s="231"/>
      <c r="DY58" s="227" t="str">
        <f aca="false">IF(DX58="","",VLOOKUP(DX58,Language!$D$5:$E$63,2,0))</f>
        <v/>
      </c>
      <c r="DZ58" s="231"/>
      <c r="EA58" s="231"/>
      <c r="EB58" s="317" t="n">
        <f aca="false">COUNTIF(DV$57:DV$60,DV58)+COUNTIF(DX$57:DX$60,DV58)</f>
        <v>0</v>
      </c>
      <c r="EC58" s="228"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28" t="str">
        <f aca="false">IF((EC58&lt;&gt;""),IF(OR(DV67+DX67&lt;&gt;DV72+DX72,PrSettings!$M$4="●"),((DV67+DX67-DV72-DX72)=(DZ58-EA58))*(EC58=1),0),"")</f>
        <v/>
      </c>
      <c r="EE58" s="228" t="str">
        <f aca="false">IF(ED58&lt;&gt;"",IF(EC58="0",0,(DV67+DX67=DZ58)*(DV72+DX72=EA58)),"")</f>
        <v/>
      </c>
      <c r="EF58" s="228"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46" t="str">
        <f aca="false">IF(($C$57&amp;$C$58&amp;$C$59&amp;$C$60&amp;$E$57&amp;$E$58&amp;$E$59&amp;$E$60&lt;&gt;"")*(DV$57&amp;DV$58&amp;DV$59&amp;DV$60&amp;DX$57&amp;DX$58&amp;DX$59&amp;DX$60&lt;&gt;"")*(DV58&amp;DX58&lt;&gt;""),IF(EB58&lt;&gt;1,0,COUNTIF($B$57:$B$60,DV58)+COUNTIF($D$57:$D$60,DV58))+IF(EB53&lt;&gt;1,0,COUNTIF($B$57:$B$60,DX58)+COUNTIF($D$57:$D$60,DX58)),"")</f>
        <v/>
      </c>
      <c r="EI58" s="241"/>
      <c r="EJ58" s="227" t="str">
        <f aca="false">IF(EI58="","",VLOOKUP(EI58,Language!$D$5:$E$63,2,0))</f>
        <v/>
      </c>
      <c r="EK58" s="231"/>
      <c r="EL58" s="227" t="str">
        <f aca="false">IF(EK58="","",VLOOKUP(EK58,Language!$D$5:$E$63,2,0))</f>
        <v/>
      </c>
      <c r="EM58" s="231"/>
      <c r="EN58" s="231"/>
      <c r="EO58" s="317" t="n">
        <f aca="false">COUNTIF(EI$57:EI$60,EI58)+COUNTIF(EK$57:EK$60,EI58)</f>
        <v>0</v>
      </c>
      <c r="EP58" s="228"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28" t="str">
        <f aca="false">IF((EP58&lt;&gt;""),IF(OR(EI67+EK67&lt;&gt;EI72+EK72,PrSettings!$M$4="●"),((EI67+EK67-EI72-EK72)=(EM58-EN58))*(EP58=1),0),"")</f>
        <v/>
      </c>
      <c r="ER58" s="228" t="str">
        <f aca="false">IF(EQ58&lt;&gt;"",IF(EP58="0",0,(EI67+EK67=EM58)*(EI72+EK72=EN58)),"")</f>
        <v/>
      </c>
      <c r="ES58" s="228"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46" t="str">
        <f aca="false">IF(($C$57&amp;$C$58&amp;$C$59&amp;$C$60&amp;$E$57&amp;$E$58&amp;$E$59&amp;$E$60&lt;&gt;"")*(EI$57&amp;EI$58&amp;EI$59&amp;EI$60&amp;EK$57&amp;EK$58&amp;EK$59&amp;EK$60&lt;&gt;"")*(EI58&amp;EK58&lt;&gt;""),IF(EO58&lt;&gt;1,0,COUNTIF($B$57:$B$60,EI58)+COUNTIF($D$57:$D$60,EI58))+IF(EO53&lt;&gt;1,0,COUNTIF($B$57:$B$60,EK58)+COUNTIF($D$57:$D$60,EK58)),"")</f>
        <v/>
      </c>
      <c r="EV58" s="241"/>
      <c r="EW58" s="227" t="str">
        <f aca="false">IF(EV58="","",VLOOKUP(EV58,Language!$D$5:$E$63,2,0))</f>
        <v/>
      </c>
      <c r="EX58" s="231"/>
      <c r="EY58" s="227" t="str">
        <f aca="false">IF(EX58="","",VLOOKUP(EX58,Language!$D$5:$E$63,2,0))</f>
        <v/>
      </c>
      <c r="EZ58" s="231"/>
      <c r="FA58" s="231"/>
      <c r="FB58" s="317" t="n">
        <f aca="false">COUNTIF(EV$57:EV$60,EV58)+COUNTIF(EX$57:EX$60,EV58)</f>
        <v>0</v>
      </c>
      <c r="FC58" s="228"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28" t="str">
        <f aca="false">IF((FC58&lt;&gt;""),IF(OR(EV67+EX67&lt;&gt;EV72+EX72,PrSettings!$M$4="●"),((EV67+EX67-EV72-EX72)=(EZ58-FA58))*(FC58=1),0),"")</f>
        <v/>
      </c>
      <c r="FE58" s="228" t="str">
        <f aca="false">IF(FD58&lt;&gt;"",IF(FC58="0",0,(EV67+EX67=EZ58)*(EV72+EX72=FA58)),"")</f>
        <v/>
      </c>
      <c r="FF58" s="228"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46" t="str">
        <f aca="false">IF(($C$57&amp;$C$58&amp;$C$59&amp;$C$60&amp;$E$57&amp;$E$58&amp;$E$59&amp;$E$60&lt;&gt;"")*(EV$57&amp;EV$58&amp;EV$59&amp;EV$60&amp;EX$57&amp;EX$58&amp;EX$59&amp;EX$60&lt;&gt;"")*(EV58&amp;EX58&lt;&gt;""),IF(FB58&lt;&gt;1,0,COUNTIF($B$57:$B$60,EV58)+COUNTIF($D$57:$D$60,EV58))+IF(FB53&lt;&gt;1,0,COUNTIF($B$57:$B$60,EX58)+COUNTIF($D$57:$D$60,EX58)),"")</f>
        <v/>
      </c>
      <c r="FI58" s="241"/>
      <c r="FJ58" s="227" t="str">
        <f aca="false">IF(FI58="","",VLOOKUP(FI58,Language!$D$5:$E$63,2,0))</f>
        <v/>
      </c>
      <c r="FK58" s="231"/>
      <c r="FL58" s="227" t="str">
        <f aca="false">IF(FK58="","",VLOOKUP(FK58,Language!$D$5:$E$63,2,0))</f>
        <v/>
      </c>
      <c r="FM58" s="231"/>
      <c r="FN58" s="231"/>
      <c r="FO58" s="317" t="n">
        <f aca="false">COUNTIF(FI$57:FI$60,FI58)+COUNTIF(FK$57:FK$60,FI58)</f>
        <v>0</v>
      </c>
      <c r="FP58" s="228"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28" t="str">
        <f aca="false">IF((FP58&lt;&gt;""),IF(OR(FI67+FK67&lt;&gt;FI72+FK72,PrSettings!$M$4="●"),((FI67+FK67-FI72-FK72)=(FM58-FN58))*(FP58=1),0),"")</f>
        <v/>
      </c>
      <c r="FR58" s="228" t="str">
        <f aca="false">IF(FQ58&lt;&gt;"",IF(FP58="0",0,(FI67+FK67=FM58)*(FI72+FK72=FN58)),"")</f>
        <v/>
      </c>
      <c r="FS58" s="228"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46" t="str">
        <f aca="false">IF(($C$57&amp;$C$58&amp;$C$59&amp;$C$60&amp;$E$57&amp;$E$58&amp;$E$59&amp;$E$60&lt;&gt;"")*(FI$57&amp;FI$58&amp;FI$59&amp;FI$60&amp;FK$57&amp;FK$58&amp;FK$59&amp;FK$60&lt;&gt;"")*(FI58&amp;FK58&lt;&gt;""),IF(FO58&lt;&gt;1,0,COUNTIF($B$57:$B$60,FI58)+COUNTIF($D$57:$D$60,FI58))+IF(FO53&lt;&gt;1,0,COUNTIF($B$57:$B$60,FK58)+COUNTIF($D$57:$D$60,FK58)),"")</f>
        <v/>
      </c>
      <c r="FV58" s="241"/>
      <c r="FW58" s="227" t="str">
        <f aca="false">IF(FV58="","",VLOOKUP(FV58,Language!$D$5:$E$63,2,0))</f>
        <v/>
      </c>
      <c r="FX58" s="231"/>
      <c r="FY58" s="227" t="str">
        <f aca="false">IF(FX58="","",VLOOKUP(FX58,Language!$D$5:$E$63,2,0))</f>
        <v/>
      </c>
      <c r="FZ58" s="231"/>
      <c r="GA58" s="231"/>
      <c r="GB58" s="317" t="n">
        <f aca="false">COUNTIF(FV$57:FV$60,FV58)+COUNTIF(FX$57:FX$60,FV58)</f>
        <v>0</v>
      </c>
      <c r="GC58" s="228"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28" t="str">
        <f aca="false">IF((GC58&lt;&gt;""),IF(OR(FV67+FX67&lt;&gt;FV72+FX72,PrSettings!$M$4="●"),((FV67+FX67-FV72-FX72)=(FZ58-GA58))*(GC58=1),0),"")</f>
        <v/>
      </c>
      <c r="GE58" s="228" t="str">
        <f aca="false">IF(GD58&lt;&gt;"",IF(GC58="0",0,(FV67+FX67=FZ58)*(FV72+FX72=GA58)),"")</f>
        <v/>
      </c>
      <c r="GF58" s="228"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46" t="str">
        <f aca="false">IF(($C$57&amp;$C$58&amp;$C$59&amp;$C$60&amp;$E$57&amp;$E$58&amp;$E$59&amp;$E$60&lt;&gt;"")*(FV$57&amp;FV$58&amp;FV$59&amp;FV$60&amp;FX$57&amp;FX$58&amp;FX$59&amp;FX$60&lt;&gt;"")*(FV58&amp;FX58&lt;&gt;""),IF(GB58&lt;&gt;1,0,COUNTIF($B$57:$B$60,FV58)+COUNTIF($D$57:$D$60,FV58))+IF(GB53&lt;&gt;1,0,COUNTIF($B$57:$B$60,FX58)+COUNTIF($D$57:$D$60,FX58)),"")</f>
        <v/>
      </c>
      <c r="GI58" s="241"/>
      <c r="GJ58" s="227" t="str">
        <f aca="false">IF(GI58="","",VLOOKUP(GI58,Language!$D$5:$E$63,2,0))</f>
        <v/>
      </c>
      <c r="GK58" s="231"/>
      <c r="GL58" s="227" t="str">
        <f aca="false">IF(GK58="","",VLOOKUP(GK58,Language!$D$5:$E$63,2,0))</f>
        <v/>
      </c>
      <c r="GM58" s="231"/>
      <c r="GN58" s="231"/>
      <c r="GO58" s="317" t="n">
        <f aca="false">COUNTIF(GI$57:GI$60,GI58)+COUNTIF(GK$57:GK$60,GI58)</f>
        <v>0</v>
      </c>
      <c r="GP58" s="228"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28" t="str">
        <f aca="false">IF((GP58&lt;&gt;""),IF(OR(GI67+GK67&lt;&gt;GI72+GK72,PrSettings!$M$4="●"),((GI67+GK67-GI72-GK72)=(GM58-GN58))*(GP58=1),0),"")</f>
        <v/>
      </c>
      <c r="GR58" s="228" t="str">
        <f aca="false">IF(GQ58&lt;&gt;"",IF(GP58="0",0,(GI67+GK67=GM58)*(GI72+GK72=GN58)),"")</f>
        <v/>
      </c>
      <c r="GS58" s="228"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46" t="str">
        <f aca="false">IF(($C$57&amp;$C$58&amp;$C$59&amp;$C$60&amp;$E$57&amp;$E$58&amp;$E$59&amp;$E$60&lt;&gt;"")*(GI$57&amp;GI$58&amp;GI$59&amp;GI$60&amp;GK$57&amp;GK$58&amp;GK$59&amp;GK$60&lt;&gt;"")*(GI58&amp;GK58&lt;&gt;""),IF(GO58&lt;&gt;1,0,COUNTIF($B$57:$B$60,GI58)+COUNTIF($D$57:$D$60,GI58))+IF(GO53&lt;&gt;1,0,COUNTIF($B$57:$B$60,GK58)+COUNTIF($D$57:$D$60,GK58)),"")</f>
        <v/>
      </c>
      <c r="GV58" s="241"/>
      <c r="GW58" s="227" t="str">
        <f aca="false">IF(GV58="","",VLOOKUP(GV58,Language!$D$5:$E$63,2,0))</f>
        <v/>
      </c>
      <c r="GX58" s="231"/>
      <c r="GY58" s="227" t="str">
        <f aca="false">IF(GX58="","",VLOOKUP(GX58,Language!$D$5:$E$63,2,0))</f>
        <v/>
      </c>
      <c r="GZ58" s="231"/>
      <c r="HA58" s="231"/>
      <c r="HB58" s="317" t="n">
        <f aca="false">COUNTIF(GV$57:GV$60,GV58)+COUNTIF(GX$57:GX$60,GV58)</f>
        <v>0</v>
      </c>
      <c r="HC58" s="228"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28" t="str">
        <f aca="false">IF((HC58&lt;&gt;""),IF(OR(GV67+GX67&lt;&gt;GV72+GX72,PrSettings!$M$4="●"),((GV67+GX67-GV72-GX72)=(GZ58-HA58))*(HC58=1),0),"")</f>
        <v/>
      </c>
      <c r="HE58" s="228" t="str">
        <f aca="false">IF(HD58&lt;&gt;"",IF(HC58="0",0,(GV67+GX67=GZ58)*(GV72+GX72=HA58)),"")</f>
        <v/>
      </c>
      <c r="HF58" s="228"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46" t="str">
        <f aca="false">IF(($C$57&amp;$C$58&amp;$C$59&amp;$C$60&amp;$E$57&amp;$E$58&amp;$E$59&amp;$E$60&lt;&gt;"")*(GV$57&amp;GV$58&amp;GV$59&amp;GV$60&amp;GX$57&amp;GX$58&amp;GX$59&amp;GX$60&lt;&gt;"")*(GV58&amp;GX58&lt;&gt;""),IF(HB58&lt;&gt;1,0,COUNTIF($B$57:$B$60,GV58)+COUNTIF($D$57:$D$60,GV58))+IF(HB53&lt;&gt;1,0,COUNTIF($B$57:$B$60,GX58)+COUNTIF($D$57:$D$60,GX58)),"")</f>
        <v/>
      </c>
      <c r="HI58" s="241"/>
      <c r="HJ58" s="227" t="str">
        <f aca="false">IF(HI58="","",VLOOKUP(HI58,Language!$D$5:$E$63,2,0))</f>
        <v/>
      </c>
      <c r="HK58" s="231"/>
      <c r="HL58" s="227" t="str">
        <f aca="false">IF(HK58="","",VLOOKUP(HK58,Language!$D$5:$E$63,2,0))</f>
        <v/>
      </c>
      <c r="HM58" s="231"/>
      <c r="HN58" s="231"/>
      <c r="HO58" s="317" t="n">
        <f aca="false">COUNTIF(HI$57:HI$60,HI58)+COUNTIF(HK$57:HK$60,HI58)</f>
        <v>0</v>
      </c>
      <c r="HP58" s="228"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28" t="str">
        <f aca="false">IF((HP58&lt;&gt;""),IF(OR(HI67+HK67&lt;&gt;HI72+HK72,PrSettings!$M$4="●"),((HI67+HK67-HI72-HK72)=(HM58-HN58))*(HP58=1),0),"")</f>
        <v/>
      </c>
      <c r="HR58" s="228" t="str">
        <f aca="false">IF(HQ58&lt;&gt;"",IF(HP58="0",0,(HI67+HK67=HM58)*(HI72+HK72=HN58)),"")</f>
        <v/>
      </c>
      <c r="HS58" s="228"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46" t="str">
        <f aca="false">IF(($C$57&amp;$C$58&amp;$C$59&amp;$C$60&amp;$E$57&amp;$E$58&amp;$E$59&amp;$E$60&lt;&gt;"")*(HI$57&amp;HI$58&amp;HI$59&amp;HI$60&amp;HK$57&amp;HK$58&amp;HK$59&amp;HK$60&lt;&gt;"")*(HI58&amp;HK58&lt;&gt;""),IF(HO58&lt;&gt;1,0,COUNTIF($B$57:$B$60,HI58)+COUNTIF($D$57:$D$60,HI58))+IF(HO53&lt;&gt;1,0,COUNTIF($B$57:$B$60,HK58)+COUNTIF($D$57:$D$60,HK58)),"")</f>
        <v/>
      </c>
      <c r="HV58" s="241"/>
      <c r="HW58" s="227" t="str">
        <f aca="false">IF(HV58="","",VLOOKUP(HV58,Language!$D$5:$E$63,2,0))</f>
        <v/>
      </c>
      <c r="HX58" s="231"/>
      <c r="HY58" s="227" t="str">
        <f aca="false">IF(HX58="","",VLOOKUP(HX58,Language!$D$5:$E$63,2,0))</f>
        <v/>
      </c>
      <c r="HZ58" s="231"/>
      <c r="IA58" s="231"/>
      <c r="IB58" s="317" t="n">
        <f aca="false">COUNTIF(HV$57:HV$60,HV58)+COUNTIF(HX$57:HX$60,HV58)</f>
        <v>0</v>
      </c>
      <c r="IC58" s="228"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28" t="str">
        <f aca="false">IF((IC58&lt;&gt;""),IF(OR(HV67+HX67&lt;&gt;HV72+HX72,PrSettings!$M$4="●"),((HV67+HX67-HV72-HX72)=(HZ58-IA58))*(IC58=1),0),"")</f>
        <v/>
      </c>
      <c r="IE58" s="228" t="str">
        <f aca="false">IF(ID58&lt;&gt;"",IF(IC58="0",0,(HV67+HX67=HZ58)*(HV72+HX72=IA58)),"")</f>
        <v/>
      </c>
      <c r="IF58" s="228"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46" t="str">
        <f aca="false">IF(($C$57&amp;$C$58&amp;$C$59&amp;$C$60&amp;$E$57&amp;$E$58&amp;$E$59&amp;$E$60&lt;&gt;"")*(HV$57&amp;HV$58&amp;HV$59&amp;HV$60&amp;HX$57&amp;HX$58&amp;HX$59&amp;HX$60&lt;&gt;"")*(HV58&amp;HX58&lt;&gt;""),IF(IB58&lt;&gt;1,0,COUNTIF($B$57:$B$60,HV58)+COUNTIF($D$57:$D$60,HV58))+IF(IB53&lt;&gt;1,0,COUNTIF($B$57:$B$60,HX58)+COUNTIF($D$57:$D$60,HX58)),"")</f>
        <v/>
      </c>
      <c r="II58" s="241"/>
      <c r="IJ58" s="227" t="str">
        <f aca="false">IF(II58="","",VLOOKUP(II58,Language!$D$5:$E$63,2,0))</f>
        <v/>
      </c>
      <c r="IK58" s="231"/>
      <c r="IL58" s="227" t="str">
        <f aca="false">IF(IK58="","",VLOOKUP(IK58,Language!$D$5:$E$63,2,0))</f>
        <v/>
      </c>
      <c r="IM58" s="231"/>
      <c r="IN58" s="231"/>
      <c r="IO58" s="317" t="n">
        <f aca="false">COUNTIF(II$57:II$60,II58)+COUNTIF(IK$57:IK$60,II58)</f>
        <v>0</v>
      </c>
      <c r="IP58" s="228"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28" t="str">
        <f aca="false">IF((IP58&lt;&gt;""),IF(OR(II67+IK67&lt;&gt;II72+IK72,PrSettings!$M$4="●"),((II67+IK67-II72-IK72)=(IM58-IN58))*(IP58=1),0),"")</f>
        <v/>
      </c>
      <c r="IR58" s="228" t="str">
        <f aca="false">IF(IQ58&lt;&gt;"",IF(IP58="0",0,(II67+IK67=IM58)*(II72+IK72=IN58)),"")</f>
        <v/>
      </c>
      <c r="IS58" s="228"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46" t="str">
        <f aca="false">IF(($C$57&amp;$C$58&amp;$C$59&amp;$C$60&amp;$E$57&amp;$E$58&amp;$E$59&amp;$E$60&lt;&gt;"")*(II$57&amp;II$58&amp;II$59&amp;II$60&amp;IK$57&amp;IK$58&amp;IK$59&amp;IK$60&lt;&gt;"")*(II58&amp;IK58&lt;&gt;""),IF(IO58&lt;&gt;1,0,COUNTIF($B$57:$B$60,II58)+COUNTIF($D$57:$D$60,II58))+IF(IO53&lt;&gt;1,0,COUNTIF($B$57:$B$60,IK58)+COUNTIF($D$57:$D$60,IK58)),"")</f>
        <v/>
      </c>
      <c r="IV58" s="241"/>
      <c r="IW58" s="227" t="str">
        <f aca="false">IF(IV58="","",VLOOKUP(IV58,Language!$D$5:$E$63,2,0))</f>
        <v/>
      </c>
      <c r="IX58" s="231"/>
      <c r="IY58" s="227" t="str">
        <f aca="false">IF(IX58="","",VLOOKUP(IX58,Language!$D$5:$E$63,2,0))</f>
        <v/>
      </c>
      <c r="IZ58" s="231"/>
      <c r="JA58" s="231"/>
      <c r="JB58" s="317" t="n">
        <f aca="false">COUNTIF(IV$57:IV$60,IV58)+COUNTIF(IX$57:IX$60,IV58)</f>
        <v>0</v>
      </c>
      <c r="JC58" s="228"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28" t="str">
        <f aca="false">IF((JC58&lt;&gt;""),IF(OR(IV67+IX67&lt;&gt;IV72+IX72,PrSettings!$M$4="●"),((IV67+IX67-IV72-IX72)=(IZ58-JA58))*(JC58=1),0),"")</f>
        <v/>
      </c>
      <c r="JE58" s="228" t="str">
        <f aca="false">IF(JD58&lt;&gt;"",IF(JC58="0",0,(IV67+IX67=IZ58)*(IV72+IX72=JA58)),"")</f>
        <v/>
      </c>
      <c r="JF58" s="228"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46" t="str">
        <f aca="false">IF(($C$57&amp;$C$58&amp;$C$59&amp;$C$60&amp;$E$57&amp;$E$58&amp;$E$59&amp;$E$60&lt;&gt;"")*(IV$57&amp;IV$58&amp;IV$59&amp;IV$60&amp;IX$57&amp;IX$58&amp;IX$59&amp;IX$60&lt;&gt;"")*(IV58&amp;IX58&lt;&gt;""),IF(JB58&lt;&gt;1,0,COUNTIF($B$57:$B$60,IV58)+COUNTIF($D$57:$D$60,IV58))+IF(JB53&lt;&gt;1,0,COUNTIF($B$57:$B$60,IX58)+COUNTIF($D$57:$D$60,IX58)),"")</f>
        <v/>
      </c>
      <c r="JI58" s="241"/>
      <c r="JJ58" s="227" t="str">
        <f aca="false">IF(JI58="","",VLOOKUP(JI58,Language!$D$5:$E$63,2,0))</f>
        <v/>
      </c>
      <c r="JK58" s="231"/>
      <c r="JL58" s="227" t="str">
        <f aca="false">IF(JK58="","",VLOOKUP(JK58,Language!$D$5:$E$63,2,0))</f>
        <v/>
      </c>
      <c r="JM58" s="231"/>
      <c r="JN58" s="231"/>
      <c r="JO58" s="317" t="n">
        <f aca="false">COUNTIF(JI$57:JI$60,JI58)+COUNTIF(JK$57:JK$60,JI58)</f>
        <v>0</v>
      </c>
      <c r="JP58" s="228"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28" t="str">
        <f aca="false">IF((JP58&lt;&gt;""),IF(OR(JI67+JK67&lt;&gt;JI72+JK72,PrSettings!$M$4="●"),((JI67+JK67-JI72-JK72)=(JM58-JN58))*(JP58=1),0),"")</f>
        <v/>
      </c>
      <c r="JR58" s="228" t="str">
        <f aca="false">IF(JQ58&lt;&gt;"",IF(JP58="0",0,(JI67+JK67=JM58)*(JI72+JK72=JN58)),"")</f>
        <v/>
      </c>
      <c r="JS58" s="228"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46" t="str">
        <f aca="false">IF(($C$57&amp;$C$58&amp;$C$59&amp;$C$60&amp;$E$57&amp;$E$58&amp;$E$59&amp;$E$60&lt;&gt;"")*(JI$57&amp;JI$58&amp;JI$59&amp;JI$60&amp;JK$57&amp;JK$58&amp;JK$59&amp;JK$60&lt;&gt;"")*(JI58&amp;JK58&lt;&gt;""),IF(JO58&lt;&gt;1,0,COUNTIF($B$57:$B$60,JI58)+COUNTIF($D$57:$D$60,JI58))+IF(JO53&lt;&gt;1,0,COUNTIF($B$57:$B$60,JK58)+COUNTIF($D$57:$D$60,JK58)),"")</f>
        <v/>
      </c>
      <c r="JV58" s="241"/>
      <c r="JW58" s="227" t="str">
        <f aca="false">IF(JV58="","",VLOOKUP(JV58,Language!$D$5:$E$63,2,0))</f>
        <v/>
      </c>
      <c r="JX58" s="231"/>
      <c r="JY58" s="227" t="str">
        <f aca="false">IF(JX58="","",VLOOKUP(JX58,Language!$D$5:$E$63,2,0))</f>
        <v/>
      </c>
      <c r="JZ58" s="231"/>
      <c r="KA58" s="231"/>
      <c r="KB58" s="317" t="n">
        <f aca="false">COUNTIF(JV$57:JV$60,JV58)+COUNTIF(JX$57:JX$60,JV58)</f>
        <v>0</v>
      </c>
      <c r="KC58" s="228"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28" t="str">
        <f aca="false">IF((KC58&lt;&gt;""),IF(OR(JV67+JX67&lt;&gt;JV72+JX72,PrSettings!$M$4="●"),((JV67+JX67-JV72-JX72)=(JZ58-KA58))*(KC58=1),0),"")</f>
        <v/>
      </c>
      <c r="KE58" s="228" t="str">
        <f aca="false">IF(KD58&lt;&gt;"",IF(KC58="0",0,(JV67+JX67=JZ58)*(JV72+JX72=KA58)),"")</f>
        <v/>
      </c>
      <c r="KF58" s="228"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46" t="str">
        <f aca="false">IF(($C$57&amp;$C$58&amp;$C$59&amp;$C$60&amp;$E$57&amp;$E$58&amp;$E$59&amp;$E$60&lt;&gt;"")*(JV$57&amp;JV$58&amp;JV$59&amp;JV$60&amp;JX$57&amp;JX$58&amp;JX$59&amp;JX$60&lt;&gt;"")*(JV58&amp;JX58&lt;&gt;""),IF(KB58&lt;&gt;1,0,COUNTIF($B$57:$B$60,JV58)+COUNTIF($D$57:$D$60,JV58))+IF(KB53&lt;&gt;1,0,COUNTIF($B$57:$B$60,JX58)+COUNTIF($D$57:$D$60,JX58)),"")</f>
        <v/>
      </c>
      <c r="KI58" s="241"/>
      <c r="KJ58" s="227" t="str">
        <f aca="false">IF(KI58="","",VLOOKUP(KI58,Language!$D$5:$E$63,2,0))</f>
        <v/>
      </c>
      <c r="KK58" s="231"/>
      <c r="KL58" s="227" t="str">
        <f aca="false">IF(KK58="","",VLOOKUP(KK58,Language!$D$5:$E$63,2,0))</f>
        <v/>
      </c>
      <c r="KM58" s="231"/>
      <c r="KN58" s="231"/>
      <c r="KO58" s="317" t="n">
        <f aca="false">COUNTIF(KI$57:KI$60,KI58)+COUNTIF(KK$57:KK$60,KI58)</f>
        <v>0</v>
      </c>
      <c r="KP58" s="228"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28" t="str">
        <f aca="false">IF((KP58&lt;&gt;""),IF(OR(KI67+KK67&lt;&gt;KI72+KK72,PrSettings!$M$4="●"),((KI67+KK67-KI72-KK72)=(KM58-KN58))*(KP58=1),0),"")</f>
        <v/>
      </c>
      <c r="KR58" s="228" t="str">
        <f aca="false">IF(KQ58&lt;&gt;"",IF(KP58="0",0,(KI67+KK67=KM58)*(KI72+KK72=KN58)),"")</f>
        <v/>
      </c>
      <c r="KS58" s="228"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46" t="str">
        <f aca="false">IF(($C$57&amp;$C$58&amp;$C$59&amp;$C$60&amp;$E$57&amp;$E$58&amp;$E$59&amp;$E$60&lt;&gt;"")*(KI$57&amp;KI$58&amp;KI$59&amp;KI$60&amp;KK$57&amp;KK$58&amp;KK$59&amp;KK$60&lt;&gt;"")*(KI58&amp;KK58&lt;&gt;""),IF(KO58&lt;&gt;1,0,COUNTIF($B$57:$B$60,KI58)+COUNTIF($D$57:$D$60,KI58))+IF(KO53&lt;&gt;1,0,COUNTIF($B$57:$B$60,KK58)+COUNTIF($D$57:$D$60,KK58)),"")</f>
        <v/>
      </c>
      <c r="KV58" s="241"/>
      <c r="KW58" s="227" t="str">
        <f aca="false">IF(KV58="","",VLOOKUP(KV58,Language!$D$5:$E$63,2,0))</f>
        <v/>
      </c>
      <c r="KX58" s="231"/>
      <c r="KY58" s="227" t="str">
        <f aca="false">IF(KX58="","",VLOOKUP(KX58,Language!$D$5:$E$63,2,0))</f>
        <v/>
      </c>
      <c r="KZ58" s="231"/>
      <c r="LA58" s="231"/>
      <c r="LB58" s="317" t="n">
        <f aca="false">COUNTIF(KV$57:KV$60,KV58)+COUNTIF(KX$57:KX$60,KV58)</f>
        <v>0</v>
      </c>
      <c r="LC58" s="228"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28" t="str">
        <f aca="false">IF((LC58&lt;&gt;""),IF(OR(KV67+KX67&lt;&gt;KV72+KX72,PrSettings!$M$4="●"),((KV67+KX67-KV72-KX72)=(KZ58-LA58))*(LC58=1),0),"")</f>
        <v/>
      </c>
      <c r="LE58" s="228" t="str">
        <f aca="false">IF(LD58&lt;&gt;"",IF(LC58="0",0,(KV67+KX67=KZ58)*(KV72+KX72=LA58)),"")</f>
        <v/>
      </c>
      <c r="LF58" s="228"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46" t="str">
        <f aca="false">IF(($C$57&amp;$C$58&amp;$C$59&amp;$C$60&amp;$E$57&amp;$E$58&amp;$E$59&amp;$E$60&lt;&gt;"")*(KV$57&amp;KV$58&amp;KV$59&amp;KV$60&amp;KX$57&amp;KX$58&amp;KX$59&amp;KX$60&lt;&gt;"")*(KV58&amp;KX58&lt;&gt;""),IF(LB58&lt;&gt;1,0,COUNTIF($B$57:$B$60,KV58)+COUNTIF($D$57:$D$60,KV58))+IF(LB53&lt;&gt;1,0,COUNTIF($B$57:$B$60,KX58)+COUNTIF($D$57:$D$60,KX58)),"")</f>
        <v/>
      </c>
      <c r="LI58" s="241"/>
      <c r="LJ58" s="227" t="str">
        <f aca="false">IF(LI58="","",VLOOKUP(LI58,Language!$D$5:$E$63,2,0))</f>
        <v/>
      </c>
      <c r="LK58" s="231"/>
      <c r="LL58" s="227" t="str">
        <f aca="false">IF(LK58="","",VLOOKUP(LK58,Language!$D$5:$E$63,2,0))</f>
        <v/>
      </c>
      <c r="LM58" s="231"/>
      <c r="LN58" s="231"/>
      <c r="LO58" s="317" t="n">
        <f aca="false">COUNTIF(LI$57:LI$60,LI58)+COUNTIF(LK$57:LK$60,LI58)</f>
        <v>0</v>
      </c>
      <c r="LP58" s="228"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28" t="str">
        <f aca="false">IF((LP58&lt;&gt;""),IF(OR(LI67+LK67&lt;&gt;LI72+LK72,PrSettings!$M$4="●"),((LI67+LK67-LI72-LK72)=(LM58-LN58))*(LP58=1),0),"")</f>
        <v/>
      </c>
      <c r="LR58" s="228" t="str">
        <f aca="false">IF(LQ58&lt;&gt;"",IF(LP58="0",0,(LI67+LK67=LM58)*(LI72+LK72=LN58)),"")</f>
        <v/>
      </c>
      <c r="LS58" s="228"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46" t="str">
        <f aca="false">IF(($C$57&amp;$C$58&amp;$C$59&amp;$C$60&amp;$E$57&amp;$E$58&amp;$E$59&amp;$E$60&lt;&gt;"")*(LI$57&amp;LI$58&amp;LI$59&amp;LI$60&amp;LK$57&amp;LK$58&amp;LK$59&amp;LK$60&lt;&gt;"")*(LI58&amp;LK58&lt;&gt;""),IF(LO58&lt;&gt;1,0,COUNTIF($B$57:$B$60,LI58)+COUNTIF($D$57:$D$60,LI58))+IF(LO53&lt;&gt;1,0,COUNTIF($B$57:$B$60,LK58)+COUNTIF($D$57:$D$60,LK58)),"")</f>
        <v/>
      </c>
      <c r="LV58" s="241"/>
      <c r="LW58" s="227" t="str">
        <f aca="false">IF(LV58="","",VLOOKUP(LV58,Language!$D$5:$E$63,2,0))</f>
        <v/>
      </c>
      <c r="LX58" s="231"/>
      <c r="LY58" s="227" t="str">
        <f aca="false">IF(LX58="","",VLOOKUP(LX58,Language!$D$5:$E$63,2,0))</f>
        <v/>
      </c>
      <c r="LZ58" s="231"/>
      <c r="MA58" s="231"/>
      <c r="MB58" s="317" t="n">
        <f aca="false">COUNTIF(LV$57:LV$60,LV58)+COUNTIF(LX$57:LX$60,LV58)</f>
        <v>0</v>
      </c>
      <c r="MC58" s="228"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28" t="str">
        <f aca="false">IF((MC58&lt;&gt;""),IF(OR(LV67+LX67&lt;&gt;LV72+LX72,PrSettings!$M$4="●"),((LV67+LX67-LV72-LX72)=(LZ58-MA58))*(MC58=1),0),"")</f>
        <v/>
      </c>
      <c r="ME58" s="228" t="str">
        <f aca="false">IF(MD58&lt;&gt;"",IF(MC58="0",0,(LV67+LX67=LZ58)*(LV72+LX72=MA58)),"")</f>
        <v/>
      </c>
      <c r="MF58" s="228"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46" t="str">
        <f aca="false">IF(($C$57&amp;$C$58&amp;$C$59&amp;$C$60&amp;$E$57&amp;$E$58&amp;$E$59&amp;$E$60&lt;&gt;"")*(LV$57&amp;LV$58&amp;LV$59&amp;LV$60&amp;LX$57&amp;LX$58&amp;LX$59&amp;LX$60&lt;&gt;"")*(LV58&amp;LX58&lt;&gt;""),IF(MB58&lt;&gt;1,0,COUNTIF($B$57:$B$60,LV58)+COUNTIF($D$57:$D$60,LV58))+IF(MB53&lt;&gt;1,0,COUNTIF($B$57:$B$60,LX58)+COUNTIF($D$57:$D$60,LX58)),"")</f>
        <v/>
      </c>
    </row>
    <row r="59" s="106" customFormat="true" ht="15.5" hidden="false" customHeight="false" outlineLevel="0" collapsed="false">
      <c r="A59" s="201"/>
      <c r="B59" s="226" t="str">
        <f aca="false">IF(C59="","",INDEX(Groups!$C$7:$C$35,MATCH(C59,Groups!$D$7:$D$35,0)))</f>
        <v/>
      </c>
      <c r="C59" s="227" t="str">
        <f aca="true">INDIRECT("'"&amp;References!$A$1&amp;"'!"&amp;"$O$64")</f>
        <v/>
      </c>
      <c r="D59" s="228" t="str">
        <f aca="false">IF(E59="","",INDEX(Groups!$C$7:$C$35,MATCH(E59,Groups!$D$7:$D$35,0)))</f>
        <v/>
      </c>
      <c r="E59" s="227" t="str">
        <f aca="true">INDIRECT("'"&amp;References!$A$1&amp;"'!"&amp;"$Q$64")</f>
        <v/>
      </c>
      <c r="F59" s="229" t="str">
        <f aca="true">IF(AND(INDIRECT("'"&amp;References!$A$1&amp;"'!"&amp;"$O$65")&lt;&gt;"",INDIRECT("'"&amp;References!$A$1&amp;"'!"&amp;"$Q$65")&lt;&gt;""),INDIRECT("'"&amp;References!$A$1&amp;"'!"&amp;"$O$65"),"")</f>
        <v/>
      </c>
      <c r="G59" s="230" t="str">
        <f aca="true">IF(AND(INDIRECT("'"&amp;References!$A$1&amp;"'!"&amp;"$O$65")&lt;&gt;"",INDIRECT("'"&amp;References!$A$1&amp;"'!"&amp;"$Q$65")&lt;&gt;""),INDIRECT("'"&amp;References!$A$1&amp;"'!"&amp;"$Q$65"),"")</f>
        <v/>
      </c>
      <c r="I59" s="241"/>
      <c r="J59" s="227" t="str">
        <f aca="false">IF(I59="","",VLOOKUP(I59,Language!$D$5:$E$63,2,0))</f>
        <v/>
      </c>
      <c r="K59" s="231"/>
      <c r="L59" s="227" t="str">
        <f aca="false">IF(K59="","",VLOOKUP(K59,Language!$D$5:$E$63,2,0))</f>
        <v/>
      </c>
      <c r="M59" s="231"/>
      <c r="N59" s="231"/>
      <c r="O59" s="317" t="n">
        <f aca="false">COUNTIF(I$57:I$60,I59)+COUNTIF(K$57:K$60,I59)</f>
        <v>0</v>
      </c>
      <c r="P59" s="228"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28" t="str">
        <f aca="false">IF((P59&lt;&gt;""),IF(OR(I68+K68&lt;&gt;I73+K73,PrSettings!$M$4="●"),((I68+K68-I73-K73)=(M59-N59))*(P59=1),0),"")</f>
        <v/>
      </c>
      <c r="R59" s="228" t="str">
        <f aca="false">IF(Q59&lt;&gt;"",IF(P59="0",0,(I68+K68=M59)*(I73+K73=N59)),"")</f>
        <v/>
      </c>
      <c r="S59" s="228"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46" t="str">
        <f aca="false">IF(($C$57&amp;$C$58&amp;$C$59&amp;$C$60&amp;$E$57&amp;$E$58&amp;$E$59&amp;$E$60&lt;&gt;"")*(I$57&amp;I$58&amp;I$59&amp;I$60&amp;K$57&amp;K$58&amp;K$59&amp;K$60&lt;&gt;"")*(I59&amp;K59&lt;&gt;""),IF(O59&lt;&gt;1,0,COUNTIF($B$57:$B$60,I59)+COUNTIF($D$57:$D$60,I59))+IF(O54&lt;&gt;1,0,COUNTIF($B$57:$B$60,K59)+COUNTIF($D$57:$D$60,K59)),"")</f>
        <v/>
      </c>
      <c r="U59" s="322"/>
      <c r="V59" s="241"/>
      <c r="W59" s="227" t="str">
        <f aca="false">IF(V59="","",VLOOKUP(V59,Language!$D$5:$E$63,2,0))</f>
        <v/>
      </c>
      <c r="X59" s="231"/>
      <c r="Y59" s="227" t="str">
        <f aca="false">IF(X59="","",VLOOKUP(X59,Language!$D$5:$E$63,2,0))</f>
        <v/>
      </c>
      <c r="Z59" s="231"/>
      <c r="AA59" s="231"/>
      <c r="AB59" s="317" t="n">
        <f aca="false">COUNTIF(V$57:V$60,V59)+COUNTIF(X$57:X$60,V59)</f>
        <v>0</v>
      </c>
      <c r="AC59" s="228"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28" t="str">
        <f aca="false">IF((AC59&lt;&gt;""),IF(OR(V68+X68&lt;&gt;V73+X73,PrSettings!$M$4="●"),((V68+X68-V73-X73)=(Z59-AA59))*(AC59=1),0),"")</f>
        <v/>
      </c>
      <c r="AE59" s="228" t="str">
        <f aca="false">IF(AD59&lt;&gt;"",IF(AC59="0",0,(V68+X68=Z59)*(V73+X73=AA59)),"")</f>
        <v/>
      </c>
      <c r="AF59" s="228"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46" t="str">
        <f aca="false">IF(($C$57&amp;$C$58&amp;$C$59&amp;$C$60&amp;$E$57&amp;$E$58&amp;$E$59&amp;$E$60&lt;&gt;"")*(V$57&amp;V$58&amp;V$59&amp;V$60&amp;X$57&amp;X$58&amp;X$59&amp;X$60&lt;&gt;"")*(V59&amp;X59&lt;&gt;""),IF(AB59&lt;&gt;1,0,COUNTIF($B$57:$B$60,V59)+COUNTIF($D$57:$D$60,V59))+IF(AB54&lt;&gt;1,0,COUNTIF($B$57:$B$60,X59)+COUNTIF($D$57:$D$60,X59)),"")</f>
        <v/>
      </c>
      <c r="AI59" s="241"/>
      <c r="AJ59" s="227" t="str">
        <f aca="false">IF(AI59="","",VLOOKUP(AI59,Language!$D$5:$E$63,2,0))</f>
        <v/>
      </c>
      <c r="AK59" s="231"/>
      <c r="AL59" s="227" t="str">
        <f aca="false">IF(AK59="","",VLOOKUP(AK59,Language!$D$5:$E$63,2,0))</f>
        <v/>
      </c>
      <c r="AM59" s="231"/>
      <c r="AN59" s="231"/>
      <c r="AO59" s="317" t="n">
        <f aca="false">COUNTIF(AI$57:AI$60,AI59)+COUNTIF(AK$57:AK$60,AI59)</f>
        <v>0</v>
      </c>
      <c r="AP59" s="228"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28" t="str">
        <f aca="false">IF((AP59&lt;&gt;""),IF(OR(AI68+AK68&lt;&gt;AI73+AK73,PrSettings!$M$4="●"),((AI68+AK68-AI73-AK73)=(AM59-AN59))*(AP59=1),0),"")</f>
        <v/>
      </c>
      <c r="AR59" s="228" t="str">
        <f aca="false">IF(AQ59&lt;&gt;"",IF(AP59="0",0,(AI68+AK68=AM59)*(AI73+AK73=AN59)),"")</f>
        <v/>
      </c>
      <c r="AS59" s="228"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46" t="str">
        <f aca="false">IF(($C$57&amp;$C$58&amp;$C$59&amp;$C$60&amp;$E$57&amp;$E$58&amp;$E$59&amp;$E$60&lt;&gt;"")*(AI$57&amp;AI$58&amp;AI$59&amp;AI$60&amp;AK$57&amp;AK$58&amp;AK$59&amp;AK$60&lt;&gt;"")*(AI59&amp;AK59&lt;&gt;""),IF(AO59&lt;&gt;1,0,COUNTIF($B$57:$B$60,AI59)+COUNTIF($D$57:$D$60,AI59))+IF(AO54&lt;&gt;1,0,COUNTIF($B$57:$B$60,AK59)+COUNTIF($D$57:$D$60,AK59)),"")</f>
        <v/>
      </c>
      <c r="AV59" s="241"/>
      <c r="AW59" s="227" t="str">
        <f aca="false">IF(AV59="","",VLOOKUP(AV59,Language!$D$5:$E$63,2,0))</f>
        <v/>
      </c>
      <c r="AX59" s="231"/>
      <c r="AY59" s="227" t="str">
        <f aca="false">IF(AX59="","",VLOOKUP(AX59,Language!$D$5:$E$63,2,0))</f>
        <v/>
      </c>
      <c r="AZ59" s="231"/>
      <c r="BA59" s="231"/>
      <c r="BB59" s="317" t="n">
        <f aca="false">COUNTIF(AV$57:AV$60,AV59)+COUNTIF(AX$57:AX$60,AV59)</f>
        <v>0</v>
      </c>
      <c r="BC59" s="228"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28" t="str">
        <f aca="false">IF((BC59&lt;&gt;""),IF(OR(AV68+AX68&lt;&gt;AV73+AX73,PrSettings!$M$4="●"),((AV68+AX68-AV73-AX73)=(AZ59-BA59))*(BC59=1),0),"")</f>
        <v/>
      </c>
      <c r="BE59" s="228" t="str">
        <f aca="false">IF(BD59&lt;&gt;"",IF(BC59="0",0,(AV68+AX68=AZ59)*(AV73+AX73=BA59)),"")</f>
        <v/>
      </c>
      <c r="BF59" s="228"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46" t="str">
        <f aca="false">IF(($C$57&amp;$C$58&amp;$C$59&amp;$C$60&amp;$E$57&amp;$E$58&amp;$E$59&amp;$E$60&lt;&gt;"")*(AV$57&amp;AV$58&amp;AV$59&amp;AV$60&amp;AX$57&amp;AX$58&amp;AX$59&amp;AX$60&lt;&gt;"")*(AV59&amp;AX59&lt;&gt;""),IF(BB59&lt;&gt;1,0,COUNTIF($B$57:$B$60,AV59)+COUNTIF($D$57:$D$60,AV59))+IF(BB54&lt;&gt;1,0,COUNTIF($B$57:$B$60,AX59)+COUNTIF($D$57:$D$60,AX59)),"")</f>
        <v/>
      </c>
      <c r="BI59" s="241"/>
      <c r="BJ59" s="227" t="str">
        <f aca="false">IF(BI59="","",VLOOKUP(BI59,Language!$D$5:$E$63,2,0))</f>
        <v/>
      </c>
      <c r="BK59" s="231"/>
      <c r="BL59" s="227" t="str">
        <f aca="false">IF(BK59="","",VLOOKUP(BK59,Language!$D$5:$E$63,2,0))</f>
        <v/>
      </c>
      <c r="BM59" s="231"/>
      <c r="BN59" s="231"/>
      <c r="BO59" s="317" t="n">
        <f aca="false">COUNTIF(BI$57:BI$60,BI59)+COUNTIF(BK$57:BK$60,BI59)</f>
        <v>0</v>
      </c>
      <c r="BP59" s="228"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28" t="str">
        <f aca="false">IF((BP59&lt;&gt;""),IF(OR(BI68+BK68&lt;&gt;BI73+BK73,PrSettings!$M$4="●"),((BI68+BK68-BI73-BK73)=(BM59-BN59))*(BP59=1),0),"")</f>
        <v/>
      </c>
      <c r="BR59" s="228" t="str">
        <f aca="false">IF(BQ59&lt;&gt;"",IF(BP59="0",0,(BI68+BK68=BM59)*(BI73+BK73=BN59)),"")</f>
        <v/>
      </c>
      <c r="BS59" s="228"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46" t="str">
        <f aca="false">IF(($C$57&amp;$C$58&amp;$C$59&amp;$C$60&amp;$E$57&amp;$E$58&amp;$E$59&amp;$E$60&lt;&gt;"")*(BI$57&amp;BI$58&amp;BI$59&amp;BI$60&amp;BK$57&amp;BK$58&amp;BK$59&amp;BK$60&lt;&gt;"")*(BI59&amp;BK59&lt;&gt;""),IF(BO59&lt;&gt;1,0,COUNTIF($B$57:$B$60,BI59)+COUNTIF($D$57:$D$60,BI59))+IF(BO54&lt;&gt;1,0,COUNTIF($B$57:$B$60,BK59)+COUNTIF($D$57:$D$60,BK59)),"")</f>
        <v/>
      </c>
      <c r="BV59" s="241"/>
      <c r="BW59" s="227" t="str">
        <f aca="false">IF(BV59="","",VLOOKUP(BV59,Language!$D$5:$E$63,2,0))</f>
        <v/>
      </c>
      <c r="BX59" s="231"/>
      <c r="BY59" s="227" t="str">
        <f aca="false">IF(BX59="","",VLOOKUP(BX59,Language!$D$5:$E$63,2,0))</f>
        <v/>
      </c>
      <c r="BZ59" s="231"/>
      <c r="CA59" s="231"/>
      <c r="CB59" s="317" t="n">
        <f aca="false">COUNTIF(BV$57:BV$60,BV59)+COUNTIF(BX$57:BX$60,BV59)</f>
        <v>0</v>
      </c>
      <c r="CC59" s="228"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28" t="str">
        <f aca="false">IF((CC59&lt;&gt;""),IF(OR(BV68+BX68&lt;&gt;BV73+BX73,PrSettings!$M$4="●"),((BV68+BX68-BV73-BX73)=(BZ59-CA59))*(CC59=1),0),"")</f>
        <v/>
      </c>
      <c r="CE59" s="228" t="str">
        <f aca="false">IF(CD59&lt;&gt;"",IF(CC59="0",0,(BV68+BX68=BZ59)*(BV73+BX73=CA59)),"")</f>
        <v/>
      </c>
      <c r="CF59" s="228"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46" t="str">
        <f aca="false">IF(($C$57&amp;$C$58&amp;$C$59&amp;$C$60&amp;$E$57&amp;$E$58&amp;$E$59&amp;$E$60&lt;&gt;"")*(BV$57&amp;BV$58&amp;BV$59&amp;BV$60&amp;BX$57&amp;BX$58&amp;BX$59&amp;BX$60&lt;&gt;"")*(BV59&amp;BX59&lt;&gt;""),IF(CB59&lt;&gt;1,0,COUNTIF($B$57:$B$60,BV59)+COUNTIF($D$57:$D$60,BV59))+IF(CB54&lt;&gt;1,0,COUNTIF($B$57:$B$60,BX59)+COUNTIF($D$57:$D$60,BX59)),"")</f>
        <v/>
      </c>
      <c r="CI59" s="241"/>
      <c r="CJ59" s="227" t="str">
        <f aca="false">IF(CI59="","",VLOOKUP(CI59,Language!$D$5:$E$63,2,0))</f>
        <v/>
      </c>
      <c r="CK59" s="231"/>
      <c r="CL59" s="227" t="str">
        <f aca="false">IF(CK59="","",VLOOKUP(CK59,Language!$D$5:$E$63,2,0))</f>
        <v/>
      </c>
      <c r="CM59" s="231"/>
      <c r="CN59" s="231"/>
      <c r="CO59" s="317" t="n">
        <f aca="false">COUNTIF(CI$57:CI$60,CI59)+COUNTIF(CK$57:CK$60,CI59)</f>
        <v>0</v>
      </c>
      <c r="CP59" s="228"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28" t="str">
        <f aca="false">IF((CP59&lt;&gt;""),IF(OR(CI68+CK68&lt;&gt;CI73+CK73,PrSettings!$M$4="●"),((CI68+CK68-CI73-CK73)=(CM59-CN59))*(CP59=1),0),"")</f>
        <v/>
      </c>
      <c r="CR59" s="228" t="str">
        <f aca="false">IF(CQ59&lt;&gt;"",IF(CP59="0",0,(CI68+CK68=CM59)*(CI73+CK73=CN59)),"")</f>
        <v/>
      </c>
      <c r="CS59" s="228"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46" t="str">
        <f aca="false">IF(($C$57&amp;$C$58&amp;$C$59&amp;$C$60&amp;$E$57&amp;$E$58&amp;$E$59&amp;$E$60&lt;&gt;"")*(CI$57&amp;CI$58&amp;CI$59&amp;CI$60&amp;CK$57&amp;CK$58&amp;CK$59&amp;CK$60&lt;&gt;"")*(CI59&amp;CK59&lt;&gt;""),IF(CO59&lt;&gt;1,0,COUNTIF($B$57:$B$60,CI59)+COUNTIF($D$57:$D$60,CI59))+IF(CO54&lt;&gt;1,0,COUNTIF($B$57:$B$60,CK59)+COUNTIF($D$57:$D$60,CK59)),"")</f>
        <v/>
      </c>
      <c r="CV59" s="241"/>
      <c r="CW59" s="227" t="str">
        <f aca="false">IF(CV59="","",VLOOKUP(CV59,Language!$D$5:$E$63,2,0))</f>
        <v/>
      </c>
      <c r="CX59" s="231"/>
      <c r="CY59" s="227" t="str">
        <f aca="false">IF(CX59="","",VLOOKUP(CX59,Language!$D$5:$E$63,2,0))</f>
        <v/>
      </c>
      <c r="CZ59" s="231"/>
      <c r="DA59" s="231"/>
      <c r="DB59" s="317" t="n">
        <f aca="false">COUNTIF(CV$57:CV$60,CV59)+COUNTIF(CX$57:CX$60,CV59)</f>
        <v>0</v>
      </c>
      <c r="DC59" s="228"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28" t="str">
        <f aca="false">IF((DC59&lt;&gt;""),IF(OR(CV68+CX68&lt;&gt;CV73+CX73,PrSettings!$M$4="●"),((CV68+CX68-CV73-CX73)=(CZ59-DA59))*(DC59=1),0),"")</f>
        <v/>
      </c>
      <c r="DE59" s="228" t="str">
        <f aca="false">IF(DD59&lt;&gt;"",IF(DC59="0",0,(CV68+CX68=CZ59)*(CV73+CX73=DA59)),"")</f>
        <v/>
      </c>
      <c r="DF59" s="228"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46" t="str">
        <f aca="false">IF(($C$57&amp;$C$58&amp;$C$59&amp;$C$60&amp;$E$57&amp;$E$58&amp;$E$59&amp;$E$60&lt;&gt;"")*(CV$57&amp;CV$58&amp;CV$59&amp;CV$60&amp;CX$57&amp;CX$58&amp;CX$59&amp;CX$60&lt;&gt;"")*(CV59&amp;CX59&lt;&gt;""),IF(DB59&lt;&gt;1,0,COUNTIF($B$57:$B$60,CV59)+COUNTIF($D$57:$D$60,CV59))+IF(DB54&lt;&gt;1,0,COUNTIF($B$57:$B$60,CX59)+COUNTIF($D$57:$D$60,CX59)),"")</f>
        <v/>
      </c>
      <c r="DI59" s="241"/>
      <c r="DJ59" s="227" t="str">
        <f aca="false">IF(DI59="","",VLOOKUP(DI59,Language!$D$5:$E$63,2,0))</f>
        <v/>
      </c>
      <c r="DK59" s="231"/>
      <c r="DL59" s="227" t="str">
        <f aca="false">IF(DK59="","",VLOOKUP(DK59,Language!$D$5:$E$63,2,0))</f>
        <v/>
      </c>
      <c r="DM59" s="231"/>
      <c r="DN59" s="231"/>
      <c r="DO59" s="317" t="n">
        <f aca="false">COUNTIF(DI$57:DI$60,DI59)+COUNTIF(DK$57:DK$60,DI59)</f>
        <v>0</v>
      </c>
      <c r="DP59" s="228"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28" t="str">
        <f aca="false">IF((DP59&lt;&gt;""),IF(OR(DI68+DK68&lt;&gt;DI73+DK73,PrSettings!$M$4="●"),((DI68+DK68-DI73-DK73)=(DM59-DN59))*(DP59=1),0),"")</f>
        <v/>
      </c>
      <c r="DR59" s="228" t="str">
        <f aca="false">IF(DQ59&lt;&gt;"",IF(DP59="0",0,(DI68+DK68=DM59)*(DI73+DK73=DN59)),"")</f>
        <v/>
      </c>
      <c r="DS59" s="228"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46" t="str">
        <f aca="false">IF(($C$57&amp;$C$58&amp;$C$59&amp;$C$60&amp;$E$57&amp;$E$58&amp;$E$59&amp;$E$60&lt;&gt;"")*(DI$57&amp;DI$58&amp;DI$59&amp;DI$60&amp;DK$57&amp;DK$58&amp;DK$59&amp;DK$60&lt;&gt;"")*(DI59&amp;DK59&lt;&gt;""),IF(DO59&lt;&gt;1,0,COUNTIF($B$57:$B$60,DI59)+COUNTIF($D$57:$D$60,DI59))+IF(DO54&lt;&gt;1,0,COUNTIF($B$57:$B$60,DK59)+COUNTIF($D$57:$D$60,DK59)),"")</f>
        <v/>
      </c>
      <c r="DV59" s="241"/>
      <c r="DW59" s="227" t="str">
        <f aca="false">IF(DV59="","",VLOOKUP(DV59,Language!$D$5:$E$63,2,0))</f>
        <v/>
      </c>
      <c r="DX59" s="231"/>
      <c r="DY59" s="227" t="str">
        <f aca="false">IF(DX59="","",VLOOKUP(DX59,Language!$D$5:$E$63,2,0))</f>
        <v/>
      </c>
      <c r="DZ59" s="231"/>
      <c r="EA59" s="231"/>
      <c r="EB59" s="317" t="n">
        <f aca="false">COUNTIF(DV$57:DV$60,DV59)+COUNTIF(DX$57:DX$60,DV59)</f>
        <v>0</v>
      </c>
      <c r="EC59" s="228"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28" t="str">
        <f aca="false">IF((EC59&lt;&gt;""),IF(OR(DV68+DX68&lt;&gt;DV73+DX73,PrSettings!$M$4="●"),((DV68+DX68-DV73-DX73)=(DZ59-EA59))*(EC59=1),0),"")</f>
        <v/>
      </c>
      <c r="EE59" s="228" t="str">
        <f aca="false">IF(ED59&lt;&gt;"",IF(EC59="0",0,(DV68+DX68=DZ59)*(DV73+DX73=EA59)),"")</f>
        <v/>
      </c>
      <c r="EF59" s="228"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46" t="str">
        <f aca="false">IF(($C$57&amp;$C$58&amp;$C$59&amp;$C$60&amp;$E$57&amp;$E$58&amp;$E$59&amp;$E$60&lt;&gt;"")*(DV$57&amp;DV$58&amp;DV$59&amp;DV$60&amp;DX$57&amp;DX$58&amp;DX$59&amp;DX$60&lt;&gt;"")*(DV59&amp;DX59&lt;&gt;""),IF(EB59&lt;&gt;1,0,COUNTIF($B$57:$B$60,DV59)+COUNTIF($D$57:$D$60,DV59))+IF(EB54&lt;&gt;1,0,COUNTIF($B$57:$B$60,DX59)+COUNTIF($D$57:$D$60,DX59)),"")</f>
        <v/>
      </c>
      <c r="EI59" s="241"/>
      <c r="EJ59" s="227" t="str">
        <f aca="false">IF(EI59="","",VLOOKUP(EI59,Language!$D$5:$E$63,2,0))</f>
        <v/>
      </c>
      <c r="EK59" s="231"/>
      <c r="EL59" s="227" t="str">
        <f aca="false">IF(EK59="","",VLOOKUP(EK59,Language!$D$5:$E$63,2,0))</f>
        <v/>
      </c>
      <c r="EM59" s="231"/>
      <c r="EN59" s="231"/>
      <c r="EO59" s="317" t="n">
        <f aca="false">COUNTIF(EI$57:EI$60,EI59)+COUNTIF(EK$57:EK$60,EI59)</f>
        <v>0</v>
      </c>
      <c r="EP59" s="228"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28" t="str">
        <f aca="false">IF((EP59&lt;&gt;""),IF(OR(EI68+EK68&lt;&gt;EI73+EK73,PrSettings!$M$4="●"),((EI68+EK68-EI73-EK73)=(EM59-EN59))*(EP59=1),0),"")</f>
        <v/>
      </c>
      <c r="ER59" s="228" t="str">
        <f aca="false">IF(EQ59&lt;&gt;"",IF(EP59="0",0,(EI68+EK68=EM59)*(EI73+EK73=EN59)),"")</f>
        <v/>
      </c>
      <c r="ES59" s="228"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46" t="str">
        <f aca="false">IF(($C$57&amp;$C$58&amp;$C$59&amp;$C$60&amp;$E$57&amp;$E$58&amp;$E$59&amp;$E$60&lt;&gt;"")*(EI$57&amp;EI$58&amp;EI$59&amp;EI$60&amp;EK$57&amp;EK$58&amp;EK$59&amp;EK$60&lt;&gt;"")*(EI59&amp;EK59&lt;&gt;""),IF(EO59&lt;&gt;1,0,COUNTIF($B$57:$B$60,EI59)+COUNTIF($D$57:$D$60,EI59))+IF(EO54&lt;&gt;1,0,COUNTIF($B$57:$B$60,EK59)+COUNTIF($D$57:$D$60,EK59)),"")</f>
        <v/>
      </c>
      <c r="EV59" s="241"/>
      <c r="EW59" s="227" t="str">
        <f aca="false">IF(EV59="","",VLOOKUP(EV59,Language!$D$5:$E$63,2,0))</f>
        <v/>
      </c>
      <c r="EX59" s="231"/>
      <c r="EY59" s="227" t="str">
        <f aca="false">IF(EX59="","",VLOOKUP(EX59,Language!$D$5:$E$63,2,0))</f>
        <v/>
      </c>
      <c r="EZ59" s="231"/>
      <c r="FA59" s="231"/>
      <c r="FB59" s="317" t="n">
        <f aca="false">COUNTIF(EV$57:EV$60,EV59)+COUNTIF(EX$57:EX$60,EV59)</f>
        <v>0</v>
      </c>
      <c r="FC59" s="228"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28" t="str">
        <f aca="false">IF((FC59&lt;&gt;""),IF(OR(EV68+EX68&lt;&gt;EV73+EX73,PrSettings!$M$4="●"),((EV68+EX68-EV73-EX73)=(EZ59-FA59))*(FC59=1),0),"")</f>
        <v/>
      </c>
      <c r="FE59" s="228" t="str">
        <f aca="false">IF(FD59&lt;&gt;"",IF(FC59="0",0,(EV68+EX68=EZ59)*(EV73+EX73=FA59)),"")</f>
        <v/>
      </c>
      <c r="FF59" s="228"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46" t="str">
        <f aca="false">IF(($C$57&amp;$C$58&amp;$C$59&amp;$C$60&amp;$E$57&amp;$E$58&amp;$E$59&amp;$E$60&lt;&gt;"")*(EV$57&amp;EV$58&amp;EV$59&amp;EV$60&amp;EX$57&amp;EX$58&amp;EX$59&amp;EX$60&lt;&gt;"")*(EV59&amp;EX59&lt;&gt;""),IF(FB59&lt;&gt;1,0,COUNTIF($B$57:$B$60,EV59)+COUNTIF($D$57:$D$60,EV59))+IF(FB54&lt;&gt;1,0,COUNTIF($B$57:$B$60,EX59)+COUNTIF($D$57:$D$60,EX59)),"")</f>
        <v/>
      </c>
      <c r="FI59" s="241"/>
      <c r="FJ59" s="227" t="str">
        <f aca="false">IF(FI59="","",VLOOKUP(FI59,Language!$D$5:$E$63,2,0))</f>
        <v/>
      </c>
      <c r="FK59" s="231"/>
      <c r="FL59" s="227" t="str">
        <f aca="false">IF(FK59="","",VLOOKUP(FK59,Language!$D$5:$E$63,2,0))</f>
        <v/>
      </c>
      <c r="FM59" s="231"/>
      <c r="FN59" s="231"/>
      <c r="FO59" s="317" t="n">
        <f aca="false">COUNTIF(FI$57:FI$60,FI59)+COUNTIF(FK$57:FK$60,FI59)</f>
        <v>0</v>
      </c>
      <c r="FP59" s="228"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28" t="str">
        <f aca="false">IF((FP59&lt;&gt;""),IF(OR(FI68+FK68&lt;&gt;FI73+FK73,PrSettings!$M$4="●"),((FI68+FK68-FI73-FK73)=(FM59-FN59))*(FP59=1),0),"")</f>
        <v/>
      </c>
      <c r="FR59" s="228" t="str">
        <f aca="false">IF(FQ59&lt;&gt;"",IF(FP59="0",0,(FI68+FK68=FM59)*(FI73+FK73=FN59)),"")</f>
        <v/>
      </c>
      <c r="FS59" s="228"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46" t="str">
        <f aca="false">IF(($C$57&amp;$C$58&amp;$C$59&amp;$C$60&amp;$E$57&amp;$E$58&amp;$E$59&amp;$E$60&lt;&gt;"")*(FI$57&amp;FI$58&amp;FI$59&amp;FI$60&amp;FK$57&amp;FK$58&amp;FK$59&amp;FK$60&lt;&gt;"")*(FI59&amp;FK59&lt;&gt;""),IF(FO59&lt;&gt;1,0,COUNTIF($B$57:$B$60,FI59)+COUNTIF($D$57:$D$60,FI59))+IF(FO54&lt;&gt;1,0,COUNTIF($B$57:$B$60,FK59)+COUNTIF($D$57:$D$60,FK59)),"")</f>
        <v/>
      </c>
      <c r="FV59" s="241"/>
      <c r="FW59" s="227" t="str">
        <f aca="false">IF(FV59="","",VLOOKUP(FV59,Language!$D$5:$E$63,2,0))</f>
        <v/>
      </c>
      <c r="FX59" s="231"/>
      <c r="FY59" s="227" t="str">
        <f aca="false">IF(FX59="","",VLOOKUP(FX59,Language!$D$5:$E$63,2,0))</f>
        <v/>
      </c>
      <c r="FZ59" s="231"/>
      <c r="GA59" s="231"/>
      <c r="GB59" s="317" t="n">
        <f aca="false">COUNTIF(FV$57:FV$60,FV59)+COUNTIF(FX$57:FX$60,FV59)</f>
        <v>0</v>
      </c>
      <c r="GC59" s="228"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28" t="str">
        <f aca="false">IF((GC59&lt;&gt;""),IF(OR(FV68+FX68&lt;&gt;FV73+FX73,PrSettings!$M$4="●"),((FV68+FX68-FV73-FX73)=(FZ59-GA59))*(GC59=1),0),"")</f>
        <v/>
      </c>
      <c r="GE59" s="228" t="str">
        <f aca="false">IF(GD59&lt;&gt;"",IF(GC59="0",0,(FV68+FX68=FZ59)*(FV73+FX73=GA59)),"")</f>
        <v/>
      </c>
      <c r="GF59" s="228"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46" t="str">
        <f aca="false">IF(($C$57&amp;$C$58&amp;$C$59&amp;$C$60&amp;$E$57&amp;$E$58&amp;$E$59&amp;$E$60&lt;&gt;"")*(FV$57&amp;FV$58&amp;FV$59&amp;FV$60&amp;FX$57&amp;FX$58&amp;FX$59&amp;FX$60&lt;&gt;"")*(FV59&amp;FX59&lt;&gt;""),IF(GB59&lt;&gt;1,0,COUNTIF($B$57:$B$60,FV59)+COUNTIF($D$57:$D$60,FV59))+IF(GB54&lt;&gt;1,0,COUNTIF($B$57:$B$60,FX59)+COUNTIF($D$57:$D$60,FX59)),"")</f>
        <v/>
      </c>
      <c r="GI59" s="241"/>
      <c r="GJ59" s="227" t="str">
        <f aca="false">IF(GI59="","",VLOOKUP(GI59,Language!$D$5:$E$63,2,0))</f>
        <v/>
      </c>
      <c r="GK59" s="231"/>
      <c r="GL59" s="227" t="str">
        <f aca="false">IF(GK59="","",VLOOKUP(GK59,Language!$D$5:$E$63,2,0))</f>
        <v/>
      </c>
      <c r="GM59" s="231"/>
      <c r="GN59" s="231"/>
      <c r="GO59" s="317" t="n">
        <f aca="false">COUNTIF(GI$57:GI$60,GI59)+COUNTIF(GK$57:GK$60,GI59)</f>
        <v>0</v>
      </c>
      <c r="GP59" s="228"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28" t="str">
        <f aca="false">IF((GP59&lt;&gt;""),IF(OR(GI68+GK68&lt;&gt;GI73+GK73,PrSettings!$M$4="●"),((GI68+GK68-GI73-GK73)=(GM59-GN59))*(GP59=1),0),"")</f>
        <v/>
      </c>
      <c r="GR59" s="228" t="str">
        <f aca="false">IF(GQ59&lt;&gt;"",IF(GP59="0",0,(GI68+GK68=GM59)*(GI73+GK73=GN59)),"")</f>
        <v/>
      </c>
      <c r="GS59" s="228"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46" t="str">
        <f aca="false">IF(($C$57&amp;$C$58&amp;$C$59&amp;$C$60&amp;$E$57&amp;$E$58&amp;$E$59&amp;$E$60&lt;&gt;"")*(GI$57&amp;GI$58&amp;GI$59&amp;GI$60&amp;GK$57&amp;GK$58&amp;GK$59&amp;GK$60&lt;&gt;"")*(GI59&amp;GK59&lt;&gt;""),IF(GO59&lt;&gt;1,0,COUNTIF($B$57:$B$60,GI59)+COUNTIF($D$57:$D$60,GI59))+IF(GO54&lt;&gt;1,0,COUNTIF($B$57:$B$60,GK59)+COUNTIF($D$57:$D$60,GK59)),"")</f>
        <v/>
      </c>
      <c r="GV59" s="241"/>
      <c r="GW59" s="227" t="str">
        <f aca="false">IF(GV59="","",VLOOKUP(GV59,Language!$D$5:$E$63,2,0))</f>
        <v/>
      </c>
      <c r="GX59" s="231"/>
      <c r="GY59" s="227" t="str">
        <f aca="false">IF(GX59="","",VLOOKUP(GX59,Language!$D$5:$E$63,2,0))</f>
        <v/>
      </c>
      <c r="GZ59" s="231"/>
      <c r="HA59" s="231"/>
      <c r="HB59" s="317" t="n">
        <f aca="false">COUNTIF(GV$57:GV$60,GV59)+COUNTIF(GX$57:GX$60,GV59)</f>
        <v>0</v>
      </c>
      <c r="HC59" s="228"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28" t="str">
        <f aca="false">IF((HC59&lt;&gt;""),IF(OR(GV68+GX68&lt;&gt;GV73+GX73,PrSettings!$M$4="●"),((GV68+GX68-GV73-GX73)=(GZ59-HA59))*(HC59=1),0),"")</f>
        <v/>
      </c>
      <c r="HE59" s="228" t="str">
        <f aca="false">IF(HD59&lt;&gt;"",IF(HC59="0",0,(GV68+GX68=GZ59)*(GV73+GX73=HA59)),"")</f>
        <v/>
      </c>
      <c r="HF59" s="228"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46" t="str">
        <f aca="false">IF(($C$57&amp;$C$58&amp;$C$59&amp;$C$60&amp;$E$57&amp;$E$58&amp;$E$59&amp;$E$60&lt;&gt;"")*(GV$57&amp;GV$58&amp;GV$59&amp;GV$60&amp;GX$57&amp;GX$58&amp;GX$59&amp;GX$60&lt;&gt;"")*(GV59&amp;GX59&lt;&gt;""),IF(HB59&lt;&gt;1,0,COUNTIF($B$57:$B$60,GV59)+COUNTIF($D$57:$D$60,GV59))+IF(HB54&lt;&gt;1,0,COUNTIF($B$57:$B$60,GX59)+COUNTIF($D$57:$D$60,GX59)),"")</f>
        <v/>
      </c>
      <c r="HI59" s="241"/>
      <c r="HJ59" s="227" t="str">
        <f aca="false">IF(HI59="","",VLOOKUP(HI59,Language!$D$5:$E$63,2,0))</f>
        <v/>
      </c>
      <c r="HK59" s="231"/>
      <c r="HL59" s="227" t="str">
        <f aca="false">IF(HK59="","",VLOOKUP(HK59,Language!$D$5:$E$63,2,0))</f>
        <v/>
      </c>
      <c r="HM59" s="231"/>
      <c r="HN59" s="231"/>
      <c r="HO59" s="317" t="n">
        <f aca="false">COUNTIF(HI$57:HI$60,HI59)+COUNTIF(HK$57:HK$60,HI59)</f>
        <v>0</v>
      </c>
      <c r="HP59" s="228"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28" t="str">
        <f aca="false">IF((HP59&lt;&gt;""),IF(OR(HI68+HK68&lt;&gt;HI73+HK73,PrSettings!$M$4="●"),((HI68+HK68-HI73-HK73)=(HM59-HN59))*(HP59=1),0),"")</f>
        <v/>
      </c>
      <c r="HR59" s="228" t="str">
        <f aca="false">IF(HQ59&lt;&gt;"",IF(HP59="0",0,(HI68+HK68=HM59)*(HI73+HK73=HN59)),"")</f>
        <v/>
      </c>
      <c r="HS59" s="228"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46" t="str">
        <f aca="false">IF(($C$57&amp;$C$58&amp;$C$59&amp;$C$60&amp;$E$57&amp;$E$58&amp;$E$59&amp;$E$60&lt;&gt;"")*(HI$57&amp;HI$58&amp;HI$59&amp;HI$60&amp;HK$57&amp;HK$58&amp;HK$59&amp;HK$60&lt;&gt;"")*(HI59&amp;HK59&lt;&gt;""),IF(HO59&lt;&gt;1,0,COUNTIF($B$57:$B$60,HI59)+COUNTIF($D$57:$D$60,HI59))+IF(HO54&lt;&gt;1,0,COUNTIF($B$57:$B$60,HK59)+COUNTIF($D$57:$D$60,HK59)),"")</f>
        <v/>
      </c>
      <c r="HV59" s="241"/>
      <c r="HW59" s="227" t="str">
        <f aca="false">IF(HV59="","",VLOOKUP(HV59,Language!$D$5:$E$63,2,0))</f>
        <v/>
      </c>
      <c r="HX59" s="231"/>
      <c r="HY59" s="227" t="str">
        <f aca="false">IF(HX59="","",VLOOKUP(HX59,Language!$D$5:$E$63,2,0))</f>
        <v/>
      </c>
      <c r="HZ59" s="231"/>
      <c r="IA59" s="231"/>
      <c r="IB59" s="317" t="n">
        <f aca="false">COUNTIF(HV$57:HV$60,HV59)+COUNTIF(HX$57:HX$60,HV59)</f>
        <v>0</v>
      </c>
      <c r="IC59" s="228"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28" t="str">
        <f aca="false">IF((IC59&lt;&gt;""),IF(OR(HV68+HX68&lt;&gt;HV73+HX73,PrSettings!$M$4="●"),((HV68+HX68-HV73-HX73)=(HZ59-IA59))*(IC59=1),0),"")</f>
        <v/>
      </c>
      <c r="IE59" s="228" t="str">
        <f aca="false">IF(ID59&lt;&gt;"",IF(IC59="0",0,(HV68+HX68=HZ59)*(HV73+HX73=IA59)),"")</f>
        <v/>
      </c>
      <c r="IF59" s="228"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46" t="str">
        <f aca="false">IF(($C$57&amp;$C$58&amp;$C$59&amp;$C$60&amp;$E$57&amp;$E$58&amp;$E$59&amp;$E$60&lt;&gt;"")*(HV$57&amp;HV$58&amp;HV$59&amp;HV$60&amp;HX$57&amp;HX$58&amp;HX$59&amp;HX$60&lt;&gt;"")*(HV59&amp;HX59&lt;&gt;""),IF(IB59&lt;&gt;1,0,COUNTIF($B$57:$B$60,HV59)+COUNTIF($D$57:$D$60,HV59))+IF(IB54&lt;&gt;1,0,COUNTIF($B$57:$B$60,HX59)+COUNTIF($D$57:$D$60,HX59)),"")</f>
        <v/>
      </c>
      <c r="II59" s="241"/>
      <c r="IJ59" s="227" t="str">
        <f aca="false">IF(II59="","",VLOOKUP(II59,Language!$D$5:$E$63,2,0))</f>
        <v/>
      </c>
      <c r="IK59" s="231"/>
      <c r="IL59" s="227" t="str">
        <f aca="false">IF(IK59="","",VLOOKUP(IK59,Language!$D$5:$E$63,2,0))</f>
        <v/>
      </c>
      <c r="IM59" s="231"/>
      <c r="IN59" s="231"/>
      <c r="IO59" s="317" t="n">
        <f aca="false">COUNTIF(II$57:II$60,II59)+COUNTIF(IK$57:IK$60,II59)</f>
        <v>0</v>
      </c>
      <c r="IP59" s="228"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28" t="str">
        <f aca="false">IF((IP59&lt;&gt;""),IF(OR(II68+IK68&lt;&gt;II73+IK73,PrSettings!$M$4="●"),((II68+IK68-II73-IK73)=(IM59-IN59))*(IP59=1),0),"")</f>
        <v/>
      </c>
      <c r="IR59" s="228" t="str">
        <f aca="false">IF(IQ59&lt;&gt;"",IF(IP59="0",0,(II68+IK68=IM59)*(II73+IK73=IN59)),"")</f>
        <v/>
      </c>
      <c r="IS59" s="228"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46" t="str">
        <f aca="false">IF(($C$57&amp;$C$58&amp;$C$59&amp;$C$60&amp;$E$57&amp;$E$58&amp;$E$59&amp;$E$60&lt;&gt;"")*(II$57&amp;II$58&amp;II$59&amp;II$60&amp;IK$57&amp;IK$58&amp;IK$59&amp;IK$60&lt;&gt;"")*(II59&amp;IK59&lt;&gt;""),IF(IO59&lt;&gt;1,0,COUNTIF($B$57:$B$60,II59)+COUNTIF($D$57:$D$60,II59))+IF(IO54&lt;&gt;1,0,COUNTIF($B$57:$B$60,IK59)+COUNTIF($D$57:$D$60,IK59)),"")</f>
        <v/>
      </c>
      <c r="IV59" s="241"/>
      <c r="IW59" s="227" t="str">
        <f aca="false">IF(IV59="","",VLOOKUP(IV59,Language!$D$5:$E$63,2,0))</f>
        <v/>
      </c>
      <c r="IX59" s="231"/>
      <c r="IY59" s="227" t="str">
        <f aca="false">IF(IX59="","",VLOOKUP(IX59,Language!$D$5:$E$63,2,0))</f>
        <v/>
      </c>
      <c r="IZ59" s="231"/>
      <c r="JA59" s="231"/>
      <c r="JB59" s="317" t="n">
        <f aca="false">COUNTIF(IV$57:IV$60,IV59)+COUNTIF(IX$57:IX$60,IV59)</f>
        <v>0</v>
      </c>
      <c r="JC59" s="228"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28" t="str">
        <f aca="false">IF((JC59&lt;&gt;""),IF(OR(IV68+IX68&lt;&gt;IV73+IX73,PrSettings!$M$4="●"),((IV68+IX68-IV73-IX73)=(IZ59-JA59))*(JC59=1),0),"")</f>
        <v/>
      </c>
      <c r="JE59" s="228" t="str">
        <f aca="false">IF(JD59&lt;&gt;"",IF(JC59="0",0,(IV68+IX68=IZ59)*(IV73+IX73=JA59)),"")</f>
        <v/>
      </c>
      <c r="JF59" s="228"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46" t="str">
        <f aca="false">IF(($C$57&amp;$C$58&amp;$C$59&amp;$C$60&amp;$E$57&amp;$E$58&amp;$E$59&amp;$E$60&lt;&gt;"")*(IV$57&amp;IV$58&amp;IV$59&amp;IV$60&amp;IX$57&amp;IX$58&amp;IX$59&amp;IX$60&lt;&gt;"")*(IV59&amp;IX59&lt;&gt;""),IF(JB59&lt;&gt;1,0,COUNTIF($B$57:$B$60,IV59)+COUNTIF($D$57:$D$60,IV59))+IF(JB54&lt;&gt;1,0,COUNTIF($B$57:$B$60,IX59)+COUNTIF($D$57:$D$60,IX59)),"")</f>
        <v/>
      </c>
      <c r="JI59" s="241"/>
      <c r="JJ59" s="227" t="str">
        <f aca="false">IF(JI59="","",VLOOKUP(JI59,Language!$D$5:$E$63,2,0))</f>
        <v/>
      </c>
      <c r="JK59" s="231"/>
      <c r="JL59" s="227" t="str">
        <f aca="false">IF(JK59="","",VLOOKUP(JK59,Language!$D$5:$E$63,2,0))</f>
        <v/>
      </c>
      <c r="JM59" s="231"/>
      <c r="JN59" s="231"/>
      <c r="JO59" s="317" t="n">
        <f aca="false">COUNTIF(JI$57:JI$60,JI59)+COUNTIF(JK$57:JK$60,JI59)</f>
        <v>0</v>
      </c>
      <c r="JP59" s="228"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28" t="str">
        <f aca="false">IF((JP59&lt;&gt;""),IF(OR(JI68+JK68&lt;&gt;JI73+JK73,PrSettings!$M$4="●"),((JI68+JK68-JI73-JK73)=(JM59-JN59))*(JP59=1),0),"")</f>
        <v/>
      </c>
      <c r="JR59" s="228" t="str">
        <f aca="false">IF(JQ59&lt;&gt;"",IF(JP59="0",0,(JI68+JK68=JM59)*(JI73+JK73=JN59)),"")</f>
        <v/>
      </c>
      <c r="JS59" s="228"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46" t="str">
        <f aca="false">IF(($C$57&amp;$C$58&amp;$C$59&amp;$C$60&amp;$E$57&amp;$E$58&amp;$E$59&amp;$E$60&lt;&gt;"")*(JI$57&amp;JI$58&amp;JI$59&amp;JI$60&amp;JK$57&amp;JK$58&amp;JK$59&amp;JK$60&lt;&gt;"")*(JI59&amp;JK59&lt;&gt;""),IF(JO59&lt;&gt;1,0,COUNTIF($B$57:$B$60,JI59)+COUNTIF($D$57:$D$60,JI59))+IF(JO54&lt;&gt;1,0,COUNTIF($B$57:$B$60,JK59)+COUNTIF($D$57:$D$60,JK59)),"")</f>
        <v/>
      </c>
      <c r="JV59" s="241"/>
      <c r="JW59" s="227" t="str">
        <f aca="false">IF(JV59="","",VLOOKUP(JV59,Language!$D$5:$E$63,2,0))</f>
        <v/>
      </c>
      <c r="JX59" s="231"/>
      <c r="JY59" s="227" t="str">
        <f aca="false">IF(JX59="","",VLOOKUP(JX59,Language!$D$5:$E$63,2,0))</f>
        <v/>
      </c>
      <c r="JZ59" s="231"/>
      <c r="KA59" s="231"/>
      <c r="KB59" s="317" t="n">
        <f aca="false">COUNTIF(JV$57:JV$60,JV59)+COUNTIF(JX$57:JX$60,JV59)</f>
        <v>0</v>
      </c>
      <c r="KC59" s="228"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28" t="str">
        <f aca="false">IF((KC59&lt;&gt;""),IF(OR(JV68+JX68&lt;&gt;JV73+JX73,PrSettings!$M$4="●"),((JV68+JX68-JV73-JX73)=(JZ59-KA59))*(KC59=1),0),"")</f>
        <v/>
      </c>
      <c r="KE59" s="228" t="str">
        <f aca="false">IF(KD59&lt;&gt;"",IF(KC59="0",0,(JV68+JX68=JZ59)*(JV73+JX73=KA59)),"")</f>
        <v/>
      </c>
      <c r="KF59" s="228"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46" t="str">
        <f aca="false">IF(($C$57&amp;$C$58&amp;$C$59&amp;$C$60&amp;$E$57&amp;$E$58&amp;$E$59&amp;$E$60&lt;&gt;"")*(JV$57&amp;JV$58&amp;JV$59&amp;JV$60&amp;JX$57&amp;JX$58&amp;JX$59&amp;JX$60&lt;&gt;"")*(JV59&amp;JX59&lt;&gt;""),IF(KB59&lt;&gt;1,0,COUNTIF($B$57:$B$60,JV59)+COUNTIF($D$57:$D$60,JV59))+IF(KB54&lt;&gt;1,0,COUNTIF($B$57:$B$60,JX59)+COUNTIF($D$57:$D$60,JX59)),"")</f>
        <v/>
      </c>
      <c r="KI59" s="241"/>
      <c r="KJ59" s="227" t="str">
        <f aca="false">IF(KI59="","",VLOOKUP(KI59,Language!$D$5:$E$63,2,0))</f>
        <v/>
      </c>
      <c r="KK59" s="231"/>
      <c r="KL59" s="227" t="str">
        <f aca="false">IF(KK59="","",VLOOKUP(KK59,Language!$D$5:$E$63,2,0))</f>
        <v/>
      </c>
      <c r="KM59" s="231"/>
      <c r="KN59" s="231"/>
      <c r="KO59" s="317" t="n">
        <f aca="false">COUNTIF(KI$57:KI$60,KI59)+COUNTIF(KK$57:KK$60,KI59)</f>
        <v>0</v>
      </c>
      <c r="KP59" s="228"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28" t="str">
        <f aca="false">IF((KP59&lt;&gt;""),IF(OR(KI68+KK68&lt;&gt;KI73+KK73,PrSettings!$M$4="●"),((KI68+KK68-KI73-KK73)=(KM59-KN59))*(KP59=1),0),"")</f>
        <v/>
      </c>
      <c r="KR59" s="228" t="str">
        <f aca="false">IF(KQ59&lt;&gt;"",IF(KP59="0",0,(KI68+KK68=KM59)*(KI73+KK73=KN59)),"")</f>
        <v/>
      </c>
      <c r="KS59" s="228"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46" t="str">
        <f aca="false">IF(($C$57&amp;$C$58&amp;$C$59&amp;$C$60&amp;$E$57&amp;$E$58&amp;$E$59&amp;$E$60&lt;&gt;"")*(KI$57&amp;KI$58&amp;KI$59&amp;KI$60&amp;KK$57&amp;KK$58&amp;KK$59&amp;KK$60&lt;&gt;"")*(KI59&amp;KK59&lt;&gt;""),IF(KO59&lt;&gt;1,0,COUNTIF($B$57:$B$60,KI59)+COUNTIF($D$57:$D$60,KI59))+IF(KO54&lt;&gt;1,0,COUNTIF($B$57:$B$60,KK59)+COUNTIF($D$57:$D$60,KK59)),"")</f>
        <v/>
      </c>
      <c r="KV59" s="241"/>
      <c r="KW59" s="227" t="str">
        <f aca="false">IF(KV59="","",VLOOKUP(KV59,Language!$D$5:$E$63,2,0))</f>
        <v/>
      </c>
      <c r="KX59" s="231"/>
      <c r="KY59" s="227" t="str">
        <f aca="false">IF(KX59="","",VLOOKUP(KX59,Language!$D$5:$E$63,2,0))</f>
        <v/>
      </c>
      <c r="KZ59" s="231"/>
      <c r="LA59" s="231"/>
      <c r="LB59" s="317" t="n">
        <f aca="false">COUNTIF(KV$57:KV$60,KV59)+COUNTIF(KX$57:KX$60,KV59)</f>
        <v>0</v>
      </c>
      <c r="LC59" s="228"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28" t="str">
        <f aca="false">IF((LC59&lt;&gt;""),IF(OR(KV68+KX68&lt;&gt;KV73+KX73,PrSettings!$M$4="●"),((KV68+KX68-KV73-KX73)=(KZ59-LA59))*(LC59=1),0),"")</f>
        <v/>
      </c>
      <c r="LE59" s="228" t="str">
        <f aca="false">IF(LD59&lt;&gt;"",IF(LC59="0",0,(KV68+KX68=KZ59)*(KV73+KX73=LA59)),"")</f>
        <v/>
      </c>
      <c r="LF59" s="228"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46" t="str">
        <f aca="false">IF(($C$57&amp;$C$58&amp;$C$59&amp;$C$60&amp;$E$57&amp;$E$58&amp;$E$59&amp;$E$60&lt;&gt;"")*(KV$57&amp;KV$58&amp;KV$59&amp;KV$60&amp;KX$57&amp;KX$58&amp;KX$59&amp;KX$60&lt;&gt;"")*(KV59&amp;KX59&lt;&gt;""),IF(LB59&lt;&gt;1,0,COUNTIF($B$57:$B$60,KV59)+COUNTIF($D$57:$D$60,KV59))+IF(LB54&lt;&gt;1,0,COUNTIF($B$57:$B$60,KX59)+COUNTIF($D$57:$D$60,KX59)),"")</f>
        <v/>
      </c>
      <c r="LI59" s="241"/>
      <c r="LJ59" s="227" t="str">
        <f aca="false">IF(LI59="","",VLOOKUP(LI59,Language!$D$5:$E$63,2,0))</f>
        <v/>
      </c>
      <c r="LK59" s="231"/>
      <c r="LL59" s="227" t="str">
        <f aca="false">IF(LK59="","",VLOOKUP(LK59,Language!$D$5:$E$63,2,0))</f>
        <v/>
      </c>
      <c r="LM59" s="231"/>
      <c r="LN59" s="231"/>
      <c r="LO59" s="317" t="n">
        <f aca="false">COUNTIF(LI$57:LI$60,LI59)+COUNTIF(LK$57:LK$60,LI59)</f>
        <v>0</v>
      </c>
      <c r="LP59" s="228"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28" t="str">
        <f aca="false">IF((LP59&lt;&gt;""),IF(OR(LI68+LK68&lt;&gt;LI73+LK73,PrSettings!$M$4="●"),((LI68+LK68-LI73-LK73)=(LM59-LN59))*(LP59=1),0),"")</f>
        <v/>
      </c>
      <c r="LR59" s="228" t="str">
        <f aca="false">IF(LQ59&lt;&gt;"",IF(LP59="0",0,(LI68+LK68=LM59)*(LI73+LK73=LN59)),"")</f>
        <v/>
      </c>
      <c r="LS59" s="228"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46" t="str">
        <f aca="false">IF(($C$57&amp;$C$58&amp;$C$59&amp;$C$60&amp;$E$57&amp;$E$58&amp;$E$59&amp;$E$60&lt;&gt;"")*(LI$57&amp;LI$58&amp;LI$59&amp;LI$60&amp;LK$57&amp;LK$58&amp;LK$59&amp;LK$60&lt;&gt;"")*(LI59&amp;LK59&lt;&gt;""),IF(LO59&lt;&gt;1,0,COUNTIF($B$57:$B$60,LI59)+COUNTIF($D$57:$D$60,LI59))+IF(LO54&lt;&gt;1,0,COUNTIF($B$57:$B$60,LK59)+COUNTIF($D$57:$D$60,LK59)),"")</f>
        <v/>
      </c>
      <c r="LV59" s="241"/>
      <c r="LW59" s="227" t="str">
        <f aca="false">IF(LV59="","",VLOOKUP(LV59,Language!$D$5:$E$63,2,0))</f>
        <v/>
      </c>
      <c r="LX59" s="231"/>
      <c r="LY59" s="227" t="str">
        <f aca="false">IF(LX59="","",VLOOKUP(LX59,Language!$D$5:$E$63,2,0))</f>
        <v/>
      </c>
      <c r="LZ59" s="231"/>
      <c r="MA59" s="231"/>
      <c r="MB59" s="317" t="n">
        <f aca="false">COUNTIF(LV$57:LV$60,LV59)+COUNTIF(LX$57:LX$60,LV59)</f>
        <v>0</v>
      </c>
      <c r="MC59" s="228"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28" t="str">
        <f aca="false">IF((MC59&lt;&gt;""),IF(OR(LV68+LX68&lt;&gt;LV73+LX73,PrSettings!$M$4="●"),((LV68+LX68-LV73-LX73)=(LZ59-MA59))*(MC59=1),0),"")</f>
        <v/>
      </c>
      <c r="ME59" s="228" t="str">
        <f aca="false">IF(MD59&lt;&gt;"",IF(MC59="0",0,(LV68+LX68=LZ59)*(LV73+LX73=MA59)),"")</f>
        <v/>
      </c>
      <c r="MF59" s="228"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46" t="str">
        <f aca="false">IF(($C$57&amp;$C$58&amp;$C$59&amp;$C$60&amp;$E$57&amp;$E$58&amp;$E$59&amp;$E$60&lt;&gt;"")*(LV$57&amp;LV$58&amp;LV$59&amp;LV$60&amp;LX$57&amp;LX$58&amp;LX$59&amp;LX$60&lt;&gt;"")*(LV59&amp;LX59&lt;&gt;""),IF(MB59&lt;&gt;1,0,COUNTIF($B$57:$B$60,LV59)+COUNTIF($D$57:$D$60,LV59))+IF(MB54&lt;&gt;1,0,COUNTIF($B$57:$B$60,LX59)+COUNTIF($D$57:$D$60,LX59)),"")</f>
        <v/>
      </c>
    </row>
    <row r="60" customFormat="false" ht="15.5" hidden="false" customHeight="false" outlineLevel="0" collapsed="false">
      <c r="B60" s="226" t="str">
        <f aca="false">IF(C60="","",INDEX(Groups!$C$7:$C$35,MATCH(C60,Groups!$D$7:$D$35,0)))</f>
        <v/>
      </c>
      <c r="C60" s="227" t="str">
        <f aca="true">INDIRECT("'"&amp;References!$A$1&amp;"'!"&amp;"$U$64")</f>
        <v/>
      </c>
      <c r="D60" s="228" t="str">
        <f aca="false">IF(E60="","",INDEX(Groups!$C$7:$C$35,MATCH(E60,Groups!$D$7:$D$35,0)))</f>
        <v/>
      </c>
      <c r="E60" s="227" t="str">
        <f aca="true">INDIRECT("'"&amp;References!$A$1&amp;"'!"&amp;"$W$64")</f>
        <v/>
      </c>
      <c r="F60" s="229" t="str">
        <f aca="true">IF(AND(INDIRECT("'"&amp;References!$A$1&amp;"'!"&amp;"$U$65")&lt;&gt;"",INDIRECT("'"&amp;References!$A$1&amp;"'!"&amp;"$W$65")&lt;&gt;""),INDIRECT("'"&amp;References!$A$1&amp;"'!"&amp;"$U$65"),"")</f>
        <v/>
      </c>
      <c r="G60" s="230" t="str">
        <f aca="true">IF(AND(INDIRECT("'"&amp;References!$A$1&amp;"'!"&amp;"$U$65")&lt;&gt;"",INDIRECT("'"&amp;References!$A$1&amp;"'!"&amp;"$W$65")&lt;&gt;""),INDIRECT("'"&amp;References!$A$1&amp;"'!"&amp;"$W$65"),"")</f>
        <v/>
      </c>
      <c r="I60" s="241"/>
      <c r="J60" s="227" t="str">
        <f aca="false">IF(I60="","",VLOOKUP(I60,Language!$D$5:$E$63,2,0))</f>
        <v/>
      </c>
      <c r="K60" s="231"/>
      <c r="L60" s="227" t="str">
        <f aca="false">IF(K60="","",VLOOKUP(K60,Language!$D$5:$E$63,2,0))</f>
        <v/>
      </c>
      <c r="M60" s="231"/>
      <c r="N60" s="231"/>
      <c r="O60" s="317" t="n">
        <f aca="false">COUNTIF(I$57:I$60,I60)+COUNTIF(K$57:K$60,I60)</f>
        <v>0</v>
      </c>
      <c r="P60" s="228"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28" t="str">
        <f aca="false">IF((P60&lt;&gt;""),IF(OR(I70+K70&lt;&gt;I74+K74,PrSettings!$M$4="●"),((I70+K70-I74-K74)=(M60-N60))*(P60=1),0),"")</f>
        <v/>
      </c>
      <c r="R60" s="228" t="str">
        <f aca="false">IF(Q60&lt;&gt;"",IF(P60="0",0,(I70+K70=M60)*(I74+K74=N60)),"")</f>
        <v/>
      </c>
      <c r="S60" s="228"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46" t="str">
        <f aca="false">IF(($C$57&amp;$C$58&amp;$C$59&amp;$C$60&amp;$E$57&amp;$E$58&amp;$E$59&amp;$E$60&lt;&gt;"")*(I$57&amp;I$58&amp;I$59&amp;I$60&amp;K$57&amp;K$58&amp;K$59&amp;K$60&lt;&gt;"")*(I60&amp;K60&lt;&gt;""),IF(O60&lt;&gt;1,0,COUNTIF($B$57:$B$60,I60)+COUNTIF($D$57:$D$60,I60))+IF(O55&lt;&gt;1,0,COUNTIF($B$57:$B$60,K60)+COUNTIF($D$57:$D$60,K60)),"")</f>
        <v/>
      </c>
      <c r="U60" s="106"/>
      <c r="V60" s="241"/>
      <c r="W60" s="227" t="str">
        <f aca="false">IF(V60="","",VLOOKUP(V60,Language!$D$5:$E$63,2,0))</f>
        <v/>
      </c>
      <c r="X60" s="231"/>
      <c r="Y60" s="227" t="str">
        <f aca="false">IF(X60="","",VLOOKUP(X60,Language!$D$5:$E$63,2,0))</f>
        <v/>
      </c>
      <c r="Z60" s="231"/>
      <c r="AA60" s="231"/>
      <c r="AB60" s="317" t="n">
        <f aca="false">COUNTIF(V$57:V$60,V60)+COUNTIF(X$57:X$60,V60)</f>
        <v>0</v>
      </c>
      <c r="AC60" s="228"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28" t="str">
        <f aca="false">IF((AC60&lt;&gt;""),IF(OR(V70+X70&lt;&gt;V74+X74,PrSettings!$M$4="●"),((V70+X70-V74-X74)=(Z60-AA60))*(AC60=1),0),"")</f>
        <v/>
      </c>
      <c r="AE60" s="228" t="str">
        <f aca="false">IF(AD60&lt;&gt;"",IF(AC60="0",0,(V70+X70=Z60)*(V74+X74=AA60)),"")</f>
        <v/>
      </c>
      <c r="AF60" s="228"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46" t="str">
        <f aca="false">IF(($C$57&amp;$C$58&amp;$C$59&amp;$C$60&amp;$E$57&amp;$E$58&amp;$E$59&amp;$E$60&lt;&gt;"")*(V$57&amp;V$58&amp;V$59&amp;V$60&amp;X$57&amp;X$58&amp;X$59&amp;X$60&lt;&gt;"")*(V60&amp;X60&lt;&gt;""),IF(AB60&lt;&gt;1,0,COUNTIF($B$57:$B$60,V60)+COUNTIF($D$57:$D$60,V60))+IF(AB55&lt;&gt;1,0,COUNTIF($B$57:$B$60,X60)+COUNTIF($D$57:$D$60,X60)),"")</f>
        <v/>
      </c>
      <c r="AI60" s="241"/>
      <c r="AJ60" s="227" t="str">
        <f aca="false">IF(AI60="","",VLOOKUP(AI60,Language!$D$5:$E$63,2,0))</f>
        <v/>
      </c>
      <c r="AK60" s="231"/>
      <c r="AL60" s="227" t="str">
        <f aca="false">IF(AK60="","",VLOOKUP(AK60,Language!$D$5:$E$63,2,0))</f>
        <v/>
      </c>
      <c r="AM60" s="231"/>
      <c r="AN60" s="231"/>
      <c r="AO60" s="317" t="n">
        <f aca="false">COUNTIF(AI$57:AI$60,AI60)+COUNTIF(AK$57:AK$60,AI60)</f>
        <v>0</v>
      </c>
      <c r="AP60" s="228"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28" t="str">
        <f aca="false">IF((AP60&lt;&gt;""),IF(OR(AI70+AK70&lt;&gt;AI74+AK74,PrSettings!$M$4="●"),((AI70+AK70-AI74-AK74)=(AM60-AN60))*(AP60=1),0),"")</f>
        <v/>
      </c>
      <c r="AR60" s="228" t="str">
        <f aca="false">IF(AQ60&lt;&gt;"",IF(AP60="0",0,(AI70+AK70=AM60)*(AI74+AK74=AN60)),"")</f>
        <v/>
      </c>
      <c r="AS60" s="228"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46" t="str">
        <f aca="false">IF(($C$57&amp;$C$58&amp;$C$59&amp;$C$60&amp;$E$57&amp;$E$58&amp;$E$59&amp;$E$60&lt;&gt;"")*(AI$57&amp;AI$58&amp;AI$59&amp;AI$60&amp;AK$57&amp;AK$58&amp;AK$59&amp;AK$60&lt;&gt;"")*(AI60&amp;AK60&lt;&gt;""),IF(AO60&lt;&gt;1,0,COUNTIF($B$57:$B$60,AI60)+COUNTIF($D$57:$D$60,AI60))+IF(AO55&lt;&gt;1,0,COUNTIF($B$57:$B$60,AK60)+COUNTIF($D$57:$D$60,AK60)),"")</f>
        <v/>
      </c>
      <c r="AV60" s="241"/>
      <c r="AW60" s="227" t="str">
        <f aca="false">IF(AV60="","",VLOOKUP(AV60,Language!$D$5:$E$63,2,0))</f>
        <v/>
      </c>
      <c r="AX60" s="231"/>
      <c r="AY60" s="227" t="str">
        <f aca="false">IF(AX60="","",VLOOKUP(AX60,Language!$D$5:$E$63,2,0))</f>
        <v/>
      </c>
      <c r="AZ60" s="231"/>
      <c r="BA60" s="231"/>
      <c r="BB60" s="317" t="n">
        <f aca="false">COUNTIF(AV$57:AV$60,AV60)+COUNTIF(AX$57:AX$60,AV60)</f>
        <v>0</v>
      </c>
      <c r="BC60" s="228"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28" t="str">
        <f aca="false">IF((BC60&lt;&gt;""),IF(OR(AV70+AX70&lt;&gt;AV74+AX74,PrSettings!$M$4="●"),((AV70+AX70-AV74-AX74)=(AZ60-BA60))*(BC60=1),0),"")</f>
        <v/>
      </c>
      <c r="BE60" s="228" t="str">
        <f aca="false">IF(BD60&lt;&gt;"",IF(BC60="0",0,(AV70+AX70=AZ60)*(AV74+AX74=BA60)),"")</f>
        <v/>
      </c>
      <c r="BF60" s="228"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46" t="str">
        <f aca="false">IF(($C$57&amp;$C$58&amp;$C$59&amp;$C$60&amp;$E$57&amp;$E$58&amp;$E$59&amp;$E$60&lt;&gt;"")*(AV$57&amp;AV$58&amp;AV$59&amp;AV$60&amp;AX$57&amp;AX$58&amp;AX$59&amp;AX$60&lt;&gt;"")*(AV60&amp;AX60&lt;&gt;""),IF(BB60&lt;&gt;1,0,COUNTIF($B$57:$B$60,AV60)+COUNTIF($D$57:$D$60,AV60))+IF(BB55&lt;&gt;1,0,COUNTIF($B$57:$B$60,AX60)+COUNTIF($D$57:$D$60,AX60)),"")</f>
        <v/>
      </c>
      <c r="BI60" s="241"/>
      <c r="BJ60" s="227" t="str">
        <f aca="false">IF(BI60="","",VLOOKUP(BI60,Language!$D$5:$E$63,2,0))</f>
        <v/>
      </c>
      <c r="BK60" s="231"/>
      <c r="BL60" s="227" t="str">
        <f aca="false">IF(BK60="","",VLOOKUP(BK60,Language!$D$5:$E$63,2,0))</f>
        <v/>
      </c>
      <c r="BM60" s="231"/>
      <c r="BN60" s="231"/>
      <c r="BO60" s="317" t="n">
        <f aca="false">COUNTIF(BI$57:BI$60,BI60)+COUNTIF(BK$57:BK$60,BI60)</f>
        <v>0</v>
      </c>
      <c r="BP60" s="228"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28" t="str">
        <f aca="false">IF((BP60&lt;&gt;""),IF(OR(BI70+BK70&lt;&gt;BI74+BK74,PrSettings!$M$4="●"),((BI70+BK70-BI74-BK74)=(BM60-BN60))*(BP60=1),0),"")</f>
        <v/>
      </c>
      <c r="BR60" s="228" t="str">
        <f aca="false">IF(BQ60&lt;&gt;"",IF(BP60="0",0,(BI70+BK70=BM60)*(BI74+BK74=BN60)),"")</f>
        <v/>
      </c>
      <c r="BS60" s="228"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46" t="str">
        <f aca="false">IF(($C$57&amp;$C$58&amp;$C$59&amp;$C$60&amp;$E$57&amp;$E$58&amp;$E$59&amp;$E$60&lt;&gt;"")*(BI$57&amp;BI$58&amp;BI$59&amp;BI$60&amp;BK$57&amp;BK$58&amp;BK$59&amp;BK$60&lt;&gt;"")*(BI60&amp;BK60&lt;&gt;""),IF(BO60&lt;&gt;1,0,COUNTIF($B$57:$B$60,BI60)+COUNTIF($D$57:$D$60,BI60))+IF(BO55&lt;&gt;1,0,COUNTIF($B$57:$B$60,BK60)+COUNTIF($D$57:$D$60,BK60)),"")</f>
        <v/>
      </c>
      <c r="BV60" s="241"/>
      <c r="BW60" s="227" t="str">
        <f aca="false">IF(BV60="","",VLOOKUP(BV60,Language!$D$5:$E$63,2,0))</f>
        <v/>
      </c>
      <c r="BX60" s="231"/>
      <c r="BY60" s="227" t="str">
        <f aca="false">IF(BX60="","",VLOOKUP(BX60,Language!$D$5:$E$63,2,0))</f>
        <v/>
      </c>
      <c r="BZ60" s="231"/>
      <c r="CA60" s="231"/>
      <c r="CB60" s="317" t="n">
        <f aca="false">COUNTIF(BV$57:BV$60,BV60)+COUNTIF(BX$57:BX$60,BV60)</f>
        <v>0</v>
      </c>
      <c r="CC60" s="228"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28" t="str">
        <f aca="false">IF((CC60&lt;&gt;""),IF(OR(BV70+BX70&lt;&gt;BV74+BX74,PrSettings!$M$4="●"),((BV70+BX70-BV74-BX74)=(BZ60-CA60))*(CC60=1),0),"")</f>
        <v/>
      </c>
      <c r="CE60" s="228" t="str">
        <f aca="false">IF(CD60&lt;&gt;"",IF(CC60="0",0,(BV70+BX70=BZ60)*(BV74+BX74=CA60)),"")</f>
        <v/>
      </c>
      <c r="CF60" s="228"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46" t="str">
        <f aca="false">IF(($C$57&amp;$C$58&amp;$C$59&amp;$C$60&amp;$E$57&amp;$E$58&amp;$E$59&amp;$E$60&lt;&gt;"")*(BV$57&amp;BV$58&amp;BV$59&amp;BV$60&amp;BX$57&amp;BX$58&amp;BX$59&amp;BX$60&lt;&gt;"")*(BV60&amp;BX60&lt;&gt;""),IF(CB60&lt;&gt;1,0,COUNTIF($B$57:$B$60,BV60)+COUNTIF($D$57:$D$60,BV60))+IF(CB55&lt;&gt;1,0,COUNTIF($B$57:$B$60,BX60)+COUNTIF($D$57:$D$60,BX60)),"")</f>
        <v/>
      </c>
      <c r="CI60" s="241"/>
      <c r="CJ60" s="227" t="str">
        <f aca="false">IF(CI60="","",VLOOKUP(CI60,Language!$D$5:$E$63,2,0))</f>
        <v/>
      </c>
      <c r="CK60" s="231"/>
      <c r="CL60" s="227" t="str">
        <f aca="false">IF(CK60="","",VLOOKUP(CK60,Language!$D$5:$E$63,2,0))</f>
        <v/>
      </c>
      <c r="CM60" s="231"/>
      <c r="CN60" s="231"/>
      <c r="CO60" s="317" t="n">
        <f aca="false">COUNTIF(CI$57:CI$60,CI60)+COUNTIF(CK$57:CK$60,CI60)</f>
        <v>0</v>
      </c>
      <c r="CP60" s="228"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28" t="str">
        <f aca="false">IF((CP60&lt;&gt;""),IF(OR(CI70+CK70&lt;&gt;CI74+CK74,PrSettings!$M$4="●"),((CI70+CK70-CI74-CK74)=(CM60-CN60))*(CP60=1),0),"")</f>
        <v/>
      </c>
      <c r="CR60" s="228" t="str">
        <f aca="false">IF(CQ60&lt;&gt;"",IF(CP60="0",0,(CI70+CK70=CM60)*(CI74+CK74=CN60)),"")</f>
        <v/>
      </c>
      <c r="CS60" s="228"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46" t="str">
        <f aca="false">IF(($C$57&amp;$C$58&amp;$C$59&amp;$C$60&amp;$E$57&amp;$E$58&amp;$E$59&amp;$E$60&lt;&gt;"")*(CI$57&amp;CI$58&amp;CI$59&amp;CI$60&amp;CK$57&amp;CK$58&amp;CK$59&amp;CK$60&lt;&gt;"")*(CI60&amp;CK60&lt;&gt;""),IF(CO60&lt;&gt;1,0,COUNTIF($B$57:$B$60,CI60)+COUNTIF($D$57:$D$60,CI60))+IF(CO55&lt;&gt;1,0,COUNTIF($B$57:$B$60,CK60)+COUNTIF($D$57:$D$60,CK60)),"")</f>
        <v/>
      </c>
      <c r="CV60" s="241"/>
      <c r="CW60" s="227" t="str">
        <f aca="false">IF(CV60="","",VLOOKUP(CV60,Language!$D$5:$E$63,2,0))</f>
        <v/>
      </c>
      <c r="CX60" s="231"/>
      <c r="CY60" s="227" t="str">
        <f aca="false">IF(CX60="","",VLOOKUP(CX60,Language!$D$5:$E$63,2,0))</f>
        <v/>
      </c>
      <c r="CZ60" s="231"/>
      <c r="DA60" s="231"/>
      <c r="DB60" s="317" t="n">
        <f aca="false">COUNTIF(CV$57:CV$60,CV60)+COUNTIF(CX$57:CX$60,CV60)</f>
        <v>0</v>
      </c>
      <c r="DC60" s="228"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28" t="str">
        <f aca="false">IF((DC60&lt;&gt;""),IF(OR(CV70+CX70&lt;&gt;CV74+CX74,PrSettings!$M$4="●"),((CV70+CX70-CV74-CX74)=(CZ60-DA60))*(DC60=1),0),"")</f>
        <v/>
      </c>
      <c r="DE60" s="228" t="str">
        <f aca="false">IF(DD60&lt;&gt;"",IF(DC60="0",0,(CV70+CX70=CZ60)*(CV74+CX74=DA60)),"")</f>
        <v/>
      </c>
      <c r="DF60" s="228"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46" t="str">
        <f aca="false">IF(($C$57&amp;$C$58&amp;$C$59&amp;$C$60&amp;$E$57&amp;$E$58&amp;$E$59&amp;$E$60&lt;&gt;"")*(CV$57&amp;CV$58&amp;CV$59&amp;CV$60&amp;CX$57&amp;CX$58&amp;CX$59&amp;CX$60&lt;&gt;"")*(CV60&amp;CX60&lt;&gt;""),IF(DB60&lt;&gt;1,0,COUNTIF($B$57:$B$60,CV60)+COUNTIF($D$57:$D$60,CV60))+IF(DB55&lt;&gt;1,0,COUNTIF($B$57:$B$60,CX60)+COUNTIF($D$57:$D$60,CX60)),"")</f>
        <v/>
      </c>
      <c r="DI60" s="241"/>
      <c r="DJ60" s="227" t="str">
        <f aca="false">IF(DI60="","",VLOOKUP(DI60,Language!$D$5:$E$63,2,0))</f>
        <v/>
      </c>
      <c r="DK60" s="231"/>
      <c r="DL60" s="227" t="str">
        <f aca="false">IF(DK60="","",VLOOKUP(DK60,Language!$D$5:$E$63,2,0))</f>
        <v/>
      </c>
      <c r="DM60" s="231"/>
      <c r="DN60" s="231"/>
      <c r="DO60" s="317" t="n">
        <f aca="false">COUNTIF(DI$57:DI$60,DI60)+COUNTIF(DK$57:DK$60,DI60)</f>
        <v>0</v>
      </c>
      <c r="DP60" s="228"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28" t="str">
        <f aca="false">IF((DP60&lt;&gt;""),IF(OR(DI70+DK70&lt;&gt;DI74+DK74,PrSettings!$M$4="●"),((DI70+DK70-DI74-DK74)=(DM60-DN60))*(DP60=1),0),"")</f>
        <v/>
      </c>
      <c r="DR60" s="228" t="str">
        <f aca="false">IF(DQ60&lt;&gt;"",IF(DP60="0",0,(DI70+DK70=DM60)*(DI74+DK74=DN60)),"")</f>
        <v/>
      </c>
      <c r="DS60" s="228"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46" t="str">
        <f aca="false">IF(($C$57&amp;$C$58&amp;$C$59&amp;$C$60&amp;$E$57&amp;$E$58&amp;$E$59&amp;$E$60&lt;&gt;"")*(DI$57&amp;DI$58&amp;DI$59&amp;DI$60&amp;DK$57&amp;DK$58&amp;DK$59&amp;DK$60&lt;&gt;"")*(DI60&amp;DK60&lt;&gt;""),IF(DO60&lt;&gt;1,0,COUNTIF($B$57:$B$60,DI60)+COUNTIF($D$57:$D$60,DI60))+IF(DO55&lt;&gt;1,0,COUNTIF($B$57:$B$60,DK60)+COUNTIF($D$57:$D$60,DK60)),"")</f>
        <v/>
      </c>
      <c r="DV60" s="241"/>
      <c r="DW60" s="227" t="str">
        <f aca="false">IF(DV60="","",VLOOKUP(DV60,Language!$D$5:$E$63,2,0))</f>
        <v/>
      </c>
      <c r="DX60" s="231"/>
      <c r="DY60" s="227" t="str">
        <f aca="false">IF(DX60="","",VLOOKUP(DX60,Language!$D$5:$E$63,2,0))</f>
        <v/>
      </c>
      <c r="DZ60" s="231"/>
      <c r="EA60" s="231"/>
      <c r="EB60" s="317" t="n">
        <f aca="false">COUNTIF(DV$57:DV$60,DV60)+COUNTIF(DX$57:DX$60,DV60)</f>
        <v>0</v>
      </c>
      <c r="EC60" s="228"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28" t="str">
        <f aca="false">IF((EC60&lt;&gt;""),IF(OR(DV70+DX70&lt;&gt;DV74+DX74,PrSettings!$M$4="●"),((DV70+DX70-DV74-DX74)=(DZ60-EA60))*(EC60=1),0),"")</f>
        <v/>
      </c>
      <c r="EE60" s="228" t="str">
        <f aca="false">IF(ED60&lt;&gt;"",IF(EC60="0",0,(DV70+DX70=DZ60)*(DV74+DX74=EA60)),"")</f>
        <v/>
      </c>
      <c r="EF60" s="228"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46" t="str">
        <f aca="false">IF(($C$57&amp;$C$58&amp;$C$59&amp;$C$60&amp;$E$57&amp;$E$58&amp;$E$59&amp;$E$60&lt;&gt;"")*(DV$57&amp;DV$58&amp;DV$59&amp;DV$60&amp;DX$57&amp;DX$58&amp;DX$59&amp;DX$60&lt;&gt;"")*(DV60&amp;DX60&lt;&gt;""),IF(EB60&lt;&gt;1,0,COUNTIF($B$57:$B$60,DV60)+COUNTIF($D$57:$D$60,DV60))+IF(EB55&lt;&gt;1,0,COUNTIF($B$57:$B$60,DX60)+COUNTIF($D$57:$D$60,DX60)),"")</f>
        <v/>
      </c>
      <c r="EI60" s="241"/>
      <c r="EJ60" s="227" t="str">
        <f aca="false">IF(EI60="","",VLOOKUP(EI60,Language!$D$5:$E$63,2,0))</f>
        <v/>
      </c>
      <c r="EK60" s="231"/>
      <c r="EL60" s="227" t="str">
        <f aca="false">IF(EK60="","",VLOOKUP(EK60,Language!$D$5:$E$63,2,0))</f>
        <v/>
      </c>
      <c r="EM60" s="231"/>
      <c r="EN60" s="231"/>
      <c r="EO60" s="317" t="n">
        <f aca="false">COUNTIF(EI$57:EI$60,EI60)+COUNTIF(EK$57:EK$60,EI60)</f>
        <v>0</v>
      </c>
      <c r="EP60" s="228"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28" t="str">
        <f aca="false">IF((EP60&lt;&gt;""),IF(OR(EI70+EK70&lt;&gt;EI74+EK74,PrSettings!$M$4="●"),((EI70+EK70-EI74-EK74)=(EM60-EN60))*(EP60=1),0),"")</f>
        <v/>
      </c>
      <c r="ER60" s="228" t="str">
        <f aca="false">IF(EQ60&lt;&gt;"",IF(EP60="0",0,(EI70+EK70=EM60)*(EI74+EK74=EN60)),"")</f>
        <v/>
      </c>
      <c r="ES60" s="228"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46" t="str">
        <f aca="false">IF(($C$57&amp;$C$58&amp;$C$59&amp;$C$60&amp;$E$57&amp;$E$58&amp;$E$59&amp;$E$60&lt;&gt;"")*(EI$57&amp;EI$58&amp;EI$59&amp;EI$60&amp;EK$57&amp;EK$58&amp;EK$59&amp;EK$60&lt;&gt;"")*(EI60&amp;EK60&lt;&gt;""),IF(EO60&lt;&gt;1,0,COUNTIF($B$57:$B$60,EI60)+COUNTIF($D$57:$D$60,EI60))+IF(EO55&lt;&gt;1,0,COUNTIF($B$57:$B$60,EK60)+COUNTIF($D$57:$D$60,EK60)),"")</f>
        <v/>
      </c>
      <c r="EV60" s="241"/>
      <c r="EW60" s="227" t="str">
        <f aca="false">IF(EV60="","",VLOOKUP(EV60,Language!$D$5:$E$63,2,0))</f>
        <v/>
      </c>
      <c r="EX60" s="231"/>
      <c r="EY60" s="227" t="str">
        <f aca="false">IF(EX60="","",VLOOKUP(EX60,Language!$D$5:$E$63,2,0))</f>
        <v/>
      </c>
      <c r="EZ60" s="231"/>
      <c r="FA60" s="231"/>
      <c r="FB60" s="317" t="n">
        <f aca="false">COUNTIF(EV$57:EV$60,EV60)+COUNTIF(EX$57:EX$60,EV60)</f>
        <v>0</v>
      </c>
      <c r="FC60" s="228"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28" t="str">
        <f aca="false">IF((FC60&lt;&gt;""),IF(OR(EV70+EX70&lt;&gt;EV74+EX74,PrSettings!$M$4="●"),((EV70+EX70-EV74-EX74)=(EZ60-FA60))*(FC60=1),0),"")</f>
        <v/>
      </c>
      <c r="FE60" s="228" t="str">
        <f aca="false">IF(FD60&lt;&gt;"",IF(FC60="0",0,(EV70+EX70=EZ60)*(EV74+EX74=FA60)),"")</f>
        <v/>
      </c>
      <c r="FF60" s="228"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46" t="str">
        <f aca="false">IF(($C$57&amp;$C$58&amp;$C$59&amp;$C$60&amp;$E$57&amp;$E$58&amp;$E$59&amp;$E$60&lt;&gt;"")*(EV$57&amp;EV$58&amp;EV$59&amp;EV$60&amp;EX$57&amp;EX$58&amp;EX$59&amp;EX$60&lt;&gt;"")*(EV60&amp;EX60&lt;&gt;""),IF(FB60&lt;&gt;1,0,COUNTIF($B$57:$B$60,EV60)+COUNTIF($D$57:$D$60,EV60))+IF(FB55&lt;&gt;1,0,COUNTIF($B$57:$B$60,EX60)+COUNTIF($D$57:$D$60,EX60)),"")</f>
        <v/>
      </c>
      <c r="FI60" s="241"/>
      <c r="FJ60" s="227" t="str">
        <f aca="false">IF(FI60="","",VLOOKUP(FI60,Language!$D$5:$E$63,2,0))</f>
        <v/>
      </c>
      <c r="FK60" s="231"/>
      <c r="FL60" s="227" t="str">
        <f aca="false">IF(FK60="","",VLOOKUP(FK60,Language!$D$5:$E$63,2,0))</f>
        <v/>
      </c>
      <c r="FM60" s="231"/>
      <c r="FN60" s="231"/>
      <c r="FO60" s="317" t="n">
        <f aca="false">COUNTIF(FI$57:FI$60,FI60)+COUNTIF(FK$57:FK$60,FI60)</f>
        <v>0</v>
      </c>
      <c r="FP60" s="228"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28" t="str">
        <f aca="false">IF((FP60&lt;&gt;""),IF(OR(FI70+FK70&lt;&gt;FI74+FK74,PrSettings!$M$4="●"),((FI70+FK70-FI74-FK74)=(FM60-FN60))*(FP60=1),0),"")</f>
        <v/>
      </c>
      <c r="FR60" s="228" t="str">
        <f aca="false">IF(FQ60&lt;&gt;"",IF(FP60="0",0,(FI70+FK70=FM60)*(FI74+FK74=FN60)),"")</f>
        <v/>
      </c>
      <c r="FS60" s="228"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46" t="str">
        <f aca="false">IF(($C$57&amp;$C$58&amp;$C$59&amp;$C$60&amp;$E$57&amp;$E$58&amp;$E$59&amp;$E$60&lt;&gt;"")*(FI$57&amp;FI$58&amp;FI$59&amp;FI$60&amp;FK$57&amp;FK$58&amp;FK$59&amp;FK$60&lt;&gt;"")*(FI60&amp;FK60&lt;&gt;""),IF(FO60&lt;&gt;1,0,COUNTIF($B$57:$B$60,FI60)+COUNTIF($D$57:$D$60,FI60))+IF(FO55&lt;&gt;1,0,COUNTIF($B$57:$B$60,FK60)+COUNTIF($D$57:$D$60,FK60)),"")</f>
        <v/>
      </c>
      <c r="FV60" s="241"/>
      <c r="FW60" s="227" t="str">
        <f aca="false">IF(FV60="","",VLOOKUP(FV60,Language!$D$5:$E$63,2,0))</f>
        <v/>
      </c>
      <c r="FX60" s="231"/>
      <c r="FY60" s="227" t="str">
        <f aca="false">IF(FX60="","",VLOOKUP(FX60,Language!$D$5:$E$63,2,0))</f>
        <v/>
      </c>
      <c r="FZ60" s="231"/>
      <c r="GA60" s="231"/>
      <c r="GB60" s="317" t="n">
        <f aca="false">COUNTIF(FV$57:FV$60,FV60)+COUNTIF(FX$57:FX$60,FV60)</f>
        <v>0</v>
      </c>
      <c r="GC60" s="228"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28" t="str">
        <f aca="false">IF((GC60&lt;&gt;""),IF(OR(FV70+FX70&lt;&gt;FV74+FX74,PrSettings!$M$4="●"),((FV70+FX70-FV74-FX74)=(FZ60-GA60))*(GC60=1),0),"")</f>
        <v/>
      </c>
      <c r="GE60" s="228" t="str">
        <f aca="false">IF(GD60&lt;&gt;"",IF(GC60="0",0,(FV70+FX70=FZ60)*(FV74+FX74=GA60)),"")</f>
        <v/>
      </c>
      <c r="GF60" s="228"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46" t="str">
        <f aca="false">IF(($C$57&amp;$C$58&amp;$C$59&amp;$C$60&amp;$E$57&amp;$E$58&amp;$E$59&amp;$E$60&lt;&gt;"")*(FV$57&amp;FV$58&amp;FV$59&amp;FV$60&amp;FX$57&amp;FX$58&amp;FX$59&amp;FX$60&lt;&gt;"")*(FV60&amp;FX60&lt;&gt;""),IF(GB60&lt;&gt;1,0,COUNTIF($B$57:$B$60,FV60)+COUNTIF($D$57:$D$60,FV60))+IF(GB55&lt;&gt;1,0,COUNTIF($B$57:$B$60,FX60)+COUNTIF($D$57:$D$60,FX60)),"")</f>
        <v/>
      </c>
      <c r="GI60" s="241"/>
      <c r="GJ60" s="227" t="str">
        <f aca="false">IF(GI60="","",VLOOKUP(GI60,Language!$D$5:$E$63,2,0))</f>
        <v/>
      </c>
      <c r="GK60" s="231"/>
      <c r="GL60" s="227" t="str">
        <f aca="false">IF(GK60="","",VLOOKUP(GK60,Language!$D$5:$E$63,2,0))</f>
        <v/>
      </c>
      <c r="GM60" s="231"/>
      <c r="GN60" s="231"/>
      <c r="GO60" s="317" t="n">
        <f aca="false">COUNTIF(GI$57:GI$60,GI60)+COUNTIF(GK$57:GK$60,GI60)</f>
        <v>0</v>
      </c>
      <c r="GP60" s="228"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28" t="str">
        <f aca="false">IF((GP60&lt;&gt;""),IF(OR(GI70+GK70&lt;&gt;GI74+GK74,PrSettings!$M$4="●"),((GI70+GK70-GI74-GK74)=(GM60-GN60))*(GP60=1),0),"")</f>
        <v/>
      </c>
      <c r="GR60" s="228" t="str">
        <f aca="false">IF(GQ60&lt;&gt;"",IF(GP60="0",0,(GI70+GK70=GM60)*(GI74+GK74=GN60)),"")</f>
        <v/>
      </c>
      <c r="GS60" s="228"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46" t="str">
        <f aca="false">IF(($C$57&amp;$C$58&amp;$C$59&amp;$C$60&amp;$E$57&amp;$E$58&amp;$E$59&amp;$E$60&lt;&gt;"")*(GI$57&amp;GI$58&amp;GI$59&amp;GI$60&amp;GK$57&amp;GK$58&amp;GK$59&amp;GK$60&lt;&gt;"")*(GI60&amp;GK60&lt;&gt;""),IF(GO60&lt;&gt;1,0,COUNTIF($B$57:$B$60,GI60)+COUNTIF($D$57:$D$60,GI60))+IF(GO55&lt;&gt;1,0,COUNTIF($B$57:$B$60,GK60)+COUNTIF($D$57:$D$60,GK60)),"")</f>
        <v/>
      </c>
      <c r="GV60" s="241"/>
      <c r="GW60" s="227" t="str">
        <f aca="false">IF(GV60="","",VLOOKUP(GV60,Language!$D$5:$E$63,2,0))</f>
        <v/>
      </c>
      <c r="GX60" s="231"/>
      <c r="GY60" s="227" t="str">
        <f aca="false">IF(GX60="","",VLOOKUP(GX60,Language!$D$5:$E$63,2,0))</f>
        <v/>
      </c>
      <c r="GZ60" s="231"/>
      <c r="HA60" s="231"/>
      <c r="HB60" s="317" t="n">
        <f aca="false">COUNTIF(GV$57:GV$60,GV60)+COUNTIF(GX$57:GX$60,GV60)</f>
        <v>0</v>
      </c>
      <c r="HC60" s="228"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28" t="str">
        <f aca="false">IF((HC60&lt;&gt;""),IF(OR(GV70+GX70&lt;&gt;GV74+GX74,PrSettings!$M$4="●"),((GV70+GX70-GV74-GX74)=(GZ60-HA60))*(HC60=1),0),"")</f>
        <v/>
      </c>
      <c r="HE60" s="228" t="str">
        <f aca="false">IF(HD60&lt;&gt;"",IF(HC60="0",0,(GV70+GX70=GZ60)*(GV74+GX74=HA60)),"")</f>
        <v/>
      </c>
      <c r="HF60" s="228"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46" t="str">
        <f aca="false">IF(($C$57&amp;$C$58&amp;$C$59&amp;$C$60&amp;$E$57&amp;$E$58&amp;$E$59&amp;$E$60&lt;&gt;"")*(GV$57&amp;GV$58&amp;GV$59&amp;GV$60&amp;GX$57&amp;GX$58&amp;GX$59&amp;GX$60&lt;&gt;"")*(GV60&amp;GX60&lt;&gt;""),IF(HB60&lt;&gt;1,0,COUNTIF($B$57:$B$60,GV60)+COUNTIF($D$57:$D$60,GV60))+IF(HB55&lt;&gt;1,0,COUNTIF($B$57:$B$60,GX60)+COUNTIF($D$57:$D$60,GX60)),"")</f>
        <v/>
      </c>
      <c r="HI60" s="241"/>
      <c r="HJ60" s="227" t="str">
        <f aca="false">IF(HI60="","",VLOOKUP(HI60,Language!$D$5:$E$63,2,0))</f>
        <v/>
      </c>
      <c r="HK60" s="231"/>
      <c r="HL60" s="227" t="str">
        <f aca="false">IF(HK60="","",VLOOKUP(HK60,Language!$D$5:$E$63,2,0))</f>
        <v/>
      </c>
      <c r="HM60" s="231"/>
      <c r="HN60" s="231"/>
      <c r="HO60" s="317" t="n">
        <f aca="false">COUNTIF(HI$57:HI$60,HI60)+COUNTIF(HK$57:HK$60,HI60)</f>
        <v>0</v>
      </c>
      <c r="HP60" s="228"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28" t="str">
        <f aca="false">IF((HP60&lt;&gt;""),IF(OR(HI70+HK70&lt;&gt;HI74+HK74,PrSettings!$M$4="●"),((HI70+HK70-HI74-HK74)=(HM60-HN60))*(HP60=1),0),"")</f>
        <v/>
      </c>
      <c r="HR60" s="228" t="str">
        <f aca="false">IF(HQ60&lt;&gt;"",IF(HP60="0",0,(HI70+HK70=HM60)*(HI74+HK74=HN60)),"")</f>
        <v/>
      </c>
      <c r="HS60" s="228"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46" t="str">
        <f aca="false">IF(($C$57&amp;$C$58&amp;$C$59&amp;$C$60&amp;$E$57&amp;$E$58&amp;$E$59&amp;$E$60&lt;&gt;"")*(HI$57&amp;HI$58&amp;HI$59&amp;HI$60&amp;HK$57&amp;HK$58&amp;HK$59&amp;HK$60&lt;&gt;"")*(HI60&amp;HK60&lt;&gt;""),IF(HO60&lt;&gt;1,0,COUNTIF($B$57:$B$60,HI60)+COUNTIF($D$57:$D$60,HI60))+IF(HO55&lt;&gt;1,0,COUNTIF($B$57:$B$60,HK60)+COUNTIF($D$57:$D$60,HK60)),"")</f>
        <v/>
      </c>
      <c r="HV60" s="241"/>
      <c r="HW60" s="227" t="str">
        <f aca="false">IF(HV60="","",VLOOKUP(HV60,Language!$D$5:$E$63,2,0))</f>
        <v/>
      </c>
      <c r="HX60" s="231"/>
      <c r="HY60" s="227" t="str">
        <f aca="false">IF(HX60="","",VLOOKUP(HX60,Language!$D$5:$E$63,2,0))</f>
        <v/>
      </c>
      <c r="HZ60" s="231"/>
      <c r="IA60" s="231"/>
      <c r="IB60" s="317" t="n">
        <f aca="false">COUNTIF(HV$57:HV$60,HV60)+COUNTIF(HX$57:HX$60,HV60)</f>
        <v>0</v>
      </c>
      <c r="IC60" s="228"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28" t="str">
        <f aca="false">IF((IC60&lt;&gt;""),IF(OR(HV70+HX70&lt;&gt;HV74+HX74,PrSettings!$M$4="●"),((HV70+HX70-HV74-HX74)=(HZ60-IA60))*(IC60=1),0),"")</f>
        <v/>
      </c>
      <c r="IE60" s="228" t="str">
        <f aca="false">IF(ID60&lt;&gt;"",IF(IC60="0",0,(HV70+HX70=HZ60)*(HV74+HX74=IA60)),"")</f>
        <v/>
      </c>
      <c r="IF60" s="228"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46" t="str">
        <f aca="false">IF(($C$57&amp;$C$58&amp;$C$59&amp;$C$60&amp;$E$57&amp;$E$58&amp;$E$59&amp;$E$60&lt;&gt;"")*(HV$57&amp;HV$58&amp;HV$59&amp;HV$60&amp;HX$57&amp;HX$58&amp;HX$59&amp;HX$60&lt;&gt;"")*(HV60&amp;HX60&lt;&gt;""),IF(IB60&lt;&gt;1,0,COUNTIF($B$57:$B$60,HV60)+COUNTIF($D$57:$D$60,HV60))+IF(IB55&lt;&gt;1,0,COUNTIF($B$57:$B$60,HX60)+COUNTIF($D$57:$D$60,HX60)),"")</f>
        <v/>
      </c>
      <c r="II60" s="241"/>
      <c r="IJ60" s="227" t="str">
        <f aca="false">IF(II60="","",VLOOKUP(II60,Language!$D$5:$E$63,2,0))</f>
        <v/>
      </c>
      <c r="IK60" s="231"/>
      <c r="IL60" s="227" t="str">
        <f aca="false">IF(IK60="","",VLOOKUP(IK60,Language!$D$5:$E$63,2,0))</f>
        <v/>
      </c>
      <c r="IM60" s="231"/>
      <c r="IN60" s="231"/>
      <c r="IO60" s="317" t="n">
        <f aca="false">COUNTIF(II$57:II$60,II60)+COUNTIF(IK$57:IK$60,II60)</f>
        <v>0</v>
      </c>
      <c r="IP60" s="228"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28" t="str">
        <f aca="false">IF((IP60&lt;&gt;""),IF(OR(II70+IK70&lt;&gt;II74+IK74,PrSettings!$M$4="●"),((II70+IK70-II74-IK74)=(IM60-IN60))*(IP60=1),0),"")</f>
        <v/>
      </c>
      <c r="IR60" s="228" t="str">
        <f aca="false">IF(IQ60&lt;&gt;"",IF(IP60="0",0,(II70+IK70=IM60)*(II74+IK74=IN60)),"")</f>
        <v/>
      </c>
      <c r="IS60" s="228"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46" t="str">
        <f aca="false">IF(($C$57&amp;$C$58&amp;$C$59&amp;$C$60&amp;$E$57&amp;$E$58&amp;$E$59&amp;$E$60&lt;&gt;"")*(II$57&amp;II$58&amp;II$59&amp;II$60&amp;IK$57&amp;IK$58&amp;IK$59&amp;IK$60&lt;&gt;"")*(II60&amp;IK60&lt;&gt;""),IF(IO60&lt;&gt;1,0,COUNTIF($B$57:$B$60,II60)+COUNTIF($D$57:$D$60,II60))+IF(IO55&lt;&gt;1,0,COUNTIF($B$57:$B$60,IK60)+COUNTIF($D$57:$D$60,IK60)),"")</f>
        <v/>
      </c>
      <c r="IV60" s="241"/>
      <c r="IW60" s="227" t="str">
        <f aca="false">IF(IV60="","",VLOOKUP(IV60,Language!$D$5:$E$63,2,0))</f>
        <v/>
      </c>
      <c r="IX60" s="231"/>
      <c r="IY60" s="227" t="str">
        <f aca="false">IF(IX60="","",VLOOKUP(IX60,Language!$D$5:$E$63,2,0))</f>
        <v/>
      </c>
      <c r="IZ60" s="231"/>
      <c r="JA60" s="231"/>
      <c r="JB60" s="317" t="n">
        <f aca="false">COUNTIF(IV$57:IV$60,IV60)+COUNTIF(IX$57:IX$60,IV60)</f>
        <v>0</v>
      </c>
      <c r="JC60" s="228"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28" t="str">
        <f aca="false">IF((JC60&lt;&gt;""),IF(OR(IV70+IX70&lt;&gt;IV74+IX74,PrSettings!$M$4="●"),((IV70+IX70-IV74-IX74)=(IZ60-JA60))*(JC60=1),0),"")</f>
        <v/>
      </c>
      <c r="JE60" s="228" t="str">
        <f aca="false">IF(JD60&lt;&gt;"",IF(JC60="0",0,(IV70+IX70=IZ60)*(IV74+IX74=JA60)),"")</f>
        <v/>
      </c>
      <c r="JF60" s="228"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46" t="str">
        <f aca="false">IF(($C$57&amp;$C$58&amp;$C$59&amp;$C$60&amp;$E$57&amp;$E$58&amp;$E$59&amp;$E$60&lt;&gt;"")*(IV$57&amp;IV$58&amp;IV$59&amp;IV$60&amp;IX$57&amp;IX$58&amp;IX$59&amp;IX$60&lt;&gt;"")*(IV60&amp;IX60&lt;&gt;""),IF(JB60&lt;&gt;1,0,COUNTIF($B$57:$B$60,IV60)+COUNTIF($D$57:$D$60,IV60))+IF(JB55&lt;&gt;1,0,COUNTIF($B$57:$B$60,IX60)+COUNTIF($D$57:$D$60,IX60)),"")</f>
        <v/>
      </c>
      <c r="JI60" s="241"/>
      <c r="JJ60" s="227" t="str">
        <f aca="false">IF(JI60="","",VLOOKUP(JI60,Language!$D$5:$E$63,2,0))</f>
        <v/>
      </c>
      <c r="JK60" s="231"/>
      <c r="JL60" s="227" t="str">
        <f aca="false">IF(JK60="","",VLOOKUP(JK60,Language!$D$5:$E$63,2,0))</f>
        <v/>
      </c>
      <c r="JM60" s="231"/>
      <c r="JN60" s="231"/>
      <c r="JO60" s="317" t="n">
        <f aca="false">COUNTIF(JI$57:JI$60,JI60)+COUNTIF(JK$57:JK$60,JI60)</f>
        <v>0</v>
      </c>
      <c r="JP60" s="228"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28" t="str">
        <f aca="false">IF((JP60&lt;&gt;""),IF(OR(JI70+JK70&lt;&gt;JI74+JK74,PrSettings!$M$4="●"),((JI70+JK70-JI74-JK74)=(JM60-JN60))*(JP60=1),0),"")</f>
        <v/>
      </c>
      <c r="JR60" s="228" t="str">
        <f aca="false">IF(JQ60&lt;&gt;"",IF(JP60="0",0,(JI70+JK70=JM60)*(JI74+JK74=JN60)),"")</f>
        <v/>
      </c>
      <c r="JS60" s="228"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46" t="str">
        <f aca="false">IF(($C$57&amp;$C$58&amp;$C$59&amp;$C$60&amp;$E$57&amp;$E$58&amp;$E$59&amp;$E$60&lt;&gt;"")*(JI$57&amp;JI$58&amp;JI$59&amp;JI$60&amp;JK$57&amp;JK$58&amp;JK$59&amp;JK$60&lt;&gt;"")*(JI60&amp;JK60&lt;&gt;""),IF(JO60&lt;&gt;1,0,COUNTIF($B$57:$B$60,JI60)+COUNTIF($D$57:$D$60,JI60))+IF(JO55&lt;&gt;1,0,COUNTIF($B$57:$B$60,JK60)+COUNTIF($D$57:$D$60,JK60)),"")</f>
        <v/>
      </c>
      <c r="JV60" s="241"/>
      <c r="JW60" s="227" t="str">
        <f aca="false">IF(JV60="","",VLOOKUP(JV60,Language!$D$5:$E$63,2,0))</f>
        <v/>
      </c>
      <c r="JX60" s="231"/>
      <c r="JY60" s="227" t="str">
        <f aca="false">IF(JX60="","",VLOOKUP(JX60,Language!$D$5:$E$63,2,0))</f>
        <v/>
      </c>
      <c r="JZ60" s="231"/>
      <c r="KA60" s="231"/>
      <c r="KB60" s="317" t="n">
        <f aca="false">COUNTIF(JV$57:JV$60,JV60)+COUNTIF(JX$57:JX$60,JV60)</f>
        <v>0</v>
      </c>
      <c r="KC60" s="228"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28" t="str">
        <f aca="false">IF((KC60&lt;&gt;""),IF(OR(JV70+JX70&lt;&gt;JV74+JX74,PrSettings!$M$4="●"),((JV70+JX70-JV74-JX74)=(JZ60-KA60))*(KC60=1),0),"")</f>
        <v/>
      </c>
      <c r="KE60" s="228" t="str">
        <f aca="false">IF(KD60&lt;&gt;"",IF(KC60="0",0,(JV70+JX70=JZ60)*(JV74+JX74=KA60)),"")</f>
        <v/>
      </c>
      <c r="KF60" s="228"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46" t="str">
        <f aca="false">IF(($C$57&amp;$C$58&amp;$C$59&amp;$C$60&amp;$E$57&amp;$E$58&amp;$E$59&amp;$E$60&lt;&gt;"")*(JV$57&amp;JV$58&amp;JV$59&amp;JV$60&amp;JX$57&amp;JX$58&amp;JX$59&amp;JX$60&lt;&gt;"")*(JV60&amp;JX60&lt;&gt;""),IF(KB60&lt;&gt;1,0,COUNTIF($B$57:$B$60,JV60)+COUNTIF($D$57:$D$60,JV60))+IF(KB55&lt;&gt;1,0,COUNTIF($B$57:$B$60,JX60)+COUNTIF($D$57:$D$60,JX60)),"")</f>
        <v/>
      </c>
      <c r="KI60" s="241"/>
      <c r="KJ60" s="227" t="str">
        <f aca="false">IF(KI60="","",VLOOKUP(KI60,Language!$D$5:$E$63,2,0))</f>
        <v/>
      </c>
      <c r="KK60" s="231"/>
      <c r="KL60" s="227" t="str">
        <f aca="false">IF(KK60="","",VLOOKUP(KK60,Language!$D$5:$E$63,2,0))</f>
        <v/>
      </c>
      <c r="KM60" s="231"/>
      <c r="KN60" s="231"/>
      <c r="KO60" s="317" t="n">
        <f aca="false">COUNTIF(KI$57:KI$60,KI60)+COUNTIF(KK$57:KK$60,KI60)</f>
        <v>0</v>
      </c>
      <c r="KP60" s="228"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28" t="str">
        <f aca="false">IF((KP60&lt;&gt;""),IF(OR(KI70+KK70&lt;&gt;KI74+KK74,PrSettings!$M$4="●"),((KI70+KK70-KI74-KK74)=(KM60-KN60))*(KP60=1),0),"")</f>
        <v/>
      </c>
      <c r="KR60" s="228" t="str">
        <f aca="false">IF(KQ60&lt;&gt;"",IF(KP60="0",0,(KI70+KK70=KM60)*(KI74+KK74=KN60)),"")</f>
        <v/>
      </c>
      <c r="KS60" s="228"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46" t="str">
        <f aca="false">IF(($C$57&amp;$C$58&amp;$C$59&amp;$C$60&amp;$E$57&amp;$E$58&amp;$E$59&amp;$E$60&lt;&gt;"")*(KI$57&amp;KI$58&amp;KI$59&amp;KI$60&amp;KK$57&amp;KK$58&amp;KK$59&amp;KK$60&lt;&gt;"")*(KI60&amp;KK60&lt;&gt;""),IF(KO60&lt;&gt;1,0,COUNTIF($B$57:$B$60,KI60)+COUNTIF($D$57:$D$60,KI60))+IF(KO55&lt;&gt;1,0,COUNTIF($B$57:$B$60,KK60)+COUNTIF($D$57:$D$60,KK60)),"")</f>
        <v/>
      </c>
      <c r="KV60" s="241"/>
      <c r="KW60" s="227" t="str">
        <f aca="false">IF(KV60="","",VLOOKUP(KV60,Language!$D$5:$E$63,2,0))</f>
        <v/>
      </c>
      <c r="KX60" s="231"/>
      <c r="KY60" s="227" t="str">
        <f aca="false">IF(KX60="","",VLOOKUP(KX60,Language!$D$5:$E$63,2,0))</f>
        <v/>
      </c>
      <c r="KZ60" s="231"/>
      <c r="LA60" s="231"/>
      <c r="LB60" s="317" t="n">
        <f aca="false">COUNTIF(KV$57:KV$60,KV60)+COUNTIF(KX$57:KX$60,KV60)</f>
        <v>0</v>
      </c>
      <c r="LC60" s="228"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28" t="str">
        <f aca="false">IF((LC60&lt;&gt;""),IF(OR(KV70+KX70&lt;&gt;KV74+KX74,PrSettings!$M$4="●"),((KV70+KX70-KV74-KX74)=(KZ60-LA60))*(LC60=1),0),"")</f>
        <v/>
      </c>
      <c r="LE60" s="228" t="str">
        <f aca="false">IF(LD60&lt;&gt;"",IF(LC60="0",0,(KV70+KX70=KZ60)*(KV74+KX74=LA60)),"")</f>
        <v/>
      </c>
      <c r="LF60" s="228"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46" t="str">
        <f aca="false">IF(($C$57&amp;$C$58&amp;$C$59&amp;$C$60&amp;$E$57&amp;$E$58&amp;$E$59&amp;$E$60&lt;&gt;"")*(KV$57&amp;KV$58&amp;KV$59&amp;KV$60&amp;KX$57&amp;KX$58&amp;KX$59&amp;KX$60&lt;&gt;"")*(KV60&amp;KX60&lt;&gt;""),IF(LB60&lt;&gt;1,0,COUNTIF($B$57:$B$60,KV60)+COUNTIF($D$57:$D$60,KV60))+IF(LB55&lt;&gt;1,0,COUNTIF($B$57:$B$60,KX60)+COUNTIF($D$57:$D$60,KX60)),"")</f>
        <v/>
      </c>
      <c r="LI60" s="241"/>
      <c r="LJ60" s="227" t="str">
        <f aca="false">IF(LI60="","",VLOOKUP(LI60,Language!$D$5:$E$63,2,0))</f>
        <v/>
      </c>
      <c r="LK60" s="231"/>
      <c r="LL60" s="227" t="str">
        <f aca="false">IF(LK60="","",VLOOKUP(LK60,Language!$D$5:$E$63,2,0))</f>
        <v/>
      </c>
      <c r="LM60" s="231"/>
      <c r="LN60" s="231"/>
      <c r="LO60" s="317" t="n">
        <f aca="false">COUNTIF(LI$57:LI$60,LI60)+COUNTIF(LK$57:LK$60,LI60)</f>
        <v>0</v>
      </c>
      <c r="LP60" s="228"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28" t="str">
        <f aca="false">IF((LP60&lt;&gt;""),IF(OR(LI70+LK70&lt;&gt;LI74+LK74,PrSettings!$M$4="●"),((LI70+LK70-LI74-LK74)=(LM60-LN60))*(LP60=1),0),"")</f>
        <v/>
      </c>
      <c r="LR60" s="228" t="str">
        <f aca="false">IF(LQ60&lt;&gt;"",IF(LP60="0",0,(LI70+LK70=LM60)*(LI74+LK74=LN60)),"")</f>
        <v/>
      </c>
      <c r="LS60" s="228"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46" t="str">
        <f aca="false">IF(($C$57&amp;$C$58&amp;$C$59&amp;$C$60&amp;$E$57&amp;$E$58&amp;$E$59&amp;$E$60&lt;&gt;"")*(LI$57&amp;LI$58&amp;LI$59&amp;LI$60&amp;LK$57&amp;LK$58&amp;LK$59&amp;LK$60&lt;&gt;"")*(LI60&amp;LK60&lt;&gt;""),IF(LO60&lt;&gt;1,0,COUNTIF($B$57:$B$60,LI60)+COUNTIF($D$57:$D$60,LI60))+IF(LO55&lt;&gt;1,0,COUNTIF($B$57:$B$60,LK60)+COUNTIF($D$57:$D$60,LK60)),"")</f>
        <v/>
      </c>
      <c r="LV60" s="241"/>
      <c r="LW60" s="227" t="str">
        <f aca="false">IF(LV60="","",VLOOKUP(LV60,Language!$D$5:$E$63,2,0))</f>
        <v/>
      </c>
      <c r="LX60" s="231"/>
      <c r="LY60" s="227" t="str">
        <f aca="false">IF(LX60="","",VLOOKUP(LX60,Language!$D$5:$E$63,2,0))</f>
        <v/>
      </c>
      <c r="LZ60" s="231"/>
      <c r="MA60" s="231"/>
      <c r="MB60" s="317" t="n">
        <f aca="false">COUNTIF(LV$57:LV$60,LV60)+COUNTIF(LX$57:LX$60,LV60)</f>
        <v>0</v>
      </c>
      <c r="MC60" s="228"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28" t="str">
        <f aca="false">IF((MC60&lt;&gt;""),IF(OR(LV70+LX70&lt;&gt;LV74+LX74,PrSettings!$M$4="●"),((LV70+LX70-LV74-LX74)=(LZ60-MA60))*(MC60=1),0),"")</f>
        <v/>
      </c>
      <c r="ME60" s="228" t="str">
        <f aca="false">IF(MD60&lt;&gt;"",IF(MC60="0",0,(LV70+LX70=LZ60)*(LV74+LX74=MA60)),"")</f>
        <v/>
      </c>
      <c r="MF60" s="228"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46"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0"/>
      <c r="Q61" s="224"/>
      <c r="R61" s="219"/>
      <c r="S61" s="219"/>
      <c r="T61" s="225"/>
      <c r="V61" s="216" t="str">
        <f aca="false">$B61</f>
        <v>Semi-Final</v>
      </c>
      <c r="W61" s="218"/>
      <c r="X61" s="218"/>
      <c r="Y61" s="219"/>
      <c r="Z61" s="222"/>
      <c r="AA61" s="223"/>
      <c r="AB61" s="220"/>
      <c r="AC61" s="220"/>
      <c r="AD61" s="224"/>
      <c r="AE61" s="219"/>
      <c r="AF61" s="219"/>
      <c r="AG61" s="225"/>
      <c r="AI61" s="216" t="str">
        <f aca="false">$B61</f>
        <v>Semi-Final</v>
      </c>
      <c r="AJ61" s="218"/>
      <c r="AK61" s="218"/>
      <c r="AL61" s="219"/>
      <c r="AM61" s="222"/>
      <c r="AN61" s="223"/>
      <c r="AO61" s="220"/>
      <c r="AP61" s="220"/>
      <c r="AQ61" s="224"/>
      <c r="AR61" s="219"/>
      <c r="AS61" s="219"/>
      <c r="AT61" s="225"/>
      <c r="AV61" s="216" t="str">
        <f aca="false">$B61</f>
        <v>Semi-Final</v>
      </c>
      <c r="AW61" s="218"/>
      <c r="AX61" s="218"/>
      <c r="AY61" s="219"/>
      <c r="AZ61" s="222"/>
      <c r="BA61" s="223"/>
      <c r="BB61" s="220"/>
      <c r="BC61" s="220"/>
      <c r="BD61" s="224"/>
      <c r="BE61" s="219"/>
      <c r="BF61" s="219"/>
      <c r="BG61" s="225"/>
      <c r="BI61" s="216" t="str">
        <f aca="false">$B61</f>
        <v>Semi-Final</v>
      </c>
      <c r="BJ61" s="218"/>
      <c r="BK61" s="218"/>
      <c r="BL61" s="219"/>
      <c r="BM61" s="222"/>
      <c r="BN61" s="223"/>
      <c r="BO61" s="220"/>
      <c r="BP61" s="220"/>
      <c r="BQ61" s="224"/>
      <c r="BR61" s="219"/>
      <c r="BS61" s="219"/>
      <c r="BT61" s="225"/>
      <c r="BV61" s="216" t="str">
        <f aca="false">$B61</f>
        <v>Semi-Final</v>
      </c>
      <c r="BW61" s="218"/>
      <c r="BX61" s="218"/>
      <c r="BY61" s="219"/>
      <c r="BZ61" s="222"/>
      <c r="CA61" s="223"/>
      <c r="CB61" s="220"/>
      <c r="CC61" s="220"/>
      <c r="CD61" s="224"/>
      <c r="CE61" s="219"/>
      <c r="CF61" s="219"/>
      <c r="CG61" s="225"/>
      <c r="CI61" s="216" t="str">
        <f aca="false">$B61</f>
        <v>Semi-Final</v>
      </c>
      <c r="CJ61" s="218"/>
      <c r="CK61" s="218"/>
      <c r="CL61" s="219"/>
      <c r="CM61" s="222"/>
      <c r="CN61" s="223"/>
      <c r="CO61" s="220"/>
      <c r="CP61" s="220"/>
      <c r="CQ61" s="224"/>
      <c r="CR61" s="219"/>
      <c r="CS61" s="219"/>
      <c r="CT61" s="225"/>
      <c r="CV61" s="216" t="str">
        <f aca="false">$B61</f>
        <v>Semi-Final</v>
      </c>
      <c r="CW61" s="218"/>
      <c r="CX61" s="218"/>
      <c r="CY61" s="219"/>
      <c r="CZ61" s="222"/>
      <c r="DA61" s="223"/>
      <c r="DB61" s="220"/>
      <c r="DC61" s="220"/>
      <c r="DD61" s="224"/>
      <c r="DE61" s="219"/>
      <c r="DF61" s="219"/>
      <c r="DG61" s="225"/>
      <c r="DI61" s="216" t="str">
        <f aca="false">$B61</f>
        <v>Semi-Final</v>
      </c>
      <c r="DJ61" s="218"/>
      <c r="DK61" s="218"/>
      <c r="DL61" s="219"/>
      <c r="DM61" s="222"/>
      <c r="DN61" s="223"/>
      <c r="DO61" s="220"/>
      <c r="DP61" s="220"/>
      <c r="DQ61" s="224"/>
      <c r="DR61" s="219"/>
      <c r="DS61" s="219"/>
      <c r="DT61" s="225"/>
      <c r="DV61" s="216" t="str">
        <f aca="false">$B61</f>
        <v>Semi-Final</v>
      </c>
      <c r="DW61" s="218"/>
      <c r="DX61" s="218"/>
      <c r="DY61" s="219"/>
      <c r="DZ61" s="222"/>
      <c r="EA61" s="223"/>
      <c r="EB61" s="220"/>
      <c r="EC61" s="220"/>
      <c r="ED61" s="224"/>
      <c r="EE61" s="219"/>
      <c r="EF61" s="219"/>
      <c r="EG61" s="225"/>
      <c r="EI61" s="216" t="str">
        <f aca="false">$B61</f>
        <v>Semi-Final</v>
      </c>
      <c r="EJ61" s="218"/>
      <c r="EK61" s="218"/>
      <c r="EL61" s="219"/>
      <c r="EM61" s="222"/>
      <c r="EN61" s="223"/>
      <c r="EO61" s="220"/>
      <c r="EP61" s="220"/>
      <c r="EQ61" s="224"/>
      <c r="ER61" s="219"/>
      <c r="ES61" s="219"/>
      <c r="ET61" s="225"/>
      <c r="EV61" s="216" t="str">
        <f aca="false">$B61</f>
        <v>Semi-Final</v>
      </c>
      <c r="EW61" s="218"/>
      <c r="EX61" s="218"/>
      <c r="EY61" s="219"/>
      <c r="EZ61" s="222"/>
      <c r="FA61" s="223"/>
      <c r="FB61" s="220"/>
      <c r="FC61" s="220"/>
      <c r="FD61" s="224"/>
      <c r="FE61" s="219"/>
      <c r="FF61" s="219"/>
      <c r="FG61" s="225"/>
      <c r="FI61" s="216" t="str">
        <f aca="false">$B61</f>
        <v>Semi-Final</v>
      </c>
      <c r="FJ61" s="218"/>
      <c r="FK61" s="218"/>
      <c r="FL61" s="219"/>
      <c r="FM61" s="222"/>
      <c r="FN61" s="223"/>
      <c r="FO61" s="220"/>
      <c r="FP61" s="220"/>
      <c r="FQ61" s="224"/>
      <c r="FR61" s="219"/>
      <c r="FS61" s="219"/>
      <c r="FT61" s="225"/>
      <c r="FV61" s="216" t="str">
        <f aca="false">$B61</f>
        <v>Semi-Final</v>
      </c>
      <c r="FW61" s="218"/>
      <c r="FX61" s="218"/>
      <c r="FY61" s="219"/>
      <c r="FZ61" s="222"/>
      <c r="GA61" s="223"/>
      <c r="GB61" s="220"/>
      <c r="GC61" s="220"/>
      <c r="GD61" s="224"/>
      <c r="GE61" s="219"/>
      <c r="GF61" s="219"/>
      <c r="GG61" s="225"/>
      <c r="GI61" s="216" t="str">
        <f aca="false">$B61</f>
        <v>Semi-Final</v>
      </c>
      <c r="GJ61" s="218"/>
      <c r="GK61" s="218"/>
      <c r="GL61" s="219"/>
      <c r="GM61" s="222"/>
      <c r="GN61" s="223"/>
      <c r="GO61" s="220"/>
      <c r="GP61" s="220"/>
      <c r="GQ61" s="224"/>
      <c r="GR61" s="219"/>
      <c r="GS61" s="219"/>
      <c r="GT61" s="225"/>
      <c r="GV61" s="216" t="str">
        <f aca="false">$B61</f>
        <v>Semi-Final</v>
      </c>
      <c r="GW61" s="218"/>
      <c r="GX61" s="218"/>
      <c r="GY61" s="219"/>
      <c r="GZ61" s="222"/>
      <c r="HA61" s="223"/>
      <c r="HB61" s="220"/>
      <c r="HC61" s="220"/>
      <c r="HD61" s="224"/>
      <c r="HE61" s="219"/>
      <c r="HF61" s="219"/>
      <c r="HG61" s="225"/>
      <c r="HI61" s="216" t="str">
        <f aca="false">$B61</f>
        <v>Semi-Final</v>
      </c>
      <c r="HJ61" s="218"/>
      <c r="HK61" s="218"/>
      <c r="HL61" s="219"/>
      <c r="HM61" s="222"/>
      <c r="HN61" s="223"/>
      <c r="HO61" s="220"/>
      <c r="HP61" s="220"/>
      <c r="HQ61" s="224"/>
      <c r="HR61" s="219"/>
      <c r="HS61" s="219"/>
      <c r="HT61" s="225"/>
      <c r="HV61" s="216" t="str">
        <f aca="false">$B61</f>
        <v>Semi-Final</v>
      </c>
      <c r="HW61" s="218"/>
      <c r="HX61" s="218"/>
      <c r="HY61" s="219"/>
      <c r="HZ61" s="222"/>
      <c r="IA61" s="223"/>
      <c r="IB61" s="220"/>
      <c r="IC61" s="220"/>
      <c r="ID61" s="224"/>
      <c r="IE61" s="219"/>
      <c r="IF61" s="219"/>
      <c r="IG61" s="225"/>
      <c r="II61" s="216" t="str">
        <f aca="false">$B61</f>
        <v>Semi-Final</v>
      </c>
      <c r="IJ61" s="218"/>
      <c r="IK61" s="218"/>
      <c r="IL61" s="219"/>
      <c r="IM61" s="222"/>
      <c r="IN61" s="223"/>
      <c r="IO61" s="220"/>
      <c r="IP61" s="220"/>
      <c r="IQ61" s="224"/>
      <c r="IR61" s="219"/>
      <c r="IS61" s="219"/>
      <c r="IT61" s="225"/>
      <c r="IV61" s="216" t="str">
        <f aca="false">$B61</f>
        <v>Semi-Final</v>
      </c>
      <c r="IW61" s="218"/>
      <c r="IX61" s="218"/>
      <c r="IY61" s="219"/>
      <c r="IZ61" s="222"/>
      <c r="JA61" s="223"/>
      <c r="JB61" s="220"/>
      <c r="JC61" s="220"/>
      <c r="JD61" s="224"/>
      <c r="JE61" s="219"/>
      <c r="JF61" s="219"/>
      <c r="JG61" s="225"/>
      <c r="JI61" s="216" t="str">
        <f aca="false">$B61</f>
        <v>Semi-Final</v>
      </c>
      <c r="JJ61" s="218"/>
      <c r="JK61" s="218"/>
      <c r="JL61" s="219"/>
      <c r="JM61" s="222"/>
      <c r="JN61" s="223"/>
      <c r="JO61" s="220"/>
      <c r="JP61" s="220"/>
      <c r="JQ61" s="224"/>
      <c r="JR61" s="219"/>
      <c r="JS61" s="219"/>
      <c r="JT61" s="225"/>
      <c r="JV61" s="216" t="str">
        <f aca="false">$B61</f>
        <v>Semi-Final</v>
      </c>
      <c r="JW61" s="218"/>
      <c r="JX61" s="218"/>
      <c r="JY61" s="219"/>
      <c r="JZ61" s="222"/>
      <c r="KA61" s="223"/>
      <c r="KB61" s="220"/>
      <c r="KC61" s="220"/>
      <c r="KD61" s="224"/>
      <c r="KE61" s="219"/>
      <c r="KF61" s="219"/>
      <c r="KG61" s="225"/>
      <c r="KI61" s="216" t="str">
        <f aca="false">$B61</f>
        <v>Semi-Final</v>
      </c>
      <c r="KJ61" s="218"/>
      <c r="KK61" s="218"/>
      <c r="KL61" s="219"/>
      <c r="KM61" s="222"/>
      <c r="KN61" s="223"/>
      <c r="KO61" s="220"/>
      <c r="KP61" s="220"/>
      <c r="KQ61" s="224"/>
      <c r="KR61" s="219"/>
      <c r="KS61" s="219"/>
      <c r="KT61" s="225"/>
      <c r="KV61" s="216" t="str">
        <f aca="false">$B61</f>
        <v>Semi-Final</v>
      </c>
      <c r="KW61" s="218"/>
      <c r="KX61" s="218"/>
      <c r="KY61" s="219"/>
      <c r="KZ61" s="222"/>
      <c r="LA61" s="223"/>
      <c r="LB61" s="220"/>
      <c r="LC61" s="220"/>
      <c r="LD61" s="224"/>
      <c r="LE61" s="219"/>
      <c r="LF61" s="219"/>
      <c r="LG61" s="225"/>
      <c r="LI61" s="216" t="str">
        <f aca="false">$B61</f>
        <v>Semi-Final</v>
      </c>
      <c r="LJ61" s="218"/>
      <c r="LK61" s="218"/>
      <c r="LL61" s="219"/>
      <c r="LM61" s="222"/>
      <c r="LN61" s="223"/>
      <c r="LO61" s="220"/>
      <c r="LP61" s="220"/>
      <c r="LQ61" s="224"/>
      <c r="LR61" s="219"/>
      <c r="LS61" s="219"/>
      <c r="LT61" s="225"/>
      <c r="LV61" s="216" t="str">
        <f aca="false">$B61</f>
        <v>Semi-Final</v>
      </c>
      <c r="LW61" s="218"/>
      <c r="LX61" s="218"/>
      <c r="LY61" s="219"/>
      <c r="LZ61" s="222"/>
      <c r="MA61" s="223"/>
      <c r="MB61" s="220"/>
      <c r="MC61" s="220"/>
      <c r="MD61" s="224"/>
      <c r="ME61" s="219"/>
      <c r="MF61" s="219"/>
      <c r="MG61" s="225"/>
    </row>
    <row r="62" customFormat="false" ht="15.5" hidden="false" customHeight="false" outlineLevel="0" collapsed="false">
      <c r="B62" s="226" t="str">
        <f aca="false">IF(C62="","",INDEX(Groups!$C$7:$C$35,MATCH(C62,Groups!$D$7:$D$35,0)))</f>
        <v/>
      </c>
      <c r="C62" s="227" t="str">
        <f aca="true">INDIRECT("'"&amp;References!$A$1&amp;"'!"&amp;"$F$74")</f>
        <v/>
      </c>
      <c r="D62" s="228" t="str">
        <f aca="false">IF(E62="","",INDEX(Groups!$C$7:$C$35,MATCH(E62,Groups!$D$7:$D$35,0)))</f>
        <v/>
      </c>
      <c r="E62" s="227" t="str">
        <f aca="true">INDIRECT("'"&amp;References!$A$1&amp;"'!"&amp;"$H$74")</f>
        <v/>
      </c>
      <c r="F62" s="229" t="str">
        <f aca="true">IF(AND(INDIRECT("'"&amp;References!$A$1&amp;"'!"&amp;"$F$75")&lt;&gt;"",INDIRECT("'"&amp;References!$A$1&amp;"'!"&amp;"$H$75")&lt;&gt;""),INDIRECT("'"&amp;References!$A$1&amp;"'!"&amp;"$F$75"),"")</f>
        <v/>
      </c>
      <c r="G62" s="230" t="str">
        <f aca="true">IF(AND(INDIRECT("'"&amp;References!$A$1&amp;"'!"&amp;"$F$75")&lt;&gt;"",INDIRECT("'"&amp;References!$A$1&amp;"'!"&amp;"$H$75")&lt;&gt;""),INDIRECT("'"&amp;References!$A$1&amp;"'!"&amp;"$H$75"),"")</f>
        <v/>
      </c>
      <c r="I62" s="241"/>
      <c r="J62" s="227" t="str">
        <f aca="false">IF(I62="","",VLOOKUP(I62,Language!$D$5:$E$63,2,0))</f>
        <v/>
      </c>
      <c r="K62" s="231"/>
      <c r="L62" s="227" t="str">
        <f aca="false">IF(K62="","",VLOOKUP(K62,Language!$D$5:$E$63,2,0))</f>
        <v/>
      </c>
      <c r="M62" s="231"/>
      <c r="N62" s="231"/>
      <c r="O62" s="317" t="n">
        <f aca="false">COUNTIF(I$62:I$63,I62)+COUNTIF(K$62:K$63,I62)</f>
        <v>0</v>
      </c>
      <c r="P62" s="228"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28" t="str">
        <f aca="false">IF((P62&lt;&gt;""),IF(OR(J66+J68&lt;&gt;J71+J73,PrSettings!$M$4="●"),((J66+J68-J71-J73)=(M62-N62))*(P62=1),0),"")</f>
        <v/>
      </c>
      <c r="R62" s="228" t="str">
        <f aca="false">IF(Q62&lt;&gt;"",IF(P62="0",0,(J66+J68=M62)*(J71+J73=N62)),"")</f>
        <v/>
      </c>
      <c r="S62" s="228"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46" t="str">
        <f aca="false">IF(($C$62&amp;$C$63&amp;$E$62&amp;$E$63&lt;&gt;"")*(I$62&amp;I$63&amp;K$62&amp;K$63&lt;&gt;"")*(I62&amp;K62&lt;&gt;""),IF(O62&lt;&gt;1,0,COUNTIF($B$62:$B$63,I62)+COUNTIF($D$62:$D$63,I62))+IF(O50&lt;&gt;1,0,COUNTIF($B$62:$B$63,K62)+COUNTIF($D$62:$D$63,K62)),"")</f>
        <v/>
      </c>
      <c r="U62" s="33"/>
      <c r="V62" s="241"/>
      <c r="W62" s="227" t="str">
        <f aca="false">IF(V62="","",VLOOKUP(V62,Language!$D$5:$E$63,2,0))</f>
        <v/>
      </c>
      <c r="X62" s="231"/>
      <c r="Y62" s="227" t="str">
        <f aca="false">IF(X62="","",VLOOKUP(X62,Language!$D$5:$E$63,2,0))</f>
        <v/>
      </c>
      <c r="Z62" s="231"/>
      <c r="AA62" s="231"/>
      <c r="AB62" s="317" t="n">
        <f aca="false">COUNTIF(V$62:V$63,V62)+COUNTIF(X$62:X$63,V62)</f>
        <v>0</v>
      </c>
      <c r="AC62" s="228"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28" t="str">
        <f aca="false">IF((AC62&lt;&gt;""),IF(OR(W66+W68&lt;&gt;W71+W73,PrSettings!$M$4="●"),((W66+W68-W71-W73)=(Z62-AA62))*(AC62=1),0),"")</f>
        <v/>
      </c>
      <c r="AE62" s="228" t="str">
        <f aca="false">IF(AD62&lt;&gt;"",IF(AC62="0",0,(W66+W68=Z62)*(W71+W73=AA62)),"")</f>
        <v/>
      </c>
      <c r="AF62" s="228"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46" t="str">
        <f aca="false">IF(($C$62&amp;$C$63&amp;$E$62&amp;$E$63&lt;&gt;"")*(V$62&amp;V$63&amp;X$62&amp;X$63&lt;&gt;"")*(V62&amp;X62&lt;&gt;""),IF(AB62&lt;&gt;1,0,COUNTIF($B$62:$B$63,V62)+COUNTIF($D$62:$D$63,V62))+IF(AB50&lt;&gt;1,0,COUNTIF($B$62:$B$63,X62)+COUNTIF($D$62:$D$63,X62)),"")</f>
        <v/>
      </c>
      <c r="AI62" s="241"/>
      <c r="AJ62" s="227" t="str">
        <f aca="false">IF(AI62="","",VLOOKUP(AI62,Language!$D$5:$E$63,2,0))</f>
        <v/>
      </c>
      <c r="AK62" s="231"/>
      <c r="AL62" s="227" t="str">
        <f aca="false">IF(AK62="","",VLOOKUP(AK62,Language!$D$5:$E$63,2,0))</f>
        <v/>
      </c>
      <c r="AM62" s="231"/>
      <c r="AN62" s="231"/>
      <c r="AO62" s="317" t="n">
        <f aca="false">COUNTIF(AI$62:AI$63,AI62)+COUNTIF(AK$62:AK$63,AI62)</f>
        <v>0</v>
      </c>
      <c r="AP62" s="228"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28" t="str">
        <f aca="false">IF((AP62&lt;&gt;""),IF(OR(AJ66+AJ68&lt;&gt;AJ71+AJ73,PrSettings!$M$4="●"),((AJ66+AJ68-AJ71-AJ73)=(AM62-AN62))*(AP62=1),0),"")</f>
        <v/>
      </c>
      <c r="AR62" s="228" t="str">
        <f aca="false">IF(AQ62&lt;&gt;"",IF(AP62="0",0,(AJ66+AJ68=AM62)*(AJ71+AJ73=AN62)),"")</f>
        <v/>
      </c>
      <c r="AS62" s="228"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46" t="str">
        <f aca="false">IF(($C$62&amp;$C$63&amp;$E$62&amp;$E$63&lt;&gt;"")*(AI$62&amp;AI$63&amp;AK$62&amp;AK$63&lt;&gt;"")*(AI62&amp;AK62&lt;&gt;""),IF(AO62&lt;&gt;1,0,COUNTIF($B$62:$B$63,AI62)+COUNTIF($D$62:$D$63,AI62))+IF(AO50&lt;&gt;1,0,COUNTIF($B$62:$B$63,AK62)+COUNTIF($D$62:$D$63,AK62)),"")</f>
        <v/>
      </c>
      <c r="AV62" s="241"/>
      <c r="AW62" s="227" t="str">
        <f aca="false">IF(AV62="","",VLOOKUP(AV62,Language!$D$5:$E$63,2,0))</f>
        <v/>
      </c>
      <c r="AX62" s="231"/>
      <c r="AY62" s="227" t="str">
        <f aca="false">IF(AX62="","",VLOOKUP(AX62,Language!$D$5:$E$63,2,0))</f>
        <v/>
      </c>
      <c r="AZ62" s="231"/>
      <c r="BA62" s="231"/>
      <c r="BB62" s="317" t="n">
        <f aca="false">COUNTIF(AV$62:AV$63,AV62)+COUNTIF(AX$62:AX$63,AV62)</f>
        <v>0</v>
      </c>
      <c r="BC62" s="228"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28" t="str">
        <f aca="false">IF((BC62&lt;&gt;""),IF(OR(AW66+AW68&lt;&gt;AW71+AW73,PrSettings!$M$4="●"),((AW66+AW68-AW71-AW73)=(AZ62-BA62))*(BC62=1),0),"")</f>
        <v/>
      </c>
      <c r="BE62" s="228" t="str">
        <f aca="false">IF(BD62&lt;&gt;"",IF(BC62="0",0,(AW66+AW68=AZ62)*(AW71+AW73=BA62)),"")</f>
        <v/>
      </c>
      <c r="BF62" s="228"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46" t="str">
        <f aca="false">IF(($C$62&amp;$C$63&amp;$E$62&amp;$E$63&lt;&gt;"")*(AV$62&amp;AV$63&amp;AX$62&amp;AX$63&lt;&gt;"")*(AV62&amp;AX62&lt;&gt;""),IF(BB62&lt;&gt;1,0,COUNTIF($B$62:$B$63,AV62)+COUNTIF($D$62:$D$63,AV62))+IF(BB50&lt;&gt;1,0,COUNTIF($B$62:$B$63,AX62)+COUNTIF($D$62:$D$63,AX62)),"")</f>
        <v/>
      </c>
      <c r="BI62" s="241"/>
      <c r="BJ62" s="227" t="str">
        <f aca="false">IF(BI62="","",VLOOKUP(BI62,Language!$D$5:$E$63,2,0))</f>
        <v/>
      </c>
      <c r="BK62" s="231"/>
      <c r="BL62" s="227" t="str">
        <f aca="false">IF(BK62="","",VLOOKUP(BK62,Language!$D$5:$E$63,2,0))</f>
        <v/>
      </c>
      <c r="BM62" s="231"/>
      <c r="BN62" s="231"/>
      <c r="BO62" s="317" t="n">
        <f aca="false">COUNTIF(BI$62:BI$63,BI62)+COUNTIF(BK$62:BK$63,BI62)</f>
        <v>0</v>
      </c>
      <c r="BP62" s="228"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28" t="str">
        <f aca="false">IF((BP62&lt;&gt;""),IF(OR(BJ66+BJ68&lt;&gt;BJ71+BJ73,PrSettings!$M$4="●"),((BJ66+BJ68-BJ71-BJ73)=(BM62-BN62))*(BP62=1),0),"")</f>
        <v/>
      </c>
      <c r="BR62" s="228" t="str">
        <f aca="false">IF(BQ62&lt;&gt;"",IF(BP62="0",0,(BJ66+BJ68=BM62)*(BJ71+BJ73=BN62)),"")</f>
        <v/>
      </c>
      <c r="BS62" s="228"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46" t="str">
        <f aca="false">IF(($C$62&amp;$C$63&amp;$E$62&amp;$E$63&lt;&gt;"")*(BI$62&amp;BI$63&amp;BK$62&amp;BK$63&lt;&gt;"")*(BI62&amp;BK62&lt;&gt;""),IF(BO62&lt;&gt;1,0,COUNTIF($B$62:$B$63,BI62)+COUNTIF($D$62:$D$63,BI62))+IF(BO50&lt;&gt;1,0,COUNTIF($B$62:$B$63,BK62)+COUNTIF($D$62:$D$63,BK62)),"")</f>
        <v/>
      </c>
      <c r="BV62" s="241"/>
      <c r="BW62" s="227" t="str">
        <f aca="false">IF(BV62="","",VLOOKUP(BV62,Language!$D$5:$E$63,2,0))</f>
        <v/>
      </c>
      <c r="BX62" s="231"/>
      <c r="BY62" s="227" t="str">
        <f aca="false">IF(BX62="","",VLOOKUP(BX62,Language!$D$5:$E$63,2,0))</f>
        <v/>
      </c>
      <c r="BZ62" s="231"/>
      <c r="CA62" s="231"/>
      <c r="CB62" s="317" t="n">
        <f aca="false">COUNTIF(BV$62:BV$63,BV62)+COUNTIF(BX$62:BX$63,BV62)</f>
        <v>0</v>
      </c>
      <c r="CC62" s="228"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28" t="str">
        <f aca="false">IF((CC62&lt;&gt;""),IF(OR(BW66+BW68&lt;&gt;BW71+BW73,PrSettings!$M$4="●"),((BW66+BW68-BW71-BW73)=(BZ62-CA62))*(CC62=1),0),"")</f>
        <v/>
      </c>
      <c r="CE62" s="228" t="str">
        <f aca="false">IF(CD62&lt;&gt;"",IF(CC62="0",0,(BW66+BW68=BZ62)*(BW71+BW73=CA62)),"")</f>
        <v/>
      </c>
      <c r="CF62" s="228"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46" t="str">
        <f aca="false">IF(($C$62&amp;$C$63&amp;$E$62&amp;$E$63&lt;&gt;"")*(BV$62&amp;BV$63&amp;BX$62&amp;BX$63&lt;&gt;"")*(BV62&amp;BX62&lt;&gt;""),IF(CB62&lt;&gt;1,0,COUNTIF($B$62:$B$63,BV62)+COUNTIF($D$62:$D$63,BV62))+IF(CB50&lt;&gt;1,0,COUNTIF($B$62:$B$63,BX62)+COUNTIF($D$62:$D$63,BX62)),"")</f>
        <v/>
      </c>
      <c r="CI62" s="241"/>
      <c r="CJ62" s="227" t="str">
        <f aca="false">IF(CI62="","",VLOOKUP(CI62,Language!$D$5:$E$63,2,0))</f>
        <v/>
      </c>
      <c r="CK62" s="231"/>
      <c r="CL62" s="227" t="str">
        <f aca="false">IF(CK62="","",VLOOKUP(CK62,Language!$D$5:$E$63,2,0))</f>
        <v/>
      </c>
      <c r="CM62" s="231"/>
      <c r="CN62" s="231"/>
      <c r="CO62" s="317" t="n">
        <f aca="false">COUNTIF(CI$62:CI$63,CI62)+COUNTIF(CK$62:CK$63,CI62)</f>
        <v>0</v>
      </c>
      <c r="CP62" s="228"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28" t="str">
        <f aca="false">IF((CP62&lt;&gt;""),IF(OR(CJ66+CJ68&lt;&gt;CJ71+CJ73,PrSettings!$M$4="●"),((CJ66+CJ68-CJ71-CJ73)=(CM62-CN62))*(CP62=1),0),"")</f>
        <v/>
      </c>
      <c r="CR62" s="228" t="str">
        <f aca="false">IF(CQ62&lt;&gt;"",IF(CP62="0",0,(CJ66+CJ68=CM62)*(CJ71+CJ73=CN62)),"")</f>
        <v/>
      </c>
      <c r="CS62" s="228"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46" t="str">
        <f aca="false">IF(($C$62&amp;$C$63&amp;$E$62&amp;$E$63&lt;&gt;"")*(CI$62&amp;CI$63&amp;CK$62&amp;CK$63&lt;&gt;"")*(CI62&amp;CK62&lt;&gt;""),IF(CO62&lt;&gt;1,0,COUNTIF($B$62:$B$63,CI62)+COUNTIF($D$62:$D$63,CI62))+IF(CO50&lt;&gt;1,0,COUNTIF($B$62:$B$63,CK62)+COUNTIF($D$62:$D$63,CK62)),"")</f>
        <v/>
      </c>
      <c r="CV62" s="241"/>
      <c r="CW62" s="227" t="str">
        <f aca="false">IF(CV62="","",VLOOKUP(CV62,Language!$D$5:$E$63,2,0))</f>
        <v/>
      </c>
      <c r="CX62" s="231"/>
      <c r="CY62" s="227" t="str">
        <f aca="false">IF(CX62="","",VLOOKUP(CX62,Language!$D$5:$E$63,2,0))</f>
        <v/>
      </c>
      <c r="CZ62" s="231"/>
      <c r="DA62" s="231"/>
      <c r="DB62" s="317" t="n">
        <f aca="false">COUNTIF(CV$62:CV$63,CV62)+COUNTIF(CX$62:CX$63,CV62)</f>
        <v>0</v>
      </c>
      <c r="DC62" s="228"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28" t="str">
        <f aca="false">IF((DC62&lt;&gt;""),IF(OR(CW66+CW68&lt;&gt;CW71+CW73,PrSettings!$M$4="●"),((CW66+CW68-CW71-CW73)=(CZ62-DA62))*(DC62=1),0),"")</f>
        <v/>
      </c>
      <c r="DE62" s="228" t="str">
        <f aca="false">IF(DD62&lt;&gt;"",IF(DC62="0",0,(CW66+CW68=CZ62)*(CW71+CW73=DA62)),"")</f>
        <v/>
      </c>
      <c r="DF62" s="228"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46" t="str">
        <f aca="false">IF(($C$62&amp;$C$63&amp;$E$62&amp;$E$63&lt;&gt;"")*(CV$62&amp;CV$63&amp;CX$62&amp;CX$63&lt;&gt;"")*(CV62&amp;CX62&lt;&gt;""),IF(DB62&lt;&gt;1,0,COUNTIF($B$62:$B$63,CV62)+COUNTIF($D$62:$D$63,CV62))+IF(DB50&lt;&gt;1,0,COUNTIF($B$62:$B$63,CX62)+COUNTIF($D$62:$D$63,CX62)),"")</f>
        <v/>
      </c>
      <c r="DI62" s="241"/>
      <c r="DJ62" s="227" t="str">
        <f aca="false">IF(DI62="","",VLOOKUP(DI62,Language!$D$5:$E$63,2,0))</f>
        <v/>
      </c>
      <c r="DK62" s="231"/>
      <c r="DL62" s="227" t="str">
        <f aca="false">IF(DK62="","",VLOOKUP(DK62,Language!$D$5:$E$63,2,0))</f>
        <v/>
      </c>
      <c r="DM62" s="231"/>
      <c r="DN62" s="231"/>
      <c r="DO62" s="317" t="n">
        <f aca="false">COUNTIF(DI$62:DI$63,DI62)+COUNTIF(DK$62:DK$63,DI62)</f>
        <v>0</v>
      </c>
      <c r="DP62" s="228"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28" t="str">
        <f aca="false">IF((DP62&lt;&gt;""),IF(OR(DJ66+DJ68&lt;&gt;DJ71+DJ73,PrSettings!$M$4="●"),((DJ66+DJ68-DJ71-DJ73)=(DM62-DN62))*(DP62=1),0),"")</f>
        <v/>
      </c>
      <c r="DR62" s="228" t="str">
        <f aca="false">IF(DQ62&lt;&gt;"",IF(DP62="0",0,(DJ66+DJ68=DM62)*(DJ71+DJ73=DN62)),"")</f>
        <v/>
      </c>
      <c r="DS62" s="228"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46" t="str">
        <f aca="false">IF(($C$62&amp;$C$63&amp;$E$62&amp;$E$63&lt;&gt;"")*(DI$62&amp;DI$63&amp;DK$62&amp;DK$63&lt;&gt;"")*(DI62&amp;DK62&lt;&gt;""),IF(DO62&lt;&gt;1,0,COUNTIF($B$62:$B$63,DI62)+COUNTIF($D$62:$D$63,DI62))+IF(DO50&lt;&gt;1,0,COUNTIF($B$62:$B$63,DK62)+COUNTIF($D$62:$D$63,DK62)),"")</f>
        <v/>
      </c>
      <c r="DV62" s="241"/>
      <c r="DW62" s="227" t="str">
        <f aca="false">IF(DV62="","",VLOOKUP(DV62,Language!$D$5:$E$63,2,0))</f>
        <v/>
      </c>
      <c r="DX62" s="231"/>
      <c r="DY62" s="227" t="str">
        <f aca="false">IF(DX62="","",VLOOKUP(DX62,Language!$D$5:$E$63,2,0))</f>
        <v/>
      </c>
      <c r="DZ62" s="231"/>
      <c r="EA62" s="231"/>
      <c r="EB62" s="317" t="n">
        <f aca="false">COUNTIF(DV$62:DV$63,DV62)+COUNTIF(DX$62:DX$63,DV62)</f>
        <v>0</v>
      </c>
      <c r="EC62" s="228"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28" t="str">
        <f aca="false">IF((EC62&lt;&gt;""),IF(OR(DW66+DW68&lt;&gt;DW71+DW73,PrSettings!$M$4="●"),((DW66+DW68-DW71-DW73)=(DZ62-EA62))*(EC62=1),0),"")</f>
        <v/>
      </c>
      <c r="EE62" s="228" t="str">
        <f aca="false">IF(ED62&lt;&gt;"",IF(EC62="0",0,(DW66+DW68=DZ62)*(DW71+DW73=EA62)),"")</f>
        <v/>
      </c>
      <c r="EF62" s="228"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46" t="str">
        <f aca="false">IF(($C$62&amp;$C$63&amp;$E$62&amp;$E$63&lt;&gt;"")*(DV$62&amp;DV$63&amp;DX$62&amp;DX$63&lt;&gt;"")*(DV62&amp;DX62&lt;&gt;""),IF(EB62&lt;&gt;1,0,COUNTIF($B$62:$B$63,DV62)+COUNTIF($D$62:$D$63,DV62))+IF(EB50&lt;&gt;1,0,COUNTIF($B$62:$B$63,DX62)+COUNTIF($D$62:$D$63,DX62)),"")</f>
        <v/>
      </c>
      <c r="EI62" s="241"/>
      <c r="EJ62" s="227" t="str">
        <f aca="false">IF(EI62="","",VLOOKUP(EI62,Language!$D$5:$E$63,2,0))</f>
        <v/>
      </c>
      <c r="EK62" s="231"/>
      <c r="EL62" s="227" t="str">
        <f aca="false">IF(EK62="","",VLOOKUP(EK62,Language!$D$5:$E$63,2,0))</f>
        <v/>
      </c>
      <c r="EM62" s="231"/>
      <c r="EN62" s="231"/>
      <c r="EO62" s="317" t="n">
        <f aca="false">COUNTIF(EI$62:EI$63,EI62)+COUNTIF(EK$62:EK$63,EI62)</f>
        <v>0</v>
      </c>
      <c r="EP62" s="228"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28" t="str">
        <f aca="false">IF((EP62&lt;&gt;""),IF(OR(EJ66+EJ68&lt;&gt;EJ71+EJ73,PrSettings!$M$4="●"),((EJ66+EJ68-EJ71-EJ73)=(EM62-EN62))*(EP62=1),0),"")</f>
        <v/>
      </c>
      <c r="ER62" s="228" t="str">
        <f aca="false">IF(EQ62&lt;&gt;"",IF(EP62="0",0,(EJ66+EJ68=EM62)*(EJ71+EJ73=EN62)),"")</f>
        <v/>
      </c>
      <c r="ES62" s="228"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46" t="str">
        <f aca="false">IF(($C$62&amp;$C$63&amp;$E$62&amp;$E$63&lt;&gt;"")*(EI$62&amp;EI$63&amp;EK$62&amp;EK$63&lt;&gt;"")*(EI62&amp;EK62&lt;&gt;""),IF(EO62&lt;&gt;1,0,COUNTIF($B$62:$B$63,EI62)+COUNTIF($D$62:$D$63,EI62))+IF(EO50&lt;&gt;1,0,COUNTIF($B$62:$B$63,EK62)+COUNTIF($D$62:$D$63,EK62)),"")</f>
        <v/>
      </c>
      <c r="EV62" s="241"/>
      <c r="EW62" s="227" t="str">
        <f aca="false">IF(EV62="","",VLOOKUP(EV62,Language!$D$5:$E$63,2,0))</f>
        <v/>
      </c>
      <c r="EX62" s="231"/>
      <c r="EY62" s="227" t="str">
        <f aca="false">IF(EX62="","",VLOOKUP(EX62,Language!$D$5:$E$63,2,0))</f>
        <v/>
      </c>
      <c r="EZ62" s="231"/>
      <c r="FA62" s="231"/>
      <c r="FB62" s="317" t="n">
        <f aca="false">COUNTIF(EV$62:EV$63,EV62)+COUNTIF(EX$62:EX$63,EV62)</f>
        <v>0</v>
      </c>
      <c r="FC62" s="228"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28" t="str">
        <f aca="false">IF((FC62&lt;&gt;""),IF(OR(EW66+EW68&lt;&gt;EW71+EW73,PrSettings!$M$4="●"),((EW66+EW68-EW71-EW73)=(EZ62-FA62))*(FC62=1),0),"")</f>
        <v/>
      </c>
      <c r="FE62" s="228" t="str">
        <f aca="false">IF(FD62&lt;&gt;"",IF(FC62="0",0,(EW66+EW68=EZ62)*(EW71+EW73=FA62)),"")</f>
        <v/>
      </c>
      <c r="FF62" s="228"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46" t="str">
        <f aca="false">IF(($C$62&amp;$C$63&amp;$E$62&amp;$E$63&lt;&gt;"")*(EV$62&amp;EV$63&amp;EX$62&amp;EX$63&lt;&gt;"")*(EV62&amp;EX62&lt;&gt;""),IF(FB62&lt;&gt;1,0,COUNTIF($B$62:$B$63,EV62)+COUNTIF($D$62:$D$63,EV62))+IF(FB50&lt;&gt;1,0,COUNTIF($B$62:$B$63,EX62)+COUNTIF($D$62:$D$63,EX62)),"")</f>
        <v/>
      </c>
      <c r="FI62" s="241"/>
      <c r="FJ62" s="227" t="str">
        <f aca="false">IF(FI62="","",VLOOKUP(FI62,Language!$D$5:$E$63,2,0))</f>
        <v/>
      </c>
      <c r="FK62" s="231"/>
      <c r="FL62" s="227" t="str">
        <f aca="false">IF(FK62="","",VLOOKUP(FK62,Language!$D$5:$E$63,2,0))</f>
        <v/>
      </c>
      <c r="FM62" s="231"/>
      <c r="FN62" s="231"/>
      <c r="FO62" s="317" t="n">
        <f aca="false">COUNTIF(FI$62:FI$63,FI62)+COUNTIF(FK$62:FK$63,FI62)</f>
        <v>0</v>
      </c>
      <c r="FP62" s="228"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28" t="str">
        <f aca="false">IF((FP62&lt;&gt;""),IF(OR(FJ66+FJ68&lt;&gt;FJ71+FJ73,PrSettings!$M$4="●"),((FJ66+FJ68-FJ71-FJ73)=(FM62-FN62))*(FP62=1),0),"")</f>
        <v/>
      </c>
      <c r="FR62" s="228" t="str">
        <f aca="false">IF(FQ62&lt;&gt;"",IF(FP62="0",0,(FJ66+FJ68=FM62)*(FJ71+FJ73=FN62)),"")</f>
        <v/>
      </c>
      <c r="FS62" s="228"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46" t="str">
        <f aca="false">IF(($C$62&amp;$C$63&amp;$E$62&amp;$E$63&lt;&gt;"")*(FI$62&amp;FI$63&amp;FK$62&amp;FK$63&lt;&gt;"")*(FI62&amp;FK62&lt;&gt;""),IF(FO62&lt;&gt;1,0,COUNTIF($B$62:$B$63,FI62)+COUNTIF($D$62:$D$63,FI62))+IF(FO50&lt;&gt;1,0,COUNTIF($B$62:$B$63,FK62)+COUNTIF($D$62:$D$63,FK62)),"")</f>
        <v/>
      </c>
      <c r="FV62" s="241"/>
      <c r="FW62" s="227" t="str">
        <f aca="false">IF(FV62="","",VLOOKUP(FV62,Language!$D$5:$E$63,2,0))</f>
        <v/>
      </c>
      <c r="FX62" s="231"/>
      <c r="FY62" s="227" t="str">
        <f aca="false">IF(FX62="","",VLOOKUP(FX62,Language!$D$5:$E$63,2,0))</f>
        <v/>
      </c>
      <c r="FZ62" s="231"/>
      <c r="GA62" s="231"/>
      <c r="GB62" s="317" t="n">
        <f aca="false">COUNTIF(FV$62:FV$63,FV62)+COUNTIF(FX$62:FX$63,FV62)</f>
        <v>0</v>
      </c>
      <c r="GC62" s="228"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28" t="str">
        <f aca="false">IF((GC62&lt;&gt;""),IF(OR(FW66+FW68&lt;&gt;FW71+FW73,PrSettings!$M$4="●"),((FW66+FW68-FW71-FW73)=(FZ62-GA62))*(GC62=1),0),"")</f>
        <v/>
      </c>
      <c r="GE62" s="228" t="str">
        <f aca="false">IF(GD62&lt;&gt;"",IF(GC62="0",0,(FW66+FW68=FZ62)*(FW71+FW73=GA62)),"")</f>
        <v/>
      </c>
      <c r="GF62" s="228"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46" t="str">
        <f aca="false">IF(($C$62&amp;$C$63&amp;$E$62&amp;$E$63&lt;&gt;"")*(FV$62&amp;FV$63&amp;FX$62&amp;FX$63&lt;&gt;"")*(FV62&amp;FX62&lt;&gt;""),IF(GB62&lt;&gt;1,0,COUNTIF($B$62:$B$63,FV62)+COUNTIF($D$62:$D$63,FV62))+IF(GB50&lt;&gt;1,0,COUNTIF($B$62:$B$63,FX62)+COUNTIF($D$62:$D$63,FX62)),"")</f>
        <v/>
      </c>
      <c r="GI62" s="241"/>
      <c r="GJ62" s="227" t="str">
        <f aca="false">IF(GI62="","",VLOOKUP(GI62,Language!$D$5:$E$63,2,0))</f>
        <v/>
      </c>
      <c r="GK62" s="231"/>
      <c r="GL62" s="227" t="str">
        <f aca="false">IF(GK62="","",VLOOKUP(GK62,Language!$D$5:$E$63,2,0))</f>
        <v/>
      </c>
      <c r="GM62" s="231"/>
      <c r="GN62" s="231"/>
      <c r="GO62" s="317" t="n">
        <f aca="false">COUNTIF(GI$62:GI$63,GI62)+COUNTIF(GK$62:GK$63,GI62)</f>
        <v>0</v>
      </c>
      <c r="GP62" s="228"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28" t="str">
        <f aca="false">IF((GP62&lt;&gt;""),IF(OR(GJ66+GJ68&lt;&gt;GJ71+GJ73,PrSettings!$M$4="●"),((GJ66+GJ68-GJ71-GJ73)=(GM62-GN62))*(GP62=1),0),"")</f>
        <v/>
      </c>
      <c r="GR62" s="228" t="str">
        <f aca="false">IF(GQ62&lt;&gt;"",IF(GP62="0",0,(GJ66+GJ68=GM62)*(GJ71+GJ73=GN62)),"")</f>
        <v/>
      </c>
      <c r="GS62" s="228"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46" t="str">
        <f aca="false">IF(($C$62&amp;$C$63&amp;$E$62&amp;$E$63&lt;&gt;"")*(GI$62&amp;GI$63&amp;GK$62&amp;GK$63&lt;&gt;"")*(GI62&amp;GK62&lt;&gt;""),IF(GO62&lt;&gt;1,0,COUNTIF($B$62:$B$63,GI62)+COUNTIF($D$62:$D$63,GI62))+IF(GO50&lt;&gt;1,0,COUNTIF($B$62:$B$63,GK62)+COUNTIF($D$62:$D$63,GK62)),"")</f>
        <v/>
      </c>
      <c r="GV62" s="241"/>
      <c r="GW62" s="227" t="str">
        <f aca="false">IF(GV62="","",VLOOKUP(GV62,Language!$D$5:$E$63,2,0))</f>
        <v/>
      </c>
      <c r="GX62" s="231"/>
      <c r="GY62" s="227" t="str">
        <f aca="false">IF(GX62="","",VLOOKUP(GX62,Language!$D$5:$E$63,2,0))</f>
        <v/>
      </c>
      <c r="GZ62" s="231"/>
      <c r="HA62" s="231"/>
      <c r="HB62" s="317" t="n">
        <f aca="false">COUNTIF(GV$62:GV$63,GV62)+COUNTIF(GX$62:GX$63,GV62)</f>
        <v>0</v>
      </c>
      <c r="HC62" s="228"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28" t="str">
        <f aca="false">IF((HC62&lt;&gt;""),IF(OR(GW66+GW68&lt;&gt;GW71+GW73,PrSettings!$M$4="●"),((GW66+GW68-GW71-GW73)=(GZ62-HA62))*(HC62=1),0),"")</f>
        <v/>
      </c>
      <c r="HE62" s="228" t="str">
        <f aca="false">IF(HD62&lt;&gt;"",IF(HC62="0",0,(GW66+GW68=GZ62)*(GW71+GW73=HA62)),"")</f>
        <v/>
      </c>
      <c r="HF62" s="228"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46" t="str">
        <f aca="false">IF(($C$62&amp;$C$63&amp;$E$62&amp;$E$63&lt;&gt;"")*(GV$62&amp;GV$63&amp;GX$62&amp;GX$63&lt;&gt;"")*(GV62&amp;GX62&lt;&gt;""),IF(HB62&lt;&gt;1,0,COUNTIF($B$62:$B$63,GV62)+COUNTIF($D$62:$D$63,GV62))+IF(HB50&lt;&gt;1,0,COUNTIF($B$62:$B$63,GX62)+COUNTIF($D$62:$D$63,GX62)),"")</f>
        <v/>
      </c>
      <c r="HI62" s="241"/>
      <c r="HJ62" s="227" t="str">
        <f aca="false">IF(HI62="","",VLOOKUP(HI62,Language!$D$5:$E$63,2,0))</f>
        <v/>
      </c>
      <c r="HK62" s="231"/>
      <c r="HL62" s="227" t="str">
        <f aca="false">IF(HK62="","",VLOOKUP(HK62,Language!$D$5:$E$63,2,0))</f>
        <v/>
      </c>
      <c r="HM62" s="231"/>
      <c r="HN62" s="231"/>
      <c r="HO62" s="317" t="n">
        <f aca="false">COUNTIF(HI$62:HI$63,HI62)+COUNTIF(HK$62:HK$63,HI62)</f>
        <v>0</v>
      </c>
      <c r="HP62" s="228"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28" t="str">
        <f aca="false">IF((HP62&lt;&gt;""),IF(OR(HJ66+HJ68&lt;&gt;HJ71+HJ73,PrSettings!$M$4="●"),((HJ66+HJ68-HJ71-HJ73)=(HM62-HN62))*(HP62=1),0),"")</f>
        <v/>
      </c>
      <c r="HR62" s="228" t="str">
        <f aca="false">IF(HQ62&lt;&gt;"",IF(HP62="0",0,(HJ66+HJ68=HM62)*(HJ71+HJ73=HN62)),"")</f>
        <v/>
      </c>
      <c r="HS62" s="228"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46" t="str">
        <f aca="false">IF(($C$62&amp;$C$63&amp;$E$62&amp;$E$63&lt;&gt;"")*(HI$62&amp;HI$63&amp;HK$62&amp;HK$63&lt;&gt;"")*(HI62&amp;HK62&lt;&gt;""),IF(HO62&lt;&gt;1,0,COUNTIF($B$62:$B$63,HI62)+COUNTIF($D$62:$D$63,HI62))+IF(HO50&lt;&gt;1,0,COUNTIF($B$62:$B$63,HK62)+COUNTIF($D$62:$D$63,HK62)),"")</f>
        <v/>
      </c>
      <c r="HV62" s="241"/>
      <c r="HW62" s="227" t="str">
        <f aca="false">IF(HV62="","",VLOOKUP(HV62,Language!$D$5:$E$63,2,0))</f>
        <v/>
      </c>
      <c r="HX62" s="231"/>
      <c r="HY62" s="227" t="str">
        <f aca="false">IF(HX62="","",VLOOKUP(HX62,Language!$D$5:$E$63,2,0))</f>
        <v/>
      </c>
      <c r="HZ62" s="231"/>
      <c r="IA62" s="231"/>
      <c r="IB62" s="317" t="n">
        <f aca="false">COUNTIF(HV$62:HV$63,HV62)+COUNTIF(HX$62:HX$63,HV62)</f>
        <v>0</v>
      </c>
      <c r="IC62" s="228"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28" t="str">
        <f aca="false">IF((IC62&lt;&gt;""),IF(OR(HW66+HW68&lt;&gt;HW71+HW73,PrSettings!$M$4="●"),((HW66+HW68-HW71-HW73)=(HZ62-IA62))*(IC62=1),0),"")</f>
        <v/>
      </c>
      <c r="IE62" s="228" t="str">
        <f aca="false">IF(ID62&lt;&gt;"",IF(IC62="0",0,(HW66+HW68=HZ62)*(HW71+HW73=IA62)),"")</f>
        <v/>
      </c>
      <c r="IF62" s="228"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46" t="str">
        <f aca="false">IF(($C$62&amp;$C$63&amp;$E$62&amp;$E$63&lt;&gt;"")*(HV$62&amp;HV$63&amp;HX$62&amp;HX$63&lt;&gt;"")*(HV62&amp;HX62&lt;&gt;""),IF(IB62&lt;&gt;1,0,COUNTIF($B$62:$B$63,HV62)+COUNTIF($D$62:$D$63,HV62))+IF(IB50&lt;&gt;1,0,COUNTIF($B$62:$B$63,HX62)+COUNTIF($D$62:$D$63,HX62)),"")</f>
        <v/>
      </c>
      <c r="II62" s="241"/>
      <c r="IJ62" s="227" t="str">
        <f aca="false">IF(II62="","",VLOOKUP(II62,Language!$D$5:$E$63,2,0))</f>
        <v/>
      </c>
      <c r="IK62" s="231"/>
      <c r="IL62" s="227" t="str">
        <f aca="false">IF(IK62="","",VLOOKUP(IK62,Language!$D$5:$E$63,2,0))</f>
        <v/>
      </c>
      <c r="IM62" s="231"/>
      <c r="IN62" s="231"/>
      <c r="IO62" s="317" t="n">
        <f aca="false">COUNTIF(II$62:II$63,II62)+COUNTIF(IK$62:IK$63,II62)</f>
        <v>0</v>
      </c>
      <c r="IP62" s="228"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28" t="str">
        <f aca="false">IF((IP62&lt;&gt;""),IF(OR(IJ66+IJ68&lt;&gt;IJ71+IJ73,PrSettings!$M$4="●"),((IJ66+IJ68-IJ71-IJ73)=(IM62-IN62))*(IP62=1),0),"")</f>
        <v/>
      </c>
      <c r="IR62" s="228" t="str">
        <f aca="false">IF(IQ62&lt;&gt;"",IF(IP62="0",0,(IJ66+IJ68=IM62)*(IJ71+IJ73=IN62)),"")</f>
        <v/>
      </c>
      <c r="IS62" s="228"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46" t="str">
        <f aca="false">IF(($C$62&amp;$C$63&amp;$E$62&amp;$E$63&lt;&gt;"")*(II$62&amp;II$63&amp;IK$62&amp;IK$63&lt;&gt;"")*(II62&amp;IK62&lt;&gt;""),IF(IO62&lt;&gt;1,0,COUNTIF($B$62:$B$63,II62)+COUNTIF($D$62:$D$63,II62))+IF(IO50&lt;&gt;1,0,COUNTIF($B$62:$B$63,IK62)+COUNTIF($D$62:$D$63,IK62)),"")</f>
        <v/>
      </c>
      <c r="IV62" s="241"/>
      <c r="IW62" s="227" t="str">
        <f aca="false">IF(IV62="","",VLOOKUP(IV62,Language!$D$5:$E$63,2,0))</f>
        <v/>
      </c>
      <c r="IX62" s="231"/>
      <c r="IY62" s="227" t="str">
        <f aca="false">IF(IX62="","",VLOOKUP(IX62,Language!$D$5:$E$63,2,0))</f>
        <v/>
      </c>
      <c r="IZ62" s="231"/>
      <c r="JA62" s="231"/>
      <c r="JB62" s="317" t="n">
        <f aca="false">COUNTIF(IV$62:IV$63,IV62)+COUNTIF(IX$62:IX$63,IV62)</f>
        <v>0</v>
      </c>
      <c r="JC62" s="228"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28" t="str">
        <f aca="false">IF((JC62&lt;&gt;""),IF(OR(IW66+IW68&lt;&gt;IW71+IW73,PrSettings!$M$4="●"),((IW66+IW68-IW71-IW73)=(IZ62-JA62))*(JC62=1),0),"")</f>
        <v/>
      </c>
      <c r="JE62" s="228" t="str">
        <f aca="false">IF(JD62&lt;&gt;"",IF(JC62="0",0,(IW66+IW68=IZ62)*(IW71+IW73=JA62)),"")</f>
        <v/>
      </c>
      <c r="JF62" s="228"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46" t="str">
        <f aca="false">IF(($C$62&amp;$C$63&amp;$E$62&amp;$E$63&lt;&gt;"")*(IV$62&amp;IV$63&amp;IX$62&amp;IX$63&lt;&gt;"")*(IV62&amp;IX62&lt;&gt;""),IF(JB62&lt;&gt;1,0,COUNTIF($B$62:$B$63,IV62)+COUNTIF($D$62:$D$63,IV62))+IF(JB50&lt;&gt;1,0,COUNTIF($B$62:$B$63,IX62)+COUNTIF($D$62:$D$63,IX62)),"")</f>
        <v/>
      </c>
      <c r="JI62" s="241"/>
      <c r="JJ62" s="227" t="str">
        <f aca="false">IF(JI62="","",VLOOKUP(JI62,Language!$D$5:$E$63,2,0))</f>
        <v/>
      </c>
      <c r="JK62" s="231"/>
      <c r="JL62" s="227" t="str">
        <f aca="false">IF(JK62="","",VLOOKUP(JK62,Language!$D$5:$E$63,2,0))</f>
        <v/>
      </c>
      <c r="JM62" s="231"/>
      <c r="JN62" s="231"/>
      <c r="JO62" s="317" t="n">
        <f aca="false">COUNTIF(JI$62:JI$63,JI62)+COUNTIF(JK$62:JK$63,JI62)</f>
        <v>0</v>
      </c>
      <c r="JP62" s="228"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28" t="str">
        <f aca="false">IF((JP62&lt;&gt;""),IF(OR(JJ66+JJ68&lt;&gt;JJ71+JJ73,PrSettings!$M$4="●"),((JJ66+JJ68-JJ71-JJ73)=(JM62-JN62))*(JP62=1),0),"")</f>
        <v/>
      </c>
      <c r="JR62" s="228" t="str">
        <f aca="false">IF(JQ62&lt;&gt;"",IF(JP62="0",0,(JJ66+JJ68=JM62)*(JJ71+JJ73=JN62)),"")</f>
        <v/>
      </c>
      <c r="JS62" s="228"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46" t="str">
        <f aca="false">IF(($C$62&amp;$C$63&amp;$E$62&amp;$E$63&lt;&gt;"")*(JI$62&amp;JI$63&amp;JK$62&amp;JK$63&lt;&gt;"")*(JI62&amp;JK62&lt;&gt;""),IF(JO62&lt;&gt;1,0,COUNTIF($B$62:$B$63,JI62)+COUNTIF($D$62:$D$63,JI62))+IF(JO50&lt;&gt;1,0,COUNTIF($B$62:$B$63,JK62)+COUNTIF($D$62:$D$63,JK62)),"")</f>
        <v/>
      </c>
      <c r="JV62" s="241"/>
      <c r="JW62" s="227" t="str">
        <f aca="false">IF(JV62="","",VLOOKUP(JV62,Language!$D$5:$E$63,2,0))</f>
        <v/>
      </c>
      <c r="JX62" s="231"/>
      <c r="JY62" s="227" t="str">
        <f aca="false">IF(JX62="","",VLOOKUP(JX62,Language!$D$5:$E$63,2,0))</f>
        <v/>
      </c>
      <c r="JZ62" s="231"/>
      <c r="KA62" s="231"/>
      <c r="KB62" s="317" t="n">
        <f aca="false">COUNTIF(JV$62:JV$63,JV62)+COUNTIF(JX$62:JX$63,JV62)</f>
        <v>0</v>
      </c>
      <c r="KC62" s="228"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28" t="str">
        <f aca="false">IF((KC62&lt;&gt;""),IF(OR(JW66+JW68&lt;&gt;JW71+JW73,PrSettings!$M$4="●"),((JW66+JW68-JW71-JW73)=(JZ62-KA62))*(KC62=1),0),"")</f>
        <v/>
      </c>
      <c r="KE62" s="228" t="str">
        <f aca="false">IF(KD62&lt;&gt;"",IF(KC62="0",0,(JW66+JW68=JZ62)*(JW71+JW73=KA62)),"")</f>
        <v/>
      </c>
      <c r="KF62" s="228"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46" t="str">
        <f aca="false">IF(($C$62&amp;$C$63&amp;$E$62&amp;$E$63&lt;&gt;"")*(JV$62&amp;JV$63&amp;JX$62&amp;JX$63&lt;&gt;"")*(JV62&amp;JX62&lt;&gt;""),IF(KB62&lt;&gt;1,0,COUNTIF($B$62:$B$63,JV62)+COUNTIF($D$62:$D$63,JV62))+IF(KB50&lt;&gt;1,0,COUNTIF($B$62:$B$63,JX62)+COUNTIF($D$62:$D$63,JX62)),"")</f>
        <v/>
      </c>
      <c r="KI62" s="241"/>
      <c r="KJ62" s="227" t="str">
        <f aca="false">IF(KI62="","",VLOOKUP(KI62,Language!$D$5:$E$63,2,0))</f>
        <v/>
      </c>
      <c r="KK62" s="231"/>
      <c r="KL62" s="227" t="str">
        <f aca="false">IF(KK62="","",VLOOKUP(KK62,Language!$D$5:$E$63,2,0))</f>
        <v/>
      </c>
      <c r="KM62" s="231"/>
      <c r="KN62" s="231"/>
      <c r="KO62" s="317" t="n">
        <f aca="false">COUNTIF(KI$62:KI$63,KI62)+COUNTIF(KK$62:KK$63,KI62)</f>
        <v>0</v>
      </c>
      <c r="KP62" s="228"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28" t="str">
        <f aca="false">IF((KP62&lt;&gt;""),IF(OR(KJ66+KJ68&lt;&gt;KJ71+KJ73,PrSettings!$M$4="●"),((KJ66+KJ68-KJ71-KJ73)=(KM62-KN62))*(KP62=1),0),"")</f>
        <v/>
      </c>
      <c r="KR62" s="228" t="str">
        <f aca="false">IF(KQ62&lt;&gt;"",IF(KP62="0",0,(KJ66+KJ68=KM62)*(KJ71+KJ73=KN62)),"")</f>
        <v/>
      </c>
      <c r="KS62" s="228"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46" t="str">
        <f aca="false">IF(($C$62&amp;$C$63&amp;$E$62&amp;$E$63&lt;&gt;"")*(KI$62&amp;KI$63&amp;KK$62&amp;KK$63&lt;&gt;"")*(KI62&amp;KK62&lt;&gt;""),IF(KO62&lt;&gt;1,0,COUNTIF($B$62:$B$63,KI62)+COUNTIF($D$62:$D$63,KI62))+IF(KO50&lt;&gt;1,0,COUNTIF($B$62:$B$63,KK62)+COUNTIF($D$62:$D$63,KK62)),"")</f>
        <v/>
      </c>
      <c r="KV62" s="241"/>
      <c r="KW62" s="227" t="str">
        <f aca="false">IF(KV62="","",VLOOKUP(KV62,Language!$D$5:$E$63,2,0))</f>
        <v/>
      </c>
      <c r="KX62" s="231"/>
      <c r="KY62" s="227" t="str">
        <f aca="false">IF(KX62="","",VLOOKUP(KX62,Language!$D$5:$E$63,2,0))</f>
        <v/>
      </c>
      <c r="KZ62" s="231"/>
      <c r="LA62" s="231"/>
      <c r="LB62" s="317" t="n">
        <f aca="false">COUNTIF(KV$62:KV$63,KV62)+COUNTIF(KX$62:KX$63,KV62)</f>
        <v>0</v>
      </c>
      <c r="LC62" s="228"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28" t="str">
        <f aca="false">IF((LC62&lt;&gt;""),IF(OR(KW66+KW68&lt;&gt;KW71+KW73,PrSettings!$M$4="●"),((KW66+KW68-KW71-KW73)=(KZ62-LA62))*(LC62=1),0),"")</f>
        <v/>
      </c>
      <c r="LE62" s="228" t="str">
        <f aca="false">IF(LD62&lt;&gt;"",IF(LC62="0",0,(KW66+KW68=KZ62)*(KW71+KW73=LA62)),"")</f>
        <v/>
      </c>
      <c r="LF62" s="228"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46" t="str">
        <f aca="false">IF(($C$62&amp;$C$63&amp;$E$62&amp;$E$63&lt;&gt;"")*(KV$62&amp;KV$63&amp;KX$62&amp;KX$63&lt;&gt;"")*(KV62&amp;KX62&lt;&gt;""),IF(LB62&lt;&gt;1,0,COUNTIF($B$62:$B$63,KV62)+COUNTIF($D$62:$D$63,KV62))+IF(LB50&lt;&gt;1,0,COUNTIF($B$62:$B$63,KX62)+COUNTIF($D$62:$D$63,KX62)),"")</f>
        <v/>
      </c>
      <c r="LI62" s="241"/>
      <c r="LJ62" s="227" t="str">
        <f aca="false">IF(LI62="","",VLOOKUP(LI62,Language!$D$5:$E$63,2,0))</f>
        <v/>
      </c>
      <c r="LK62" s="231"/>
      <c r="LL62" s="227" t="str">
        <f aca="false">IF(LK62="","",VLOOKUP(LK62,Language!$D$5:$E$63,2,0))</f>
        <v/>
      </c>
      <c r="LM62" s="231"/>
      <c r="LN62" s="231"/>
      <c r="LO62" s="317" t="n">
        <f aca="false">COUNTIF(LI$62:LI$63,LI62)+COUNTIF(LK$62:LK$63,LI62)</f>
        <v>0</v>
      </c>
      <c r="LP62" s="228"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28" t="str">
        <f aca="false">IF((LP62&lt;&gt;""),IF(OR(LJ66+LJ68&lt;&gt;LJ71+LJ73,PrSettings!$M$4="●"),((LJ66+LJ68-LJ71-LJ73)=(LM62-LN62))*(LP62=1),0),"")</f>
        <v/>
      </c>
      <c r="LR62" s="228" t="str">
        <f aca="false">IF(LQ62&lt;&gt;"",IF(LP62="0",0,(LJ66+LJ68=LM62)*(LJ71+LJ73=LN62)),"")</f>
        <v/>
      </c>
      <c r="LS62" s="228"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46" t="str">
        <f aca="false">IF(($C$62&amp;$C$63&amp;$E$62&amp;$E$63&lt;&gt;"")*(LI$62&amp;LI$63&amp;LK$62&amp;LK$63&lt;&gt;"")*(LI62&amp;LK62&lt;&gt;""),IF(LO62&lt;&gt;1,0,COUNTIF($B$62:$B$63,LI62)+COUNTIF($D$62:$D$63,LI62))+IF(LO50&lt;&gt;1,0,COUNTIF($B$62:$B$63,LK62)+COUNTIF($D$62:$D$63,LK62)),"")</f>
        <v/>
      </c>
      <c r="LV62" s="241"/>
      <c r="LW62" s="227" t="str">
        <f aca="false">IF(LV62="","",VLOOKUP(LV62,Language!$D$5:$E$63,2,0))</f>
        <v/>
      </c>
      <c r="LX62" s="231"/>
      <c r="LY62" s="227" t="str">
        <f aca="false">IF(LX62="","",VLOOKUP(LX62,Language!$D$5:$E$63,2,0))</f>
        <v/>
      </c>
      <c r="LZ62" s="231"/>
      <c r="MA62" s="231"/>
      <c r="MB62" s="317" t="n">
        <f aca="false">COUNTIF(LV$62:LV$63,LV62)+COUNTIF(LX$62:LX$63,LV62)</f>
        <v>0</v>
      </c>
      <c r="MC62" s="228"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28" t="str">
        <f aca="false">IF((MC62&lt;&gt;""),IF(OR(LW66+LW68&lt;&gt;LW71+LW73,PrSettings!$M$4="●"),((LW66+LW68-LW71-LW73)=(LZ62-MA62))*(MC62=1),0),"")</f>
        <v/>
      </c>
      <c r="ME62" s="228" t="str">
        <f aca="false">IF(MD62&lt;&gt;"",IF(MC62="0",0,(LW66+LW68=LZ62)*(LW71+LW73=MA62)),"")</f>
        <v/>
      </c>
      <c r="MF62" s="228"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46" t="str">
        <f aca="false">IF(($C$62&amp;$C$63&amp;$E$62&amp;$E$63&lt;&gt;"")*(LV$62&amp;LV$63&amp;LX$62&amp;LX$63&lt;&gt;"")*(LV62&amp;LX62&lt;&gt;""),IF(MB62&lt;&gt;1,0,COUNTIF($B$62:$B$63,LV62)+COUNTIF($D$62:$D$63,LV62))+IF(MB50&lt;&gt;1,0,COUNTIF($B$62:$B$63,LX62)+COUNTIF($D$62:$D$63,LX62)),"")</f>
        <v/>
      </c>
    </row>
    <row r="63" customFormat="false" ht="15.5" hidden="false" customHeight="false" outlineLevel="0" collapsed="false">
      <c r="B63" s="226" t="str">
        <f aca="false">IF(C63="","",INDEX(Groups!$C$7:$C$35,MATCH(C63,Groups!$D$7:$D$35,0)))</f>
        <v/>
      </c>
      <c r="C63" s="227" t="str">
        <f aca="true">INDIRECT("'"&amp;References!$A$1&amp;"'!"&amp;"$R$74")</f>
        <v/>
      </c>
      <c r="D63" s="228" t="str">
        <f aca="false">IF(E63="","",INDEX(Groups!$C$7:$C$35,MATCH(E63,Groups!$D$7:$D$35,0)))</f>
        <v/>
      </c>
      <c r="E63" s="227" t="str">
        <f aca="true">INDIRECT("'"&amp;References!$A$1&amp;"'!"&amp;"$T$74")</f>
        <v/>
      </c>
      <c r="F63" s="229" t="str">
        <f aca="true">IF(AND(INDIRECT("'"&amp;References!$A$1&amp;"'!"&amp;"$R$75")&lt;&gt;"",INDIRECT("'"&amp;References!$A$1&amp;"'!"&amp;"$T$75")&lt;&gt;""),INDIRECT("'"&amp;References!$A$1&amp;"'!"&amp;"$R$75"),"")</f>
        <v/>
      </c>
      <c r="G63" s="230" t="str">
        <f aca="true">IF(AND(INDIRECT("'"&amp;References!$A$1&amp;"'!"&amp;"$R$75")&lt;&gt;"",INDIRECT("'"&amp;References!$A$1&amp;"'!"&amp;"$T$75")&lt;&gt;""),INDIRECT("'"&amp;References!$A$1&amp;"'!"&amp;"$T$75"),"")</f>
        <v/>
      </c>
      <c r="I63" s="241"/>
      <c r="J63" s="227" t="str">
        <f aca="false">IF(I63="","",VLOOKUP(I63,Language!$D$5:$E$63,2,0))</f>
        <v/>
      </c>
      <c r="K63" s="231"/>
      <c r="L63" s="227" t="str">
        <f aca="false">IF(K63="","",VLOOKUP(K63,Language!$D$5:$E$63,2,0))</f>
        <v/>
      </c>
      <c r="M63" s="231"/>
      <c r="N63" s="231"/>
      <c r="O63" s="317" t="n">
        <f aca="false">COUNTIF(I$62:I$63,I63)+COUNTIF(K$62:K$63,I63)</f>
        <v>0</v>
      </c>
      <c r="P63" s="228"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28" t="str">
        <f aca="false">IF((P63&lt;&gt;""),IF(OR(J67+J70&lt;&gt;J72+J74,PrSettings!$M$4="●"),((J67+J70-J72-J74)=(M63-N63))*(P63=1),0),"")</f>
        <v/>
      </c>
      <c r="R63" s="228" t="str">
        <f aca="false">IF(Q63&lt;&gt;"",IF(P63="0",0,(J67+J70=M63)*(J72+J74=N63)),"")</f>
        <v/>
      </c>
      <c r="S63" s="228"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46" t="str">
        <f aca="false">IF(($C$62&amp;$C$63&amp;$E$62&amp;$E$63&lt;&gt;"")*(I$62&amp;I$63&amp;K$62&amp;K$63&lt;&gt;"")*(I63&amp;K63&lt;&gt;""),IF(O63&lt;&gt;1,0,COUNTIF($B$62:$B$63,I63)+COUNTIF($D$62:$D$63,I63))+IF(O51&lt;&gt;1,0,COUNTIF($B$62:$B$63,K63)+COUNTIF($D$62:$D$63,K63)),"")</f>
        <v/>
      </c>
      <c r="V63" s="241"/>
      <c r="W63" s="227" t="str">
        <f aca="false">IF(V63="","",VLOOKUP(V63,Language!$D$5:$E$63,2,0))</f>
        <v/>
      </c>
      <c r="X63" s="231"/>
      <c r="Y63" s="227" t="str">
        <f aca="false">IF(X63="","",VLOOKUP(X63,Language!$D$5:$E$63,2,0))</f>
        <v/>
      </c>
      <c r="Z63" s="231"/>
      <c r="AA63" s="231"/>
      <c r="AB63" s="317" t="n">
        <f aca="false">COUNTIF(V$62:V$63,V63)+COUNTIF(X$62:X$63,V63)</f>
        <v>0</v>
      </c>
      <c r="AC63" s="228"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28" t="str">
        <f aca="false">IF((AC63&lt;&gt;""),IF(OR(W67+W70&lt;&gt;W72+W74,PrSettings!$M$4="●"),((W67+W70-W72-W74)=(Z63-AA63))*(AC63=1),0),"")</f>
        <v/>
      </c>
      <c r="AE63" s="228" t="str">
        <f aca="false">IF(AD63&lt;&gt;"",IF(AC63="0",0,(W67+W70=Z63)*(W72+W74=AA63)),"")</f>
        <v/>
      </c>
      <c r="AF63" s="228"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46" t="str">
        <f aca="false">IF(($C$62&amp;$C$63&amp;$E$62&amp;$E$63&lt;&gt;"")*(V$62&amp;V$63&amp;X$62&amp;X$63&lt;&gt;"")*(V63&amp;X63&lt;&gt;""),IF(AB63&lt;&gt;1,0,COUNTIF($B$62:$B$63,V63)+COUNTIF($D$62:$D$63,V63))+IF(AB51&lt;&gt;1,0,COUNTIF($B$62:$B$63,X63)+COUNTIF($D$62:$D$63,X63)),"")</f>
        <v/>
      </c>
      <c r="AI63" s="241"/>
      <c r="AJ63" s="227" t="str">
        <f aca="false">IF(AI63="","",VLOOKUP(AI63,Language!$D$5:$E$63,2,0))</f>
        <v/>
      </c>
      <c r="AK63" s="231"/>
      <c r="AL63" s="227" t="str">
        <f aca="false">IF(AK63="","",VLOOKUP(AK63,Language!$D$5:$E$63,2,0))</f>
        <v/>
      </c>
      <c r="AM63" s="231"/>
      <c r="AN63" s="231"/>
      <c r="AO63" s="317" t="n">
        <f aca="false">COUNTIF(AI$62:AI$63,AI63)+COUNTIF(AK$62:AK$63,AI63)</f>
        <v>0</v>
      </c>
      <c r="AP63" s="228"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28" t="str">
        <f aca="false">IF((AP63&lt;&gt;""),IF(OR(AJ67+AJ70&lt;&gt;AJ72+AJ74,PrSettings!$M$4="●"),((AJ67+AJ70-AJ72-AJ74)=(AM63-AN63))*(AP63=1),0),"")</f>
        <v/>
      </c>
      <c r="AR63" s="228" t="str">
        <f aca="false">IF(AQ63&lt;&gt;"",IF(AP63="0",0,(AJ67+AJ70=AM63)*(AJ72+AJ74=AN63)),"")</f>
        <v/>
      </c>
      <c r="AS63" s="228"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46" t="str">
        <f aca="false">IF(($C$62&amp;$C$63&amp;$E$62&amp;$E$63&lt;&gt;"")*(AI$62&amp;AI$63&amp;AK$62&amp;AK$63&lt;&gt;"")*(AI63&amp;AK63&lt;&gt;""),IF(AO63&lt;&gt;1,0,COUNTIF($B$62:$B$63,AI63)+COUNTIF($D$62:$D$63,AI63))+IF(AO51&lt;&gt;1,0,COUNTIF($B$62:$B$63,AK63)+COUNTIF($D$62:$D$63,AK63)),"")</f>
        <v/>
      </c>
      <c r="AV63" s="241"/>
      <c r="AW63" s="227" t="str">
        <f aca="false">IF(AV63="","",VLOOKUP(AV63,Language!$D$5:$E$63,2,0))</f>
        <v/>
      </c>
      <c r="AX63" s="231"/>
      <c r="AY63" s="227" t="str">
        <f aca="false">IF(AX63="","",VLOOKUP(AX63,Language!$D$5:$E$63,2,0))</f>
        <v/>
      </c>
      <c r="AZ63" s="231"/>
      <c r="BA63" s="231"/>
      <c r="BB63" s="317" t="n">
        <f aca="false">COUNTIF(AV$62:AV$63,AV63)+COUNTIF(AX$62:AX$63,AV63)</f>
        <v>0</v>
      </c>
      <c r="BC63" s="228"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28" t="str">
        <f aca="false">IF((BC63&lt;&gt;""),IF(OR(AW67+AW70&lt;&gt;AW72+AW74,PrSettings!$M$4="●"),((AW67+AW70-AW72-AW74)=(AZ63-BA63))*(BC63=1),0),"")</f>
        <v/>
      </c>
      <c r="BE63" s="228" t="str">
        <f aca="false">IF(BD63&lt;&gt;"",IF(BC63="0",0,(AW67+AW70=AZ63)*(AW72+AW74=BA63)),"")</f>
        <v/>
      </c>
      <c r="BF63" s="228"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46" t="str">
        <f aca="false">IF(($C$62&amp;$C$63&amp;$E$62&amp;$E$63&lt;&gt;"")*(AV$62&amp;AV$63&amp;AX$62&amp;AX$63&lt;&gt;"")*(AV63&amp;AX63&lt;&gt;""),IF(BB63&lt;&gt;1,0,COUNTIF($B$62:$B$63,AV63)+COUNTIF($D$62:$D$63,AV63))+IF(BB51&lt;&gt;1,0,COUNTIF($B$62:$B$63,AX63)+COUNTIF($D$62:$D$63,AX63)),"")</f>
        <v/>
      </c>
      <c r="BI63" s="241"/>
      <c r="BJ63" s="227" t="str">
        <f aca="false">IF(BI63="","",VLOOKUP(BI63,Language!$D$5:$E$63,2,0))</f>
        <v/>
      </c>
      <c r="BK63" s="231"/>
      <c r="BL63" s="227" t="str">
        <f aca="false">IF(BK63="","",VLOOKUP(BK63,Language!$D$5:$E$63,2,0))</f>
        <v/>
      </c>
      <c r="BM63" s="231"/>
      <c r="BN63" s="231"/>
      <c r="BO63" s="317" t="n">
        <f aca="false">COUNTIF(BI$62:BI$63,BI63)+COUNTIF(BK$62:BK$63,BI63)</f>
        <v>0</v>
      </c>
      <c r="BP63" s="228"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28" t="str">
        <f aca="false">IF((BP63&lt;&gt;""),IF(OR(BJ67+BJ70&lt;&gt;BJ72+BJ74,PrSettings!$M$4="●"),((BJ67+BJ70-BJ72-BJ74)=(BM63-BN63))*(BP63=1),0),"")</f>
        <v/>
      </c>
      <c r="BR63" s="228" t="str">
        <f aca="false">IF(BQ63&lt;&gt;"",IF(BP63="0",0,(BJ67+BJ70=BM63)*(BJ72+BJ74=BN63)),"")</f>
        <v/>
      </c>
      <c r="BS63" s="228"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46" t="str">
        <f aca="false">IF(($C$62&amp;$C$63&amp;$E$62&amp;$E$63&lt;&gt;"")*(BI$62&amp;BI$63&amp;BK$62&amp;BK$63&lt;&gt;"")*(BI63&amp;BK63&lt;&gt;""),IF(BO63&lt;&gt;1,0,COUNTIF($B$62:$B$63,BI63)+COUNTIF($D$62:$D$63,BI63))+IF(BO51&lt;&gt;1,0,COUNTIF($B$62:$B$63,BK63)+COUNTIF($D$62:$D$63,BK63)),"")</f>
        <v/>
      </c>
      <c r="BV63" s="241"/>
      <c r="BW63" s="227" t="str">
        <f aca="false">IF(BV63="","",VLOOKUP(BV63,Language!$D$5:$E$63,2,0))</f>
        <v/>
      </c>
      <c r="BX63" s="231"/>
      <c r="BY63" s="227" t="str">
        <f aca="false">IF(BX63="","",VLOOKUP(BX63,Language!$D$5:$E$63,2,0))</f>
        <v/>
      </c>
      <c r="BZ63" s="231"/>
      <c r="CA63" s="231"/>
      <c r="CB63" s="317" t="n">
        <f aca="false">COUNTIF(BV$62:BV$63,BV63)+COUNTIF(BX$62:BX$63,BV63)</f>
        <v>0</v>
      </c>
      <c r="CC63" s="228"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28" t="str">
        <f aca="false">IF((CC63&lt;&gt;""),IF(OR(BW67+BW70&lt;&gt;BW72+BW74,PrSettings!$M$4="●"),((BW67+BW70-BW72-BW74)=(BZ63-CA63))*(CC63=1),0),"")</f>
        <v/>
      </c>
      <c r="CE63" s="228" t="str">
        <f aca="false">IF(CD63&lt;&gt;"",IF(CC63="0",0,(BW67+BW70=BZ63)*(BW72+BW74=CA63)),"")</f>
        <v/>
      </c>
      <c r="CF63" s="228"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46" t="str">
        <f aca="false">IF(($C$62&amp;$C$63&amp;$E$62&amp;$E$63&lt;&gt;"")*(BV$62&amp;BV$63&amp;BX$62&amp;BX$63&lt;&gt;"")*(BV63&amp;BX63&lt;&gt;""),IF(CB63&lt;&gt;1,0,COUNTIF($B$62:$B$63,BV63)+COUNTIF($D$62:$D$63,BV63))+IF(CB51&lt;&gt;1,0,COUNTIF($B$62:$B$63,BX63)+COUNTIF($D$62:$D$63,BX63)),"")</f>
        <v/>
      </c>
      <c r="CI63" s="241"/>
      <c r="CJ63" s="227" t="str">
        <f aca="false">IF(CI63="","",VLOOKUP(CI63,Language!$D$5:$E$63,2,0))</f>
        <v/>
      </c>
      <c r="CK63" s="231"/>
      <c r="CL63" s="227" t="str">
        <f aca="false">IF(CK63="","",VLOOKUP(CK63,Language!$D$5:$E$63,2,0))</f>
        <v/>
      </c>
      <c r="CM63" s="231"/>
      <c r="CN63" s="231"/>
      <c r="CO63" s="317" t="n">
        <f aca="false">COUNTIF(CI$62:CI$63,CI63)+COUNTIF(CK$62:CK$63,CI63)</f>
        <v>0</v>
      </c>
      <c r="CP63" s="228"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28" t="str">
        <f aca="false">IF((CP63&lt;&gt;""),IF(OR(CJ67+CJ70&lt;&gt;CJ72+CJ74,PrSettings!$M$4="●"),((CJ67+CJ70-CJ72-CJ74)=(CM63-CN63))*(CP63=1),0),"")</f>
        <v/>
      </c>
      <c r="CR63" s="228" t="str">
        <f aca="false">IF(CQ63&lt;&gt;"",IF(CP63="0",0,(CJ67+CJ70=CM63)*(CJ72+CJ74=CN63)),"")</f>
        <v/>
      </c>
      <c r="CS63" s="228"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46" t="str">
        <f aca="false">IF(($C$62&amp;$C$63&amp;$E$62&amp;$E$63&lt;&gt;"")*(CI$62&amp;CI$63&amp;CK$62&amp;CK$63&lt;&gt;"")*(CI63&amp;CK63&lt;&gt;""),IF(CO63&lt;&gt;1,0,COUNTIF($B$62:$B$63,CI63)+COUNTIF($D$62:$D$63,CI63))+IF(CO51&lt;&gt;1,0,COUNTIF($B$62:$B$63,CK63)+COUNTIF($D$62:$D$63,CK63)),"")</f>
        <v/>
      </c>
      <c r="CV63" s="241"/>
      <c r="CW63" s="227" t="str">
        <f aca="false">IF(CV63="","",VLOOKUP(CV63,Language!$D$5:$E$63,2,0))</f>
        <v/>
      </c>
      <c r="CX63" s="231"/>
      <c r="CY63" s="227" t="str">
        <f aca="false">IF(CX63="","",VLOOKUP(CX63,Language!$D$5:$E$63,2,0))</f>
        <v/>
      </c>
      <c r="CZ63" s="231"/>
      <c r="DA63" s="231"/>
      <c r="DB63" s="317" t="n">
        <f aca="false">COUNTIF(CV$62:CV$63,CV63)+COUNTIF(CX$62:CX$63,CV63)</f>
        <v>0</v>
      </c>
      <c r="DC63" s="228"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28" t="str">
        <f aca="false">IF((DC63&lt;&gt;""),IF(OR(CW67+CW70&lt;&gt;CW72+CW74,PrSettings!$M$4="●"),((CW67+CW70-CW72-CW74)=(CZ63-DA63))*(DC63=1),0),"")</f>
        <v/>
      </c>
      <c r="DE63" s="228" t="str">
        <f aca="false">IF(DD63&lt;&gt;"",IF(DC63="0",0,(CW67+CW70=CZ63)*(CW72+CW74=DA63)),"")</f>
        <v/>
      </c>
      <c r="DF63" s="228"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46" t="str">
        <f aca="false">IF(($C$62&amp;$C$63&amp;$E$62&amp;$E$63&lt;&gt;"")*(CV$62&amp;CV$63&amp;CX$62&amp;CX$63&lt;&gt;"")*(CV63&amp;CX63&lt;&gt;""),IF(DB63&lt;&gt;1,0,COUNTIF($B$62:$B$63,CV63)+COUNTIF($D$62:$D$63,CV63))+IF(DB51&lt;&gt;1,0,COUNTIF($B$62:$B$63,CX63)+COUNTIF($D$62:$D$63,CX63)),"")</f>
        <v/>
      </c>
      <c r="DI63" s="241"/>
      <c r="DJ63" s="227" t="str">
        <f aca="false">IF(DI63="","",VLOOKUP(DI63,Language!$D$5:$E$63,2,0))</f>
        <v/>
      </c>
      <c r="DK63" s="231"/>
      <c r="DL63" s="227" t="str">
        <f aca="false">IF(DK63="","",VLOOKUP(DK63,Language!$D$5:$E$63,2,0))</f>
        <v/>
      </c>
      <c r="DM63" s="231"/>
      <c r="DN63" s="231"/>
      <c r="DO63" s="317" t="n">
        <f aca="false">COUNTIF(DI$62:DI$63,DI63)+COUNTIF(DK$62:DK$63,DI63)</f>
        <v>0</v>
      </c>
      <c r="DP63" s="228"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28" t="str">
        <f aca="false">IF((DP63&lt;&gt;""),IF(OR(DJ67+DJ70&lt;&gt;DJ72+DJ74,PrSettings!$M$4="●"),((DJ67+DJ70-DJ72-DJ74)=(DM63-DN63))*(DP63=1),0),"")</f>
        <v/>
      </c>
      <c r="DR63" s="228" t="str">
        <f aca="false">IF(DQ63&lt;&gt;"",IF(DP63="0",0,(DJ67+DJ70=DM63)*(DJ72+DJ74=DN63)),"")</f>
        <v/>
      </c>
      <c r="DS63" s="228"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46" t="str">
        <f aca="false">IF(($C$62&amp;$C$63&amp;$E$62&amp;$E$63&lt;&gt;"")*(DI$62&amp;DI$63&amp;DK$62&amp;DK$63&lt;&gt;"")*(DI63&amp;DK63&lt;&gt;""),IF(DO63&lt;&gt;1,0,COUNTIF($B$62:$B$63,DI63)+COUNTIF($D$62:$D$63,DI63))+IF(DO51&lt;&gt;1,0,COUNTIF($B$62:$B$63,DK63)+COUNTIF($D$62:$D$63,DK63)),"")</f>
        <v/>
      </c>
      <c r="DV63" s="241"/>
      <c r="DW63" s="227" t="str">
        <f aca="false">IF(DV63="","",VLOOKUP(DV63,Language!$D$5:$E$63,2,0))</f>
        <v/>
      </c>
      <c r="DX63" s="231"/>
      <c r="DY63" s="227" t="str">
        <f aca="false">IF(DX63="","",VLOOKUP(DX63,Language!$D$5:$E$63,2,0))</f>
        <v/>
      </c>
      <c r="DZ63" s="231"/>
      <c r="EA63" s="231"/>
      <c r="EB63" s="317" t="n">
        <f aca="false">COUNTIF(DV$62:DV$63,DV63)+COUNTIF(DX$62:DX$63,DV63)</f>
        <v>0</v>
      </c>
      <c r="EC63" s="228"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28" t="str">
        <f aca="false">IF((EC63&lt;&gt;""),IF(OR(DW67+DW70&lt;&gt;DW72+DW74,PrSettings!$M$4="●"),((DW67+DW70-DW72-DW74)=(DZ63-EA63))*(EC63=1),0),"")</f>
        <v/>
      </c>
      <c r="EE63" s="228" t="str">
        <f aca="false">IF(ED63&lt;&gt;"",IF(EC63="0",0,(DW67+DW70=DZ63)*(DW72+DW74=EA63)),"")</f>
        <v/>
      </c>
      <c r="EF63" s="228"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46" t="str">
        <f aca="false">IF(($C$62&amp;$C$63&amp;$E$62&amp;$E$63&lt;&gt;"")*(DV$62&amp;DV$63&amp;DX$62&amp;DX$63&lt;&gt;"")*(DV63&amp;DX63&lt;&gt;""),IF(EB63&lt;&gt;1,0,COUNTIF($B$62:$B$63,DV63)+COUNTIF($D$62:$D$63,DV63))+IF(EB51&lt;&gt;1,0,COUNTIF($B$62:$B$63,DX63)+COUNTIF($D$62:$D$63,DX63)),"")</f>
        <v/>
      </c>
      <c r="EI63" s="241"/>
      <c r="EJ63" s="227" t="str">
        <f aca="false">IF(EI63="","",VLOOKUP(EI63,Language!$D$5:$E$63,2,0))</f>
        <v/>
      </c>
      <c r="EK63" s="231"/>
      <c r="EL63" s="227" t="str">
        <f aca="false">IF(EK63="","",VLOOKUP(EK63,Language!$D$5:$E$63,2,0))</f>
        <v/>
      </c>
      <c r="EM63" s="231"/>
      <c r="EN63" s="231"/>
      <c r="EO63" s="317" t="n">
        <f aca="false">COUNTIF(EI$62:EI$63,EI63)+COUNTIF(EK$62:EK$63,EI63)</f>
        <v>0</v>
      </c>
      <c r="EP63" s="228"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28" t="str">
        <f aca="false">IF((EP63&lt;&gt;""),IF(OR(EJ67+EJ70&lt;&gt;EJ72+EJ74,PrSettings!$M$4="●"),((EJ67+EJ70-EJ72-EJ74)=(EM63-EN63))*(EP63=1),0),"")</f>
        <v/>
      </c>
      <c r="ER63" s="228" t="str">
        <f aca="false">IF(EQ63&lt;&gt;"",IF(EP63="0",0,(EJ67+EJ70=EM63)*(EJ72+EJ74=EN63)),"")</f>
        <v/>
      </c>
      <c r="ES63" s="228"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46" t="str">
        <f aca="false">IF(($C$62&amp;$C$63&amp;$E$62&amp;$E$63&lt;&gt;"")*(EI$62&amp;EI$63&amp;EK$62&amp;EK$63&lt;&gt;"")*(EI63&amp;EK63&lt;&gt;""),IF(EO63&lt;&gt;1,0,COUNTIF($B$62:$B$63,EI63)+COUNTIF($D$62:$D$63,EI63))+IF(EO51&lt;&gt;1,0,COUNTIF($B$62:$B$63,EK63)+COUNTIF($D$62:$D$63,EK63)),"")</f>
        <v/>
      </c>
      <c r="EV63" s="241"/>
      <c r="EW63" s="227" t="str">
        <f aca="false">IF(EV63="","",VLOOKUP(EV63,Language!$D$5:$E$63,2,0))</f>
        <v/>
      </c>
      <c r="EX63" s="231"/>
      <c r="EY63" s="227" t="str">
        <f aca="false">IF(EX63="","",VLOOKUP(EX63,Language!$D$5:$E$63,2,0))</f>
        <v/>
      </c>
      <c r="EZ63" s="231"/>
      <c r="FA63" s="231"/>
      <c r="FB63" s="317" t="n">
        <f aca="false">COUNTIF(EV$62:EV$63,EV63)+COUNTIF(EX$62:EX$63,EV63)</f>
        <v>0</v>
      </c>
      <c r="FC63" s="228"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28" t="str">
        <f aca="false">IF((FC63&lt;&gt;""),IF(OR(EW67+EW70&lt;&gt;EW72+EW74,PrSettings!$M$4="●"),((EW67+EW70-EW72-EW74)=(EZ63-FA63))*(FC63=1),0),"")</f>
        <v/>
      </c>
      <c r="FE63" s="228" t="str">
        <f aca="false">IF(FD63&lt;&gt;"",IF(FC63="0",0,(EW67+EW70=EZ63)*(EW72+EW74=FA63)),"")</f>
        <v/>
      </c>
      <c r="FF63" s="228"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46" t="str">
        <f aca="false">IF(($C$62&amp;$C$63&amp;$E$62&amp;$E$63&lt;&gt;"")*(EV$62&amp;EV$63&amp;EX$62&amp;EX$63&lt;&gt;"")*(EV63&amp;EX63&lt;&gt;""),IF(FB63&lt;&gt;1,0,COUNTIF($B$62:$B$63,EV63)+COUNTIF($D$62:$D$63,EV63))+IF(FB51&lt;&gt;1,0,COUNTIF($B$62:$B$63,EX63)+COUNTIF($D$62:$D$63,EX63)),"")</f>
        <v/>
      </c>
      <c r="FI63" s="241"/>
      <c r="FJ63" s="227" t="str">
        <f aca="false">IF(FI63="","",VLOOKUP(FI63,Language!$D$5:$E$63,2,0))</f>
        <v/>
      </c>
      <c r="FK63" s="231"/>
      <c r="FL63" s="227" t="str">
        <f aca="false">IF(FK63="","",VLOOKUP(FK63,Language!$D$5:$E$63,2,0))</f>
        <v/>
      </c>
      <c r="FM63" s="231"/>
      <c r="FN63" s="231"/>
      <c r="FO63" s="317" t="n">
        <f aca="false">COUNTIF(FI$62:FI$63,FI63)+COUNTIF(FK$62:FK$63,FI63)</f>
        <v>0</v>
      </c>
      <c r="FP63" s="228"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28" t="str">
        <f aca="false">IF((FP63&lt;&gt;""),IF(OR(FJ67+FJ70&lt;&gt;FJ72+FJ74,PrSettings!$M$4="●"),((FJ67+FJ70-FJ72-FJ74)=(FM63-FN63))*(FP63=1),0),"")</f>
        <v/>
      </c>
      <c r="FR63" s="228" t="str">
        <f aca="false">IF(FQ63&lt;&gt;"",IF(FP63="0",0,(FJ67+FJ70=FM63)*(FJ72+FJ74=FN63)),"")</f>
        <v/>
      </c>
      <c r="FS63" s="228"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46" t="str">
        <f aca="false">IF(($C$62&amp;$C$63&amp;$E$62&amp;$E$63&lt;&gt;"")*(FI$62&amp;FI$63&amp;FK$62&amp;FK$63&lt;&gt;"")*(FI63&amp;FK63&lt;&gt;""),IF(FO63&lt;&gt;1,0,COUNTIF($B$62:$B$63,FI63)+COUNTIF($D$62:$D$63,FI63))+IF(FO51&lt;&gt;1,0,COUNTIF($B$62:$B$63,FK63)+COUNTIF($D$62:$D$63,FK63)),"")</f>
        <v/>
      </c>
      <c r="FV63" s="241"/>
      <c r="FW63" s="227" t="str">
        <f aca="false">IF(FV63="","",VLOOKUP(FV63,Language!$D$5:$E$63,2,0))</f>
        <v/>
      </c>
      <c r="FX63" s="231"/>
      <c r="FY63" s="227" t="str">
        <f aca="false">IF(FX63="","",VLOOKUP(FX63,Language!$D$5:$E$63,2,0))</f>
        <v/>
      </c>
      <c r="FZ63" s="231"/>
      <c r="GA63" s="231"/>
      <c r="GB63" s="317" t="n">
        <f aca="false">COUNTIF(FV$62:FV$63,FV63)+COUNTIF(FX$62:FX$63,FV63)</f>
        <v>0</v>
      </c>
      <c r="GC63" s="228"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28" t="str">
        <f aca="false">IF((GC63&lt;&gt;""),IF(OR(FW67+FW70&lt;&gt;FW72+FW74,PrSettings!$M$4="●"),((FW67+FW70-FW72-FW74)=(FZ63-GA63))*(GC63=1),0),"")</f>
        <v/>
      </c>
      <c r="GE63" s="228" t="str">
        <f aca="false">IF(GD63&lt;&gt;"",IF(GC63="0",0,(FW67+FW70=FZ63)*(FW72+FW74=GA63)),"")</f>
        <v/>
      </c>
      <c r="GF63" s="228"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46" t="str">
        <f aca="false">IF(($C$62&amp;$C$63&amp;$E$62&amp;$E$63&lt;&gt;"")*(FV$62&amp;FV$63&amp;FX$62&amp;FX$63&lt;&gt;"")*(FV63&amp;FX63&lt;&gt;""),IF(GB63&lt;&gt;1,0,COUNTIF($B$62:$B$63,FV63)+COUNTIF($D$62:$D$63,FV63))+IF(GB51&lt;&gt;1,0,COUNTIF($B$62:$B$63,FX63)+COUNTIF($D$62:$D$63,FX63)),"")</f>
        <v/>
      </c>
      <c r="GI63" s="241"/>
      <c r="GJ63" s="227" t="str">
        <f aca="false">IF(GI63="","",VLOOKUP(GI63,Language!$D$5:$E$63,2,0))</f>
        <v/>
      </c>
      <c r="GK63" s="231"/>
      <c r="GL63" s="227" t="str">
        <f aca="false">IF(GK63="","",VLOOKUP(GK63,Language!$D$5:$E$63,2,0))</f>
        <v/>
      </c>
      <c r="GM63" s="231"/>
      <c r="GN63" s="231"/>
      <c r="GO63" s="317" t="n">
        <f aca="false">COUNTIF(GI$62:GI$63,GI63)+COUNTIF(GK$62:GK$63,GI63)</f>
        <v>0</v>
      </c>
      <c r="GP63" s="228"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28" t="str">
        <f aca="false">IF((GP63&lt;&gt;""),IF(OR(GJ67+GJ70&lt;&gt;GJ72+GJ74,PrSettings!$M$4="●"),((GJ67+GJ70-GJ72-GJ74)=(GM63-GN63))*(GP63=1),0),"")</f>
        <v/>
      </c>
      <c r="GR63" s="228" t="str">
        <f aca="false">IF(GQ63&lt;&gt;"",IF(GP63="0",0,(GJ67+GJ70=GM63)*(GJ72+GJ74=GN63)),"")</f>
        <v/>
      </c>
      <c r="GS63" s="228"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46" t="str">
        <f aca="false">IF(($C$62&amp;$C$63&amp;$E$62&amp;$E$63&lt;&gt;"")*(GI$62&amp;GI$63&amp;GK$62&amp;GK$63&lt;&gt;"")*(GI63&amp;GK63&lt;&gt;""),IF(GO63&lt;&gt;1,0,COUNTIF($B$62:$B$63,GI63)+COUNTIF($D$62:$D$63,GI63))+IF(GO51&lt;&gt;1,0,COUNTIF($B$62:$B$63,GK63)+COUNTIF($D$62:$D$63,GK63)),"")</f>
        <v/>
      </c>
      <c r="GV63" s="241"/>
      <c r="GW63" s="227" t="str">
        <f aca="false">IF(GV63="","",VLOOKUP(GV63,Language!$D$5:$E$63,2,0))</f>
        <v/>
      </c>
      <c r="GX63" s="231"/>
      <c r="GY63" s="227" t="str">
        <f aca="false">IF(GX63="","",VLOOKUP(GX63,Language!$D$5:$E$63,2,0))</f>
        <v/>
      </c>
      <c r="GZ63" s="231"/>
      <c r="HA63" s="231"/>
      <c r="HB63" s="317" t="n">
        <f aca="false">COUNTIF(GV$62:GV$63,GV63)+COUNTIF(GX$62:GX$63,GV63)</f>
        <v>0</v>
      </c>
      <c r="HC63" s="228"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28" t="str">
        <f aca="false">IF((HC63&lt;&gt;""),IF(OR(GW67+GW70&lt;&gt;GW72+GW74,PrSettings!$M$4="●"),((GW67+GW70-GW72-GW74)=(GZ63-HA63))*(HC63=1),0),"")</f>
        <v/>
      </c>
      <c r="HE63" s="228" t="str">
        <f aca="false">IF(HD63&lt;&gt;"",IF(HC63="0",0,(GW67+GW70=GZ63)*(GW72+GW74=HA63)),"")</f>
        <v/>
      </c>
      <c r="HF63" s="228"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46" t="str">
        <f aca="false">IF(($C$62&amp;$C$63&amp;$E$62&amp;$E$63&lt;&gt;"")*(GV$62&amp;GV$63&amp;GX$62&amp;GX$63&lt;&gt;"")*(GV63&amp;GX63&lt;&gt;""),IF(HB63&lt;&gt;1,0,COUNTIF($B$62:$B$63,GV63)+COUNTIF($D$62:$D$63,GV63))+IF(HB51&lt;&gt;1,0,COUNTIF($B$62:$B$63,GX63)+COUNTIF($D$62:$D$63,GX63)),"")</f>
        <v/>
      </c>
      <c r="HI63" s="241"/>
      <c r="HJ63" s="227" t="str">
        <f aca="false">IF(HI63="","",VLOOKUP(HI63,Language!$D$5:$E$63,2,0))</f>
        <v/>
      </c>
      <c r="HK63" s="231"/>
      <c r="HL63" s="227" t="str">
        <f aca="false">IF(HK63="","",VLOOKUP(HK63,Language!$D$5:$E$63,2,0))</f>
        <v/>
      </c>
      <c r="HM63" s="231"/>
      <c r="HN63" s="231"/>
      <c r="HO63" s="317" t="n">
        <f aca="false">COUNTIF(HI$62:HI$63,HI63)+COUNTIF(HK$62:HK$63,HI63)</f>
        <v>0</v>
      </c>
      <c r="HP63" s="228"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28" t="str">
        <f aca="false">IF((HP63&lt;&gt;""),IF(OR(HJ67+HJ70&lt;&gt;HJ72+HJ74,PrSettings!$M$4="●"),((HJ67+HJ70-HJ72-HJ74)=(HM63-HN63))*(HP63=1),0),"")</f>
        <v/>
      </c>
      <c r="HR63" s="228" t="str">
        <f aca="false">IF(HQ63&lt;&gt;"",IF(HP63="0",0,(HJ67+HJ70=HM63)*(HJ72+HJ74=HN63)),"")</f>
        <v/>
      </c>
      <c r="HS63" s="228"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46" t="str">
        <f aca="false">IF(($C$62&amp;$C$63&amp;$E$62&amp;$E$63&lt;&gt;"")*(HI$62&amp;HI$63&amp;HK$62&amp;HK$63&lt;&gt;"")*(HI63&amp;HK63&lt;&gt;""),IF(HO63&lt;&gt;1,0,COUNTIF($B$62:$B$63,HI63)+COUNTIF($D$62:$D$63,HI63))+IF(HO51&lt;&gt;1,0,COUNTIF($B$62:$B$63,HK63)+COUNTIF($D$62:$D$63,HK63)),"")</f>
        <v/>
      </c>
      <c r="HV63" s="241"/>
      <c r="HW63" s="227" t="str">
        <f aca="false">IF(HV63="","",VLOOKUP(HV63,Language!$D$5:$E$63,2,0))</f>
        <v/>
      </c>
      <c r="HX63" s="231"/>
      <c r="HY63" s="227" t="str">
        <f aca="false">IF(HX63="","",VLOOKUP(HX63,Language!$D$5:$E$63,2,0))</f>
        <v/>
      </c>
      <c r="HZ63" s="231"/>
      <c r="IA63" s="231"/>
      <c r="IB63" s="317" t="n">
        <f aca="false">COUNTIF(HV$62:HV$63,HV63)+COUNTIF(HX$62:HX$63,HV63)</f>
        <v>0</v>
      </c>
      <c r="IC63" s="228"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28" t="str">
        <f aca="false">IF((IC63&lt;&gt;""),IF(OR(HW67+HW70&lt;&gt;HW72+HW74,PrSettings!$M$4="●"),((HW67+HW70-HW72-HW74)=(HZ63-IA63))*(IC63=1),0),"")</f>
        <v/>
      </c>
      <c r="IE63" s="228" t="str">
        <f aca="false">IF(ID63&lt;&gt;"",IF(IC63="0",0,(HW67+HW70=HZ63)*(HW72+HW74=IA63)),"")</f>
        <v/>
      </c>
      <c r="IF63" s="228"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46" t="str">
        <f aca="false">IF(($C$62&amp;$C$63&amp;$E$62&amp;$E$63&lt;&gt;"")*(HV$62&amp;HV$63&amp;HX$62&amp;HX$63&lt;&gt;"")*(HV63&amp;HX63&lt;&gt;""),IF(IB63&lt;&gt;1,0,COUNTIF($B$62:$B$63,HV63)+COUNTIF($D$62:$D$63,HV63))+IF(IB51&lt;&gt;1,0,COUNTIF($B$62:$B$63,HX63)+COUNTIF($D$62:$D$63,HX63)),"")</f>
        <v/>
      </c>
      <c r="II63" s="241"/>
      <c r="IJ63" s="227" t="str">
        <f aca="false">IF(II63="","",VLOOKUP(II63,Language!$D$5:$E$63,2,0))</f>
        <v/>
      </c>
      <c r="IK63" s="231"/>
      <c r="IL63" s="227" t="str">
        <f aca="false">IF(IK63="","",VLOOKUP(IK63,Language!$D$5:$E$63,2,0))</f>
        <v/>
      </c>
      <c r="IM63" s="231"/>
      <c r="IN63" s="231"/>
      <c r="IO63" s="317" t="n">
        <f aca="false">COUNTIF(II$62:II$63,II63)+COUNTIF(IK$62:IK$63,II63)</f>
        <v>0</v>
      </c>
      <c r="IP63" s="228"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28" t="str">
        <f aca="false">IF((IP63&lt;&gt;""),IF(OR(IJ67+IJ70&lt;&gt;IJ72+IJ74,PrSettings!$M$4="●"),((IJ67+IJ70-IJ72-IJ74)=(IM63-IN63))*(IP63=1),0),"")</f>
        <v/>
      </c>
      <c r="IR63" s="228" t="str">
        <f aca="false">IF(IQ63&lt;&gt;"",IF(IP63="0",0,(IJ67+IJ70=IM63)*(IJ72+IJ74=IN63)),"")</f>
        <v/>
      </c>
      <c r="IS63" s="228"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46" t="str">
        <f aca="false">IF(($C$62&amp;$C$63&amp;$E$62&amp;$E$63&lt;&gt;"")*(II$62&amp;II$63&amp;IK$62&amp;IK$63&lt;&gt;"")*(II63&amp;IK63&lt;&gt;""),IF(IO63&lt;&gt;1,0,COUNTIF($B$62:$B$63,II63)+COUNTIF($D$62:$D$63,II63))+IF(IO51&lt;&gt;1,0,COUNTIF($B$62:$B$63,IK63)+COUNTIF($D$62:$D$63,IK63)),"")</f>
        <v/>
      </c>
      <c r="IV63" s="241"/>
      <c r="IW63" s="227" t="str">
        <f aca="false">IF(IV63="","",VLOOKUP(IV63,Language!$D$5:$E$63,2,0))</f>
        <v/>
      </c>
      <c r="IX63" s="231"/>
      <c r="IY63" s="227" t="str">
        <f aca="false">IF(IX63="","",VLOOKUP(IX63,Language!$D$5:$E$63,2,0))</f>
        <v/>
      </c>
      <c r="IZ63" s="231"/>
      <c r="JA63" s="231"/>
      <c r="JB63" s="317" t="n">
        <f aca="false">COUNTIF(IV$62:IV$63,IV63)+COUNTIF(IX$62:IX$63,IV63)</f>
        <v>0</v>
      </c>
      <c r="JC63" s="228"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28" t="str">
        <f aca="false">IF((JC63&lt;&gt;""),IF(OR(IW67+IW70&lt;&gt;IW72+IW74,PrSettings!$M$4="●"),((IW67+IW70-IW72-IW74)=(IZ63-JA63))*(JC63=1),0),"")</f>
        <v/>
      </c>
      <c r="JE63" s="228" t="str">
        <f aca="false">IF(JD63&lt;&gt;"",IF(JC63="0",0,(IW67+IW70=IZ63)*(IW72+IW74=JA63)),"")</f>
        <v/>
      </c>
      <c r="JF63" s="228"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46" t="str">
        <f aca="false">IF(($C$62&amp;$C$63&amp;$E$62&amp;$E$63&lt;&gt;"")*(IV$62&amp;IV$63&amp;IX$62&amp;IX$63&lt;&gt;"")*(IV63&amp;IX63&lt;&gt;""),IF(JB63&lt;&gt;1,0,COUNTIF($B$62:$B$63,IV63)+COUNTIF($D$62:$D$63,IV63))+IF(JB51&lt;&gt;1,0,COUNTIF($B$62:$B$63,IX63)+COUNTIF($D$62:$D$63,IX63)),"")</f>
        <v/>
      </c>
      <c r="JI63" s="241"/>
      <c r="JJ63" s="227" t="str">
        <f aca="false">IF(JI63="","",VLOOKUP(JI63,Language!$D$5:$E$63,2,0))</f>
        <v/>
      </c>
      <c r="JK63" s="231"/>
      <c r="JL63" s="227" t="str">
        <f aca="false">IF(JK63="","",VLOOKUP(JK63,Language!$D$5:$E$63,2,0))</f>
        <v/>
      </c>
      <c r="JM63" s="231"/>
      <c r="JN63" s="231"/>
      <c r="JO63" s="317" t="n">
        <f aca="false">COUNTIF(JI$62:JI$63,JI63)+COUNTIF(JK$62:JK$63,JI63)</f>
        <v>0</v>
      </c>
      <c r="JP63" s="228"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28" t="str">
        <f aca="false">IF((JP63&lt;&gt;""),IF(OR(JJ67+JJ70&lt;&gt;JJ72+JJ74,PrSettings!$M$4="●"),((JJ67+JJ70-JJ72-JJ74)=(JM63-JN63))*(JP63=1),0),"")</f>
        <v/>
      </c>
      <c r="JR63" s="228" t="str">
        <f aca="false">IF(JQ63&lt;&gt;"",IF(JP63="0",0,(JJ67+JJ70=JM63)*(JJ72+JJ74=JN63)),"")</f>
        <v/>
      </c>
      <c r="JS63" s="228"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46" t="str">
        <f aca="false">IF(($C$62&amp;$C$63&amp;$E$62&amp;$E$63&lt;&gt;"")*(JI$62&amp;JI$63&amp;JK$62&amp;JK$63&lt;&gt;"")*(JI63&amp;JK63&lt;&gt;""),IF(JO63&lt;&gt;1,0,COUNTIF($B$62:$B$63,JI63)+COUNTIF($D$62:$D$63,JI63))+IF(JO51&lt;&gt;1,0,COUNTIF($B$62:$B$63,JK63)+COUNTIF($D$62:$D$63,JK63)),"")</f>
        <v/>
      </c>
      <c r="JV63" s="241"/>
      <c r="JW63" s="227" t="str">
        <f aca="false">IF(JV63="","",VLOOKUP(JV63,Language!$D$5:$E$63,2,0))</f>
        <v/>
      </c>
      <c r="JX63" s="231"/>
      <c r="JY63" s="227" t="str">
        <f aca="false">IF(JX63="","",VLOOKUP(JX63,Language!$D$5:$E$63,2,0))</f>
        <v/>
      </c>
      <c r="JZ63" s="231"/>
      <c r="KA63" s="231"/>
      <c r="KB63" s="317" t="n">
        <f aca="false">COUNTIF(JV$62:JV$63,JV63)+COUNTIF(JX$62:JX$63,JV63)</f>
        <v>0</v>
      </c>
      <c r="KC63" s="228"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28" t="str">
        <f aca="false">IF((KC63&lt;&gt;""),IF(OR(JW67+JW70&lt;&gt;JW72+JW74,PrSettings!$M$4="●"),((JW67+JW70-JW72-JW74)=(JZ63-KA63))*(KC63=1),0),"")</f>
        <v/>
      </c>
      <c r="KE63" s="228" t="str">
        <f aca="false">IF(KD63&lt;&gt;"",IF(KC63="0",0,(JW67+JW70=JZ63)*(JW72+JW74=KA63)),"")</f>
        <v/>
      </c>
      <c r="KF63" s="228"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46" t="str">
        <f aca="false">IF(($C$62&amp;$C$63&amp;$E$62&amp;$E$63&lt;&gt;"")*(JV$62&amp;JV$63&amp;JX$62&amp;JX$63&lt;&gt;"")*(JV63&amp;JX63&lt;&gt;""),IF(KB63&lt;&gt;1,0,COUNTIF($B$62:$B$63,JV63)+COUNTIF($D$62:$D$63,JV63))+IF(KB51&lt;&gt;1,0,COUNTIF($B$62:$B$63,JX63)+COUNTIF($D$62:$D$63,JX63)),"")</f>
        <v/>
      </c>
      <c r="KI63" s="241"/>
      <c r="KJ63" s="227" t="str">
        <f aca="false">IF(KI63="","",VLOOKUP(KI63,Language!$D$5:$E$63,2,0))</f>
        <v/>
      </c>
      <c r="KK63" s="231"/>
      <c r="KL63" s="227" t="str">
        <f aca="false">IF(KK63="","",VLOOKUP(KK63,Language!$D$5:$E$63,2,0))</f>
        <v/>
      </c>
      <c r="KM63" s="231"/>
      <c r="KN63" s="231"/>
      <c r="KO63" s="317" t="n">
        <f aca="false">COUNTIF(KI$62:KI$63,KI63)+COUNTIF(KK$62:KK$63,KI63)</f>
        <v>0</v>
      </c>
      <c r="KP63" s="228"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28" t="str">
        <f aca="false">IF((KP63&lt;&gt;""),IF(OR(KJ67+KJ70&lt;&gt;KJ72+KJ74,PrSettings!$M$4="●"),((KJ67+KJ70-KJ72-KJ74)=(KM63-KN63))*(KP63=1),0),"")</f>
        <v/>
      </c>
      <c r="KR63" s="228" t="str">
        <f aca="false">IF(KQ63&lt;&gt;"",IF(KP63="0",0,(KJ67+KJ70=KM63)*(KJ72+KJ74=KN63)),"")</f>
        <v/>
      </c>
      <c r="KS63" s="228"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46" t="str">
        <f aca="false">IF(($C$62&amp;$C$63&amp;$E$62&amp;$E$63&lt;&gt;"")*(KI$62&amp;KI$63&amp;KK$62&amp;KK$63&lt;&gt;"")*(KI63&amp;KK63&lt;&gt;""),IF(KO63&lt;&gt;1,0,COUNTIF($B$62:$B$63,KI63)+COUNTIF($D$62:$D$63,KI63))+IF(KO51&lt;&gt;1,0,COUNTIF($B$62:$B$63,KK63)+COUNTIF($D$62:$D$63,KK63)),"")</f>
        <v/>
      </c>
      <c r="KV63" s="241"/>
      <c r="KW63" s="227" t="str">
        <f aca="false">IF(KV63="","",VLOOKUP(KV63,Language!$D$5:$E$63,2,0))</f>
        <v/>
      </c>
      <c r="KX63" s="231"/>
      <c r="KY63" s="227" t="str">
        <f aca="false">IF(KX63="","",VLOOKUP(KX63,Language!$D$5:$E$63,2,0))</f>
        <v/>
      </c>
      <c r="KZ63" s="231"/>
      <c r="LA63" s="231"/>
      <c r="LB63" s="317" t="n">
        <f aca="false">COUNTIF(KV$62:KV$63,KV63)+COUNTIF(KX$62:KX$63,KV63)</f>
        <v>0</v>
      </c>
      <c r="LC63" s="228"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28" t="str">
        <f aca="false">IF((LC63&lt;&gt;""),IF(OR(KW67+KW70&lt;&gt;KW72+KW74,PrSettings!$M$4="●"),((KW67+KW70-KW72-KW74)=(KZ63-LA63))*(LC63=1),0),"")</f>
        <v/>
      </c>
      <c r="LE63" s="228" t="str">
        <f aca="false">IF(LD63&lt;&gt;"",IF(LC63="0",0,(KW67+KW70=KZ63)*(KW72+KW74=LA63)),"")</f>
        <v/>
      </c>
      <c r="LF63" s="228"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46" t="str">
        <f aca="false">IF(($C$62&amp;$C$63&amp;$E$62&amp;$E$63&lt;&gt;"")*(KV$62&amp;KV$63&amp;KX$62&amp;KX$63&lt;&gt;"")*(KV63&amp;KX63&lt;&gt;""),IF(LB63&lt;&gt;1,0,COUNTIF($B$62:$B$63,KV63)+COUNTIF($D$62:$D$63,KV63))+IF(LB51&lt;&gt;1,0,COUNTIF($B$62:$B$63,KX63)+COUNTIF($D$62:$D$63,KX63)),"")</f>
        <v/>
      </c>
      <c r="LI63" s="241"/>
      <c r="LJ63" s="227" t="str">
        <f aca="false">IF(LI63="","",VLOOKUP(LI63,Language!$D$5:$E$63,2,0))</f>
        <v/>
      </c>
      <c r="LK63" s="231"/>
      <c r="LL63" s="227" t="str">
        <f aca="false">IF(LK63="","",VLOOKUP(LK63,Language!$D$5:$E$63,2,0))</f>
        <v/>
      </c>
      <c r="LM63" s="231"/>
      <c r="LN63" s="231"/>
      <c r="LO63" s="317" t="n">
        <f aca="false">COUNTIF(LI$62:LI$63,LI63)+COUNTIF(LK$62:LK$63,LI63)</f>
        <v>0</v>
      </c>
      <c r="LP63" s="228"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28" t="str">
        <f aca="false">IF((LP63&lt;&gt;""),IF(OR(LJ67+LJ70&lt;&gt;LJ72+LJ74,PrSettings!$M$4="●"),((LJ67+LJ70-LJ72-LJ74)=(LM63-LN63))*(LP63=1),0),"")</f>
        <v/>
      </c>
      <c r="LR63" s="228" t="str">
        <f aca="false">IF(LQ63&lt;&gt;"",IF(LP63="0",0,(LJ67+LJ70=LM63)*(LJ72+LJ74=LN63)),"")</f>
        <v/>
      </c>
      <c r="LS63" s="228"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46" t="str">
        <f aca="false">IF(($C$62&amp;$C$63&amp;$E$62&amp;$E$63&lt;&gt;"")*(LI$62&amp;LI$63&amp;LK$62&amp;LK$63&lt;&gt;"")*(LI63&amp;LK63&lt;&gt;""),IF(LO63&lt;&gt;1,0,COUNTIF($B$62:$B$63,LI63)+COUNTIF($D$62:$D$63,LI63))+IF(LO51&lt;&gt;1,0,COUNTIF($B$62:$B$63,LK63)+COUNTIF($D$62:$D$63,LK63)),"")</f>
        <v/>
      </c>
      <c r="LV63" s="241"/>
      <c r="LW63" s="227" t="str">
        <f aca="false">IF(LV63="","",VLOOKUP(LV63,Language!$D$5:$E$63,2,0))</f>
        <v/>
      </c>
      <c r="LX63" s="231"/>
      <c r="LY63" s="227" t="str">
        <f aca="false">IF(LX63="","",VLOOKUP(LX63,Language!$D$5:$E$63,2,0))</f>
        <v/>
      </c>
      <c r="LZ63" s="231"/>
      <c r="MA63" s="231"/>
      <c r="MB63" s="317" t="n">
        <f aca="false">COUNTIF(LV$62:LV$63,LV63)+COUNTIF(LX$62:LX$63,LV63)</f>
        <v>0</v>
      </c>
      <c r="MC63" s="228"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28" t="str">
        <f aca="false">IF((MC63&lt;&gt;""),IF(OR(LW67+LW70&lt;&gt;LW72+LW74,PrSettings!$M$4="●"),((LW67+LW70-LW72-LW74)=(LZ63-MA63))*(MC63=1),0),"")</f>
        <v/>
      </c>
      <c r="ME63" s="228" t="str">
        <f aca="false">IF(MD63&lt;&gt;"",IF(MC63="0",0,(LW67+LW70=LZ63)*(LW72+LW74=MA63)),"")</f>
        <v/>
      </c>
      <c r="MF63" s="228"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46"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str">
        <f aca="false">IF(C65="","",INDEX(Groups!$C$7:$C$35,MATCH(C65,Groups!$D$7:$D$35,0)))</f>
        <v/>
      </c>
      <c r="C65" s="256" t="str">
        <f aca="true">INDIRECT("'"&amp;References!$A$1&amp;"'!"&amp;"$L$84")</f>
        <v/>
      </c>
      <c r="D65" s="257" t="str">
        <f aca="false">IF(E65="","",INDEX(Groups!$C$7:$C$35,MATCH(E65,Groups!$D$7:$D$35,0)))</f>
        <v/>
      </c>
      <c r="E65" s="258" t="str">
        <f aca="true">INDIRECT("'"&amp;References!$A$1&amp;"'!"&amp;"$N$84")</f>
        <v/>
      </c>
      <c r="F65" s="259" t="str">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260" t="str">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270"/>
      <c r="J65" s="256" t="str">
        <f aca="false">IF(I65="","",VLOOKUP(I65,Language!$D$5:$E$63,2,0))</f>
        <v/>
      </c>
      <c r="K65" s="323"/>
      <c r="L65" s="256" t="str">
        <f aca="false">IF(K65="","",VLOOKUP(K65,Language!$D$5:$E$63,2,0))</f>
        <v/>
      </c>
      <c r="M65" s="324"/>
      <c r="N65" s="324"/>
      <c r="O65" s="257" t="str">
        <f aca="false">IF(($F65&lt;&gt;"")*($G65&lt;&gt;"")*(M65&lt;&gt;"")*(N65&lt;&gt;""),IF(OR(T65&lt;&gt;2,COUNTIF($B65:$D65,I65)=0,COUNTIF($B65:$D65,K65)=0),"0",((I65=$B65)*$F65+(I65=$D65)*$G65&gt;(K65=$B65)*$F65+(K65=$D65)*$G65)*(M65&gt;N65)+((I65=$B65)*$F65+(I65=$D65)*$G65=(K65=$B65)*$F65+(K65=$D65)*$G65)*(M65=N65)+((I65=$B65)*$F65+(I65=$D65)*$G65&lt;(K65=$B65)*$F65+(K65=$D65)*$G65)*(M65&lt;N65)),"")</f>
        <v/>
      </c>
      <c r="P65" s="325" t="n">
        <f aca="false">COUNTIF(I$65:I$65,I65)+COUNTIF(K$65:K$65,I65)</f>
        <v>0</v>
      </c>
      <c r="Q65" s="257" t="str">
        <f aca="false">IF((O65&lt;&gt;""),IF(OR($F65&lt;&gt;$G65,PrSettings!$M$4="●"),((I65=$B65)*$F65+(I65=$D65)*$G65-(K65=$B65)*$F65-(K65=$D65)*$G65=(M65-N65))*(O65=1),0),"")</f>
        <v/>
      </c>
      <c r="R65" s="257" t="str">
        <f aca="false">IF((Q65&lt;&gt;""),((I65=$B65)*$F65+(I65=$D65)*$G65=M65)*((K65=$B65)*$F65+(K65=$D65)*$G65=N65),"")</f>
        <v/>
      </c>
      <c r="S65" s="257"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26" t="str">
        <f aca="false">IF(($C$65&amp;$E$65&lt;&gt;"")*(I65&amp;K65&lt;&gt;""),IF(I65=K65,0,($B65=I65)*($B65&lt;&gt;"")+($D65=I65)*($D65&lt;&gt;"")+($B65=K65)*($B65&lt;&gt;"")+($D65=K65)*($D65&lt;&gt;"")),"")</f>
        <v/>
      </c>
      <c r="V65" s="270"/>
      <c r="W65" s="256" t="str">
        <f aca="false">IF(V65="","",VLOOKUP(V65,Language!$D$5:$E$63,2,0))</f>
        <v/>
      </c>
      <c r="X65" s="323"/>
      <c r="Y65" s="256" t="str">
        <f aca="false">IF(X65="","",VLOOKUP(X65,Language!$D$5:$E$63,2,0))</f>
        <v/>
      </c>
      <c r="Z65" s="324"/>
      <c r="AA65" s="324"/>
      <c r="AB65" s="257" t="str">
        <f aca="false">IF(($F65&lt;&gt;"")*($G65&lt;&gt;"")*(Z65&lt;&gt;"")*(AA65&lt;&gt;""),IF(OR(AG65&lt;&gt;2,COUNTIF($B65:$D65,V65)=0,COUNTIF($B65:$D65,X65)=0),"0",((V65=$B65)*$F65+(V65=$D65)*$G65&gt;(X65=$B65)*$F65+(X65=$D65)*$G65)*(Z65&gt;AA65)+((V65=$B65)*$F65+(V65=$D65)*$G65=(X65=$B65)*$F65+(X65=$D65)*$G65)*(Z65=AA65)+((V65=$B65)*$F65+(V65=$D65)*$G65&lt;(X65=$B65)*$F65+(X65=$D65)*$G65)*(Z65&lt;AA65)),"")</f>
        <v/>
      </c>
      <c r="AC65" s="325" t="n">
        <f aca="false">COUNTIF(V$65:V$65,V65)+COUNTIF(X$65:X$65,V65)</f>
        <v>0</v>
      </c>
      <c r="AD65" s="257" t="str">
        <f aca="false">IF((AB65&lt;&gt;""),IF(OR($F65&lt;&gt;$G65,PrSettings!$M$4="●"),((V65=$B65)*$F65+(V65=$D65)*$G65-(X65=$B65)*$F65-(X65=$D65)*$G65=(Z65-AA65))*(AB65=1),0),"")</f>
        <v/>
      </c>
      <c r="AE65" s="257" t="str">
        <f aca="false">IF((AD65&lt;&gt;""),((V65=$B65)*$F65+(V65=$D65)*$G65=Z65)*((X65=$B65)*$F65+(X65=$D65)*$G65=AA65),"")</f>
        <v/>
      </c>
      <c r="AF65" s="257"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26" t="str">
        <f aca="false">IF(($C$65&amp;$E$65&lt;&gt;"")*(V65&amp;X65&lt;&gt;""),IF(V65=X65,0,($B65=V65)*($B65&lt;&gt;"")+($D65=V65)*($D65&lt;&gt;"")+($B65=X65)*($B65&lt;&gt;"")+($D65=X65)*($D65&lt;&gt;"")),"")</f>
        <v/>
      </c>
      <c r="AI65" s="270"/>
      <c r="AJ65" s="256" t="str">
        <f aca="false">IF(AI65="","",VLOOKUP(AI65,Language!$D$5:$E$63,2,0))</f>
        <v/>
      </c>
      <c r="AK65" s="323"/>
      <c r="AL65" s="256" t="str">
        <f aca="false">IF(AK65="","",VLOOKUP(AK65,Language!$D$5:$E$63,2,0))</f>
        <v/>
      </c>
      <c r="AM65" s="324"/>
      <c r="AN65" s="324"/>
      <c r="AO65" s="257" t="str">
        <f aca="false">IF(($F65&lt;&gt;"")*($G65&lt;&gt;"")*(AM65&lt;&gt;"")*(AN65&lt;&gt;""),IF(OR(AT65&lt;&gt;2,COUNTIF($B65:$D65,AI65)=0,COUNTIF($B65:$D65,AK65)=0),"0",((AI65=$B65)*$F65+(AI65=$D65)*$G65&gt;(AK65=$B65)*$F65+(AK65=$D65)*$G65)*(AM65&gt;AN65)+((AI65=$B65)*$F65+(AI65=$D65)*$G65=(AK65=$B65)*$F65+(AK65=$D65)*$G65)*(AM65=AN65)+((AI65=$B65)*$F65+(AI65=$D65)*$G65&lt;(AK65=$B65)*$F65+(AK65=$D65)*$G65)*(AM65&lt;AN65)),"")</f>
        <v/>
      </c>
      <c r="AP65" s="325" t="n">
        <f aca="false">COUNTIF(AI$65:AI$65,AI65)+COUNTIF(AK$65:AK$65,AI65)</f>
        <v>0</v>
      </c>
      <c r="AQ65" s="257" t="str">
        <f aca="false">IF((AO65&lt;&gt;""),IF(OR($F65&lt;&gt;$G65,PrSettings!$M$4="●"),((AI65=$B65)*$F65+(AI65=$D65)*$G65-(AK65=$B65)*$F65-(AK65=$D65)*$G65=(AM65-AN65))*(AO65=1),0),"")</f>
        <v/>
      </c>
      <c r="AR65" s="257" t="str">
        <f aca="false">IF((AQ65&lt;&gt;""),((AI65=$B65)*$F65+(AI65=$D65)*$G65=AM65)*((AK65=$B65)*$F65+(AK65=$D65)*$G65=AN65),"")</f>
        <v/>
      </c>
      <c r="AS65" s="257"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26" t="str">
        <f aca="false">IF(($C$65&amp;$E$65&lt;&gt;"")*(AI65&amp;AK65&lt;&gt;""),IF(AI65=AK65,0,($B65=AI65)*($B65&lt;&gt;"")+($D65=AI65)*($D65&lt;&gt;"")+($B65=AK65)*($B65&lt;&gt;"")+($D65=AK65)*($D65&lt;&gt;"")),"")</f>
        <v/>
      </c>
      <c r="AV65" s="270"/>
      <c r="AW65" s="256" t="str">
        <f aca="false">IF(AV65="","",VLOOKUP(AV65,Language!$D$5:$E$63,2,0))</f>
        <v/>
      </c>
      <c r="AX65" s="323"/>
      <c r="AY65" s="256" t="str">
        <f aca="false">IF(AX65="","",VLOOKUP(AX65,Language!$D$5:$E$63,2,0))</f>
        <v/>
      </c>
      <c r="AZ65" s="324"/>
      <c r="BA65" s="324"/>
      <c r="BB65" s="257" t="str">
        <f aca="false">IF(($F65&lt;&gt;"")*($G65&lt;&gt;"")*(AZ65&lt;&gt;"")*(BA65&lt;&gt;""),IF(OR(BG65&lt;&gt;2,COUNTIF($B65:$D65,AV65)=0,COUNTIF($B65:$D65,AX65)=0),"0",((AV65=$B65)*$F65+(AV65=$D65)*$G65&gt;(AX65=$B65)*$F65+(AX65=$D65)*$G65)*(AZ65&gt;BA65)+((AV65=$B65)*$F65+(AV65=$D65)*$G65=(AX65=$B65)*$F65+(AX65=$D65)*$G65)*(AZ65=BA65)+((AV65=$B65)*$F65+(AV65=$D65)*$G65&lt;(AX65=$B65)*$F65+(AX65=$D65)*$G65)*(AZ65&lt;BA65)),"")</f>
        <v/>
      </c>
      <c r="BC65" s="325" t="n">
        <f aca="false">COUNTIF(AV$65:AV$65,AV65)+COUNTIF(AX$65:AX$65,AV65)</f>
        <v>0</v>
      </c>
      <c r="BD65" s="257" t="str">
        <f aca="false">IF((BB65&lt;&gt;""),IF(OR($F65&lt;&gt;$G65,PrSettings!$M$4="●"),((AV65=$B65)*$F65+(AV65=$D65)*$G65-(AX65=$B65)*$F65-(AX65=$D65)*$G65=(AZ65-BA65))*(BB65=1),0),"")</f>
        <v/>
      </c>
      <c r="BE65" s="257" t="str">
        <f aca="false">IF((BD65&lt;&gt;""),((AV65=$B65)*$F65+(AV65=$D65)*$G65=AZ65)*((AX65=$B65)*$F65+(AX65=$D65)*$G65=BA65),"")</f>
        <v/>
      </c>
      <c r="BF65" s="257"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26" t="str">
        <f aca="false">IF(($C$65&amp;$E$65&lt;&gt;"")*(AV65&amp;AX65&lt;&gt;""),IF(AV65=AX65,0,($B65=AV65)*($B65&lt;&gt;"")+($D65=AV65)*($D65&lt;&gt;"")+($B65=AX65)*($B65&lt;&gt;"")+($D65=AX65)*($D65&lt;&gt;"")),"")</f>
        <v/>
      </c>
      <c r="BI65" s="270"/>
      <c r="BJ65" s="256" t="str">
        <f aca="false">IF(BI65="","",VLOOKUP(BI65,Language!$D$5:$E$63,2,0))</f>
        <v/>
      </c>
      <c r="BK65" s="323"/>
      <c r="BL65" s="256" t="str">
        <f aca="false">IF(BK65="","",VLOOKUP(BK65,Language!$D$5:$E$63,2,0))</f>
        <v/>
      </c>
      <c r="BM65" s="324"/>
      <c r="BN65" s="324"/>
      <c r="BO65" s="257" t="str">
        <f aca="false">IF(($F65&lt;&gt;"")*($G65&lt;&gt;"")*(BM65&lt;&gt;"")*(BN65&lt;&gt;""),IF(OR(BT65&lt;&gt;2,COUNTIF($B65:$D65,BI65)=0,COUNTIF($B65:$D65,BK65)=0),"0",((BI65=$B65)*$F65+(BI65=$D65)*$G65&gt;(BK65=$B65)*$F65+(BK65=$D65)*$G65)*(BM65&gt;BN65)+((BI65=$B65)*$F65+(BI65=$D65)*$G65=(BK65=$B65)*$F65+(BK65=$D65)*$G65)*(BM65=BN65)+((BI65=$B65)*$F65+(BI65=$D65)*$G65&lt;(BK65=$B65)*$F65+(BK65=$D65)*$G65)*(BM65&lt;BN65)),"")</f>
        <v/>
      </c>
      <c r="BP65" s="325" t="n">
        <f aca="false">COUNTIF(BI$65:BI$65,BI65)+COUNTIF(BK$65:BK$65,BI65)</f>
        <v>0</v>
      </c>
      <c r="BQ65" s="257" t="str">
        <f aca="false">IF((BO65&lt;&gt;""),IF(OR($F65&lt;&gt;$G65,PrSettings!$M$4="●"),((BI65=$B65)*$F65+(BI65=$D65)*$G65-(BK65=$B65)*$F65-(BK65=$D65)*$G65=(BM65-BN65))*(BO65=1),0),"")</f>
        <v/>
      </c>
      <c r="BR65" s="257" t="str">
        <f aca="false">IF((BQ65&lt;&gt;""),((BI65=$B65)*$F65+(BI65=$D65)*$G65=BM65)*((BK65=$B65)*$F65+(BK65=$D65)*$G65=BN65),"")</f>
        <v/>
      </c>
      <c r="BS65" s="257"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26" t="str">
        <f aca="false">IF(($C$65&amp;$E$65&lt;&gt;"")*(BI65&amp;BK65&lt;&gt;""),IF(BI65=BK65,0,($B65=BI65)*($B65&lt;&gt;"")+($D65=BI65)*($D65&lt;&gt;"")+($B65=BK65)*($B65&lt;&gt;"")+($D65=BK65)*($D65&lt;&gt;"")),"")</f>
        <v/>
      </c>
      <c r="BV65" s="270"/>
      <c r="BW65" s="256" t="str">
        <f aca="false">IF(BV65="","",VLOOKUP(BV65,Language!$D$5:$E$63,2,0))</f>
        <v/>
      </c>
      <c r="BX65" s="323"/>
      <c r="BY65" s="256" t="str">
        <f aca="false">IF(BX65="","",VLOOKUP(BX65,Language!$D$5:$E$63,2,0))</f>
        <v/>
      </c>
      <c r="BZ65" s="324"/>
      <c r="CA65" s="324"/>
      <c r="CB65" s="257" t="str">
        <f aca="false">IF(($F65&lt;&gt;"")*($G65&lt;&gt;"")*(BZ65&lt;&gt;"")*(CA65&lt;&gt;""),IF(OR(CG65&lt;&gt;2,COUNTIF($B65:$D65,BV65)=0,COUNTIF($B65:$D65,BX65)=0),"0",((BV65=$B65)*$F65+(BV65=$D65)*$G65&gt;(BX65=$B65)*$F65+(BX65=$D65)*$G65)*(BZ65&gt;CA65)+((BV65=$B65)*$F65+(BV65=$D65)*$G65=(BX65=$B65)*$F65+(BX65=$D65)*$G65)*(BZ65=CA65)+((BV65=$B65)*$F65+(BV65=$D65)*$G65&lt;(BX65=$B65)*$F65+(BX65=$D65)*$G65)*(BZ65&lt;CA65)),"")</f>
        <v/>
      </c>
      <c r="CC65" s="325" t="n">
        <f aca="false">COUNTIF(BV$65:BV$65,BV65)+COUNTIF(BX$65:BX$65,BV65)</f>
        <v>0</v>
      </c>
      <c r="CD65" s="257" t="str">
        <f aca="false">IF((CB65&lt;&gt;""),IF(OR($F65&lt;&gt;$G65,PrSettings!$M$4="●"),((BV65=$B65)*$F65+(BV65=$D65)*$G65-(BX65=$B65)*$F65-(BX65=$D65)*$G65=(BZ65-CA65))*(CB65=1),0),"")</f>
        <v/>
      </c>
      <c r="CE65" s="257" t="str">
        <f aca="false">IF((CD65&lt;&gt;""),((BV65=$B65)*$F65+(BV65=$D65)*$G65=BZ65)*((BX65=$B65)*$F65+(BX65=$D65)*$G65=CA65),"")</f>
        <v/>
      </c>
      <c r="CF65" s="257"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26" t="str">
        <f aca="false">IF(($C$65&amp;$E$65&lt;&gt;"")*(BV65&amp;BX65&lt;&gt;""),IF(BV65=BX65,0,($B65=BV65)*($B65&lt;&gt;"")+($D65=BV65)*($D65&lt;&gt;"")+($B65=BX65)*($B65&lt;&gt;"")+($D65=BX65)*($D65&lt;&gt;"")),"")</f>
        <v/>
      </c>
      <c r="CI65" s="270"/>
      <c r="CJ65" s="256" t="str">
        <f aca="false">IF(CI65="","",VLOOKUP(CI65,Language!$D$5:$E$63,2,0))</f>
        <v/>
      </c>
      <c r="CK65" s="323"/>
      <c r="CL65" s="256" t="str">
        <f aca="false">IF(CK65="","",VLOOKUP(CK65,Language!$D$5:$E$63,2,0))</f>
        <v/>
      </c>
      <c r="CM65" s="324"/>
      <c r="CN65" s="324"/>
      <c r="CO65" s="257" t="str">
        <f aca="false">IF(($F65&lt;&gt;"")*($G65&lt;&gt;"")*(CM65&lt;&gt;"")*(CN65&lt;&gt;""),IF(OR(CT65&lt;&gt;2,COUNTIF($B65:$D65,CI65)=0,COUNTIF($B65:$D65,CK65)=0),"0",((CI65=$B65)*$F65+(CI65=$D65)*$G65&gt;(CK65=$B65)*$F65+(CK65=$D65)*$G65)*(CM65&gt;CN65)+((CI65=$B65)*$F65+(CI65=$D65)*$G65=(CK65=$B65)*$F65+(CK65=$D65)*$G65)*(CM65=CN65)+((CI65=$B65)*$F65+(CI65=$D65)*$G65&lt;(CK65=$B65)*$F65+(CK65=$D65)*$G65)*(CM65&lt;CN65)),"")</f>
        <v/>
      </c>
      <c r="CP65" s="325" t="n">
        <f aca="false">COUNTIF(CI$65:CI$65,CI65)+COUNTIF(CK$65:CK$65,CI65)</f>
        <v>0</v>
      </c>
      <c r="CQ65" s="257" t="str">
        <f aca="false">IF((CO65&lt;&gt;""),IF(OR($F65&lt;&gt;$G65,PrSettings!$M$4="●"),((CI65=$B65)*$F65+(CI65=$D65)*$G65-(CK65=$B65)*$F65-(CK65=$D65)*$G65=(CM65-CN65))*(CO65=1),0),"")</f>
        <v/>
      </c>
      <c r="CR65" s="257" t="str">
        <f aca="false">IF((CQ65&lt;&gt;""),((CI65=$B65)*$F65+(CI65=$D65)*$G65=CM65)*((CK65=$B65)*$F65+(CK65=$D65)*$G65=CN65),"")</f>
        <v/>
      </c>
      <c r="CS65" s="257"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26" t="str">
        <f aca="false">IF(($C$65&amp;$E$65&lt;&gt;"")*(CI65&amp;CK65&lt;&gt;""),IF(CI65=CK65,0,($B65=CI65)*($B65&lt;&gt;"")+($D65=CI65)*($D65&lt;&gt;"")+($B65=CK65)*($B65&lt;&gt;"")+($D65=CK65)*($D65&lt;&gt;"")),"")</f>
        <v/>
      </c>
      <c r="CV65" s="270"/>
      <c r="CW65" s="256" t="str">
        <f aca="false">IF(CV65="","",VLOOKUP(CV65,Language!$D$5:$E$63,2,0))</f>
        <v/>
      </c>
      <c r="CX65" s="323"/>
      <c r="CY65" s="256" t="str">
        <f aca="false">IF(CX65="","",VLOOKUP(CX65,Language!$D$5:$E$63,2,0))</f>
        <v/>
      </c>
      <c r="CZ65" s="324"/>
      <c r="DA65" s="324"/>
      <c r="DB65" s="257" t="str">
        <f aca="false">IF(($F65&lt;&gt;"")*($G65&lt;&gt;"")*(CZ65&lt;&gt;"")*(DA65&lt;&gt;""),IF(OR(DG65&lt;&gt;2,COUNTIF($B65:$D65,CV65)=0,COUNTIF($B65:$D65,CX65)=0),"0",((CV65=$B65)*$F65+(CV65=$D65)*$G65&gt;(CX65=$B65)*$F65+(CX65=$D65)*$G65)*(CZ65&gt;DA65)+((CV65=$B65)*$F65+(CV65=$D65)*$G65=(CX65=$B65)*$F65+(CX65=$D65)*$G65)*(CZ65=DA65)+((CV65=$B65)*$F65+(CV65=$D65)*$G65&lt;(CX65=$B65)*$F65+(CX65=$D65)*$G65)*(CZ65&lt;DA65)),"")</f>
        <v/>
      </c>
      <c r="DC65" s="325" t="n">
        <f aca="false">COUNTIF(CV$65:CV$65,CV65)+COUNTIF(CX$65:CX$65,CV65)</f>
        <v>0</v>
      </c>
      <c r="DD65" s="257" t="str">
        <f aca="false">IF((DB65&lt;&gt;""),IF(OR($F65&lt;&gt;$G65,PrSettings!$M$4="●"),((CV65=$B65)*$F65+(CV65=$D65)*$G65-(CX65=$B65)*$F65-(CX65=$D65)*$G65=(CZ65-DA65))*(DB65=1),0),"")</f>
        <v/>
      </c>
      <c r="DE65" s="257" t="str">
        <f aca="false">IF((DD65&lt;&gt;""),((CV65=$B65)*$F65+(CV65=$D65)*$G65=CZ65)*((CX65=$B65)*$F65+(CX65=$D65)*$G65=DA65),"")</f>
        <v/>
      </c>
      <c r="DF65" s="257"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26" t="str">
        <f aca="false">IF(($C$65&amp;$E$65&lt;&gt;"")*(CV65&amp;CX65&lt;&gt;""),IF(CV65=CX65,0,($B65=CV65)*($B65&lt;&gt;"")+($D65=CV65)*($D65&lt;&gt;"")+($B65=CX65)*($B65&lt;&gt;"")+($D65=CX65)*($D65&lt;&gt;"")),"")</f>
        <v/>
      </c>
      <c r="DI65" s="270"/>
      <c r="DJ65" s="256" t="str">
        <f aca="false">IF(DI65="","",VLOOKUP(DI65,Language!$D$5:$E$63,2,0))</f>
        <v/>
      </c>
      <c r="DK65" s="323"/>
      <c r="DL65" s="256" t="str">
        <f aca="false">IF(DK65="","",VLOOKUP(DK65,Language!$D$5:$E$63,2,0))</f>
        <v/>
      </c>
      <c r="DM65" s="324"/>
      <c r="DN65" s="324"/>
      <c r="DO65" s="257" t="str">
        <f aca="false">IF(($F65&lt;&gt;"")*($G65&lt;&gt;"")*(DM65&lt;&gt;"")*(DN65&lt;&gt;""),IF(OR(DT65&lt;&gt;2,COUNTIF($B65:$D65,DI65)=0,COUNTIF($B65:$D65,DK65)=0),"0",((DI65=$B65)*$F65+(DI65=$D65)*$G65&gt;(DK65=$B65)*$F65+(DK65=$D65)*$G65)*(DM65&gt;DN65)+((DI65=$B65)*$F65+(DI65=$D65)*$G65=(DK65=$B65)*$F65+(DK65=$D65)*$G65)*(DM65=DN65)+((DI65=$B65)*$F65+(DI65=$D65)*$G65&lt;(DK65=$B65)*$F65+(DK65=$D65)*$G65)*(DM65&lt;DN65)),"")</f>
        <v/>
      </c>
      <c r="DP65" s="325" t="n">
        <f aca="false">COUNTIF(DI$65:DI$65,DI65)+COUNTIF(DK$65:DK$65,DI65)</f>
        <v>0</v>
      </c>
      <c r="DQ65" s="257" t="str">
        <f aca="false">IF((DO65&lt;&gt;""),IF(OR($F65&lt;&gt;$G65,PrSettings!$M$4="●"),((DI65=$B65)*$F65+(DI65=$D65)*$G65-(DK65=$B65)*$F65-(DK65=$D65)*$G65=(DM65-DN65))*(DO65=1),0),"")</f>
        <v/>
      </c>
      <c r="DR65" s="257" t="str">
        <f aca="false">IF((DQ65&lt;&gt;""),((DI65=$B65)*$F65+(DI65=$D65)*$G65=DM65)*((DK65=$B65)*$F65+(DK65=$D65)*$G65=DN65),"")</f>
        <v/>
      </c>
      <c r="DS65" s="257"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26" t="str">
        <f aca="false">IF(($C$65&amp;$E$65&lt;&gt;"")*(DI65&amp;DK65&lt;&gt;""),IF(DI65=DK65,0,($B65=DI65)*($B65&lt;&gt;"")+($D65=DI65)*($D65&lt;&gt;"")+($B65=DK65)*($B65&lt;&gt;"")+($D65=DK65)*($D65&lt;&gt;"")),"")</f>
        <v/>
      </c>
      <c r="DV65" s="270"/>
      <c r="DW65" s="256" t="str">
        <f aca="false">IF(DV65="","",VLOOKUP(DV65,Language!$D$5:$E$63,2,0))</f>
        <v/>
      </c>
      <c r="DX65" s="323"/>
      <c r="DY65" s="256" t="str">
        <f aca="false">IF(DX65="","",VLOOKUP(DX65,Language!$D$5:$E$63,2,0))</f>
        <v/>
      </c>
      <c r="DZ65" s="324"/>
      <c r="EA65" s="324"/>
      <c r="EB65" s="257" t="str">
        <f aca="false">IF(($F65&lt;&gt;"")*($G65&lt;&gt;"")*(DZ65&lt;&gt;"")*(EA65&lt;&gt;""),IF(OR(EG65&lt;&gt;2,COUNTIF($B65:$D65,DV65)=0,COUNTIF($B65:$D65,DX65)=0),"0",((DV65=$B65)*$F65+(DV65=$D65)*$G65&gt;(DX65=$B65)*$F65+(DX65=$D65)*$G65)*(DZ65&gt;EA65)+((DV65=$B65)*$F65+(DV65=$D65)*$G65=(DX65=$B65)*$F65+(DX65=$D65)*$G65)*(DZ65=EA65)+((DV65=$B65)*$F65+(DV65=$D65)*$G65&lt;(DX65=$B65)*$F65+(DX65=$D65)*$G65)*(DZ65&lt;EA65)),"")</f>
        <v/>
      </c>
      <c r="EC65" s="325" t="n">
        <f aca="false">COUNTIF(DV$65:DV$65,DV65)+COUNTIF(DX$65:DX$65,DV65)</f>
        <v>0</v>
      </c>
      <c r="ED65" s="257" t="str">
        <f aca="false">IF((EB65&lt;&gt;""),IF(OR($F65&lt;&gt;$G65,PrSettings!$M$4="●"),((DV65=$B65)*$F65+(DV65=$D65)*$G65-(DX65=$B65)*$F65-(DX65=$D65)*$G65=(DZ65-EA65))*(EB65=1),0),"")</f>
        <v/>
      </c>
      <c r="EE65" s="257" t="str">
        <f aca="false">IF((ED65&lt;&gt;""),((DV65=$B65)*$F65+(DV65=$D65)*$G65=DZ65)*((DX65=$B65)*$F65+(DX65=$D65)*$G65=EA65),"")</f>
        <v/>
      </c>
      <c r="EF65" s="257"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26" t="str">
        <f aca="false">IF(($C$65&amp;$E$65&lt;&gt;"")*(DV65&amp;DX65&lt;&gt;""),IF(DV65=DX65,0,($B65=DV65)*($B65&lt;&gt;"")+($D65=DV65)*($D65&lt;&gt;"")+($B65=DX65)*($B65&lt;&gt;"")+($D65=DX65)*($D65&lt;&gt;"")),"")</f>
        <v/>
      </c>
      <c r="EI65" s="270"/>
      <c r="EJ65" s="256" t="str">
        <f aca="false">IF(EI65="","",VLOOKUP(EI65,Language!$D$5:$E$63,2,0))</f>
        <v/>
      </c>
      <c r="EK65" s="323"/>
      <c r="EL65" s="256" t="str">
        <f aca="false">IF(EK65="","",VLOOKUP(EK65,Language!$D$5:$E$63,2,0))</f>
        <v/>
      </c>
      <c r="EM65" s="324"/>
      <c r="EN65" s="324"/>
      <c r="EO65" s="257" t="str">
        <f aca="false">IF(($F65&lt;&gt;"")*($G65&lt;&gt;"")*(EM65&lt;&gt;"")*(EN65&lt;&gt;""),IF(OR(ET65&lt;&gt;2,COUNTIF($B65:$D65,EI65)=0,COUNTIF($B65:$D65,EK65)=0),"0",((EI65=$B65)*$F65+(EI65=$D65)*$G65&gt;(EK65=$B65)*$F65+(EK65=$D65)*$G65)*(EM65&gt;EN65)+((EI65=$B65)*$F65+(EI65=$D65)*$G65=(EK65=$B65)*$F65+(EK65=$D65)*$G65)*(EM65=EN65)+((EI65=$B65)*$F65+(EI65=$D65)*$G65&lt;(EK65=$B65)*$F65+(EK65=$D65)*$G65)*(EM65&lt;EN65)),"")</f>
        <v/>
      </c>
      <c r="EP65" s="325" t="n">
        <f aca="false">COUNTIF(EI$65:EI$65,EI65)+COUNTIF(EK$65:EK$65,EI65)</f>
        <v>0</v>
      </c>
      <c r="EQ65" s="257" t="str">
        <f aca="false">IF((EO65&lt;&gt;""),IF(OR($F65&lt;&gt;$G65,PrSettings!$M$4="●"),((EI65=$B65)*$F65+(EI65=$D65)*$G65-(EK65=$B65)*$F65-(EK65=$D65)*$G65=(EM65-EN65))*(EO65=1),0),"")</f>
        <v/>
      </c>
      <c r="ER65" s="257" t="str">
        <f aca="false">IF((EQ65&lt;&gt;""),((EI65=$B65)*$F65+(EI65=$D65)*$G65=EM65)*((EK65=$B65)*$F65+(EK65=$D65)*$G65=EN65),"")</f>
        <v/>
      </c>
      <c r="ES65" s="257"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26" t="str">
        <f aca="false">IF(($C$65&amp;$E$65&lt;&gt;"")*(EI65&amp;EK65&lt;&gt;""),IF(EI65=EK65,0,($B65=EI65)*($B65&lt;&gt;"")+($D65=EI65)*($D65&lt;&gt;"")+($B65=EK65)*($B65&lt;&gt;"")+($D65=EK65)*($D65&lt;&gt;"")),"")</f>
        <v/>
      </c>
      <c r="EV65" s="270"/>
      <c r="EW65" s="256" t="str">
        <f aca="false">IF(EV65="","",VLOOKUP(EV65,Language!$D$5:$E$63,2,0))</f>
        <v/>
      </c>
      <c r="EX65" s="323"/>
      <c r="EY65" s="256" t="str">
        <f aca="false">IF(EX65="","",VLOOKUP(EX65,Language!$D$5:$E$63,2,0))</f>
        <v/>
      </c>
      <c r="EZ65" s="324"/>
      <c r="FA65" s="324"/>
      <c r="FB65" s="257" t="str">
        <f aca="false">IF(($F65&lt;&gt;"")*($G65&lt;&gt;"")*(EZ65&lt;&gt;"")*(FA65&lt;&gt;""),IF(OR(FG65&lt;&gt;2,COUNTIF($B65:$D65,EV65)=0,COUNTIF($B65:$D65,EX65)=0),"0",((EV65=$B65)*$F65+(EV65=$D65)*$G65&gt;(EX65=$B65)*$F65+(EX65=$D65)*$G65)*(EZ65&gt;FA65)+((EV65=$B65)*$F65+(EV65=$D65)*$G65=(EX65=$B65)*$F65+(EX65=$D65)*$G65)*(EZ65=FA65)+((EV65=$B65)*$F65+(EV65=$D65)*$G65&lt;(EX65=$B65)*$F65+(EX65=$D65)*$G65)*(EZ65&lt;FA65)),"")</f>
        <v/>
      </c>
      <c r="FC65" s="325" t="n">
        <f aca="false">COUNTIF(EV$65:EV$65,EV65)+COUNTIF(EX$65:EX$65,EV65)</f>
        <v>0</v>
      </c>
      <c r="FD65" s="257" t="str">
        <f aca="false">IF((FB65&lt;&gt;""),IF(OR($F65&lt;&gt;$G65,PrSettings!$M$4="●"),((EV65=$B65)*$F65+(EV65=$D65)*$G65-(EX65=$B65)*$F65-(EX65=$D65)*$G65=(EZ65-FA65))*(FB65=1),0),"")</f>
        <v/>
      </c>
      <c r="FE65" s="257" t="str">
        <f aca="false">IF((FD65&lt;&gt;""),((EV65=$B65)*$F65+(EV65=$D65)*$G65=EZ65)*((EX65=$B65)*$F65+(EX65=$D65)*$G65=FA65),"")</f>
        <v/>
      </c>
      <c r="FF65" s="257"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26" t="str">
        <f aca="false">IF(($C$65&amp;$E$65&lt;&gt;"")*(EV65&amp;EX65&lt;&gt;""),IF(EV65=EX65,0,($B65=EV65)*($B65&lt;&gt;"")+($D65=EV65)*($D65&lt;&gt;"")+($B65=EX65)*($B65&lt;&gt;"")+($D65=EX65)*($D65&lt;&gt;"")),"")</f>
        <v/>
      </c>
      <c r="FI65" s="270"/>
      <c r="FJ65" s="256" t="str">
        <f aca="false">IF(FI65="","",VLOOKUP(FI65,Language!$D$5:$E$63,2,0))</f>
        <v/>
      </c>
      <c r="FK65" s="323"/>
      <c r="FL65" s="256" t="str">
        <f aca="false">IF(FK65="","",VLOOKUP(FK65,Language!$D$5:$E$63,2,0))</f>
        <v/>
      </c>
      <c r="FM65" s="324"/>
      <c r="FN65" s="324"/>
      <c r="FO65" s="257" t="str">
        <f aca="false">IF(($F65&lt;&gt;"")*($G65&lt;&gt;"")*(FM65&lt;&gt;"")*(FN65&lt;&gt;""),IF(OR(FT65&lt;&gt;2,COUNTIF($B65:$D65,FI65)=0,COUNTIF($B65:$D65,FK65)=0),"0",((FI65=$B65)*$F65+(FI65=$D65)*$G65&gt;(FK65=$B65)*$F65+(FK65=$D65)*$G65)*(FM65&gt;FN65)+((FI65=$B65)*$F65+(FI65=$D65)*$G65=(FK65=$B65)*$F65+(FK65=$D65)*$G65)*(FM65=FN65)+((FI65=$B65)*$F65+(FI65=$D65)*$G65&lt;(FK65=$B65)*$F65+(FK65=$D65)*$G65)*(FM65&lt;FN65)),"")</f>
        <v/>
      </c>
      <c r="FP65" s="325" t="n">
        <f aca="false">COUNTIF(FI$65:FI$65,FI65)+COUNTIF(FK$65:FK$65,FI65)</f>
        <v>0</v>
      </c>
      <c r="FQ65" s="257" t="str">
        <f aca="false">IF((FO65&lt;&gt;""),IF(OR($F65&lt;&gt;$G65,PrSettings!$M$4="●"),((FI65=$B65)*$F65+(FI65=$D65)*$G65-(FK65=$B65)*$F65-(FK65=$D65)*$G65=(FM65-FN65))*(FO65=1),0),"")</f>
        <v/>
      </c>
      <c r="FR65" s="257" t="str">
        <f aca="false">IF((FQ65&lt;&gt;""),((FI65=$B65)*$F65+(FI65=$D65)*$G65=FM65)*((FK65=$B65)*$F65+(FK65=$D65)*$G65=FN65),"")</f>
        <v/>
      </c>
      <c r="FS65" s="257"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26" t="str">
        <f aca="false">IF(($C$65&amp;$E$65&lt;&gt;"")*(FI65&amp;FK65&lt;&gt;""),IF(FI65=FK65,0,($B65=FI65)*($B65&lt;&gt;"")+($D65=FI65)*($D65&lt;&gt;"")+($B65=FK65)*($B65&lt;&gt;"")+($D65=FK65)*($D65&lt;&gt;"")),"")</f>
        <v/>
      </c>
      <c r="FV65" s="270"/>
      <c r="FW65" s="256" t="str">
        <f aca="false">IF(FV65="","",VLOOKUP(FV65,Language!$D$5:$E$63,2,0))</f>
        <v/>
      </c>
      <c r="FX65" s="323"/>
      <c r="FY65" s="256" t="str">
        <f aca="false">IF(FX65="","",VLOOKUP(FX65,Language!$D$5:$E$63,2,0))</f>
        <v/>
      </c>
      <c r="FZ65" s="324"/>
      <c r="GA65" s="324"/>
      <c r="GB65" s="257" t="str">
        <f aca="false">IF(($F65&lt;&gt;"")*($G65&lt;&gt;"")*(FZ65&lt;&gt;"")*(GA65&lt;&gt;""),IF(OR(GG65&lt;&gt;2,COUNTIF($B65:$D65,FV65)=0,COUNTIF($B65:$D65,FX65)=0),"0",((FV65=$B65)*$F65+(FV65=$D65)*$G65&gt;(FX65=$B65)*$F65+(FX65=$D65)*$G65)*(FZ65&gt;GA65)+((FV65=$B65)*$F65+(FV65=$D65)*$G65=(FX65=$B65)*$F65+(FX65=$D65)*$G65)*(FZ65=GA65)+((FV65=$B65)*$F65+(FV65=$D65)*$G65&lt;(FX65=$B65)*$F65+(FX65=$D65)*$G65)*(FZ65&lt;GA65)),"")</f>
        <v/>
      </c>
      <c r="GC65" s="325" t="n">
        <f aca="false">COUNTIF(FV$65:FV$65,FV65)+COUNTIF(FX$65:FX$65,FV65)</f>
        <v>0</v>
      </c>
      <c r="GD65" s="257" t="str">
        <f aca="false">IF((GB65&lt;&gt;""),IF(OR($F65&lt;&gt;$G65,PrSettings!$M$4="●"),((FV65=$B65)*$F65+(FV65=$D65)*$G65-(FX65=$B65)*$F65-(FX65=$D65)*$G65=(FZ65-GA65))*(GB65=1),0),"")</f>
        <v/>
      </c>
      <c r="GE65" s="257" t="str">
        <f aca="false">IF((GD65&lt;&gt;""),((FV65=$B65)*$F65+(FV65=$D65)*$G65=FZ65)*((FX65=$B65)*$F65+(FX65=$D65)*$G65=GA65),"")</f>
        <v/>
      </c>
      <c r="GF65" s="257"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26" t="str">
        <f aca="false">IF(($C$65&amp;$E$65&lt;&gt;"")*(FV65&amp;FX65&lt;&gt;""),IF(FV65=FX65,0,($B65=FV65)*($B65&lt;&gt;"")+($D65=FV65)*($D65&lt;&gt;"")+($B65=FX65)*($B65&lt;&gt;"")+($D65=FX65)*($D65&lt;&gt;"")),"")</f>
        <v/>
      </c>
      <c r="GI65" s="270"/>
      <c r="GJ65" s="256" t="str">
        <f aca="false">IF(GI65="","",VLOOKUP(GI65,Language!$D$5:$E$63,2,0))</f>
        <v/>
      </c>
      <c r="GK65" s="323"/>
      <c r="GL65" s="256" t="str">
        <f aca="false">IF(GK65="","",VLOOKUP(GK65,Language!$D$5:$E$63,2,0))</f>
        <v/>
      </c>
      <c r="GM65" s="324"/>
      <c r="GN65" s="324"/>
      <c r="GO65" s="257" t="str">
        <f aca="false">IF(($F65&lt;&gt;"")*($G65&lt;&gt;"")*(GM65&lt;&gt;"")*(GN65&lt;&gt;""),IF(OR(GT65&lt;&gt;2,COUNTIF($B65:$D65,GI65)=0,COUNTIF($B65:$D65,GK65)=0),"0",((GI65=$B65)*$F65+(GI65=$D65)*$G65&gt;(GK65=$B65)*$F65+(GK65=$D65)*$G65)*(GM65&gt;GN65)+((GI65=$B65)*$F65+(GI65=$D65)*$G65=(GK65=$B65)*$F65+(GK65=$D65)*$G65)*(GM65=GN65)+((GI65=$B65)*$F65+(GI65=$D65)*$G65&lt;(GK65=$B65)*$F65+(GK65=$D65)*$G65)*(GM65&lt;GN65)),"")</f>
        <v/>
      </c>
      <c r="GP65" s="325" t="n">
        <f aca="false">COUNTIF(GI$65:GI$65,GI65)+COUNTIF(GK$65:GK$65,GI65)</f>
        <v>0</v>
      </c>
      <c r="GQ65" s="257" t="str">
        <f aca="false">IF((GO65&lt;&gt;""),IF(OR($F65&lt;&gt;$G65,PrSettings!$M$4="●"),((GI65=$B65)*$F65+(GI65=$D65)*$G65-(GK65=$B65)*$F65-(GK65=$D65)*$G65=(GM65-GN65))*(GO65=1),0),"")</f>
        <v/>
      </c>
      <c r="GR65" s="257" t="str">
        <f aca="false">IF((GQ65&lt;&gt;""),((GI65=$B65)*$F65+(GI65=$D65)*$G65=GM65)*((GK65=$B65)*$F65+(GK65=$D65)*$G65=GN65),"")</f>
        <v/>
      </c>
      <c r="GS65" s="257"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26" t="str">
        <f aca="false">IF(($C$65&amp;$E$65&lt;&gt;"")*(GI65&amp;GK65&lt;&gt;""),IF(GI65=GK65,0,($B65=GI65)*($B65&lt;&gt;"")+($D65=GI65)*($D65&lt;&gt;"")+($B65=GK65)*($B65&lt;&gt;"")+($D65=GK65)*($D65&lt;&gt;"")),"")</f>
        <v/>
      </c>
      <c r="GV65" s="270"/>
      <c r="GW65" s="256" t="str">
        <f aca="false">IF(GV65="","",VLOOKUP(GV65,Language!$D$5:$E$63,2,0))</f>
        <v/>
      </c>
      <c r="GX65" s="323"/>
      <c r="GY65" s="256" t="str">
        <f aca="false">IF(GX65="","",VLOOKUP(GX65,Language!$D$5:$E$63,2,0))</f>
        <v/>
      </c>
      <c r="GZ65" s="324"/>
      <c r="HA65" s="324"/>
      <c r="HB65" s="257" t="str">
        <f aca="false">IF(($F65&lt;&gt;"")*($G65&lt;&gt;"")*(GZ65&lt;&gt;"")*(HA65&lt;&gt;""),IF(OR(HG65&lt;&gt;2,COUNTIF($B65:$D65,GV65)=0,COUNTIF($B65:$D65,GX65)=0),"0",((GV65=$B65)*$F65+(GV65=$D65)*$G65&gt;(GX65=$B65)*$F65+(GX65=$D65)*$G65)*(GZ65&gt;HA65)+((GV65=$B65)*$F65+(GV65=$D65)*$G65=(GX65=$B65)*$F65+(GX65=$D65)*$G65)*(GZ65=HA65)+((GV65=$B65)*$F65+(GV65=$D65)*$G65&lt;(GX65=$B65)*$F65+(GX65=$D65)*$G65)*(GZ65&lt;HA65)),"")</f>
        <v/>
      </c>
      <c r="HC65" s="325" t="n">
        <f aca="false">COUNTIF(GV$65:GV$65,GV65)+COUNTIF(GX$65:GX$65,GV65)</f>
        <v>0</v>
      </c>
      <c r="HD65" s="257" t="str">
        <f aca="false">IF((HB65&lt;&gt;""),IF(OR($F65&lt;&gt;$G65,PrSettings!$M$4="●"),((GV65=$B65)*$F65+(GV65=$D65)*$G65-(GX65=$B65)*$F65-(GX65=$D65)*$G65=(GZ65-HA65))*(HB65=1),0),"")</f>
        <v/>
      </c>
      <c r="HE65" s="257" t="str">
        <f aca="false">IF((HD65&lt;&gt;""),((GV65=$B65)*$F65+(GV65=$D65)*$G65=GZ65)*((GX65=$B65)*$F65+(GX65=$D65)*$G65=HA65),"")</f>
        <v/>
      </c>
      <c r="HF65" s="257"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26" t="str">
        <f aca="false">IF(($C$65&amp;$E$65&lt;&gt;"")*(GV65&amp;GX65&lt;&gt;""),IF(GV65=GX65,0,($B65=GV65)*($B65&lt;&gt;"")+($D65=GV65)*($D65&lt;&gt;"")+($B65=GX65)*($B65&lt;&gt;"")+($D65=GX65)*($D65&lt;&gt;"")),"")</f>
        <v/>
      </c>
      <c r="HI65" s="270"/>
      <c r="HJ65" s="256" t="str">
        <f aca="false">IF(HI65="","",VLOOKUP(HI65,Language!$D$5:$E$63,2,0))</f>
        <v/>
      </c>
      <c r="HK65" s="323"/>
      <c r="HL65" s="256" t="str">
        <f aca="false">IF(HK65="","",VLOOKUP(HK65,Language!$D$5:$E$63,2,0))</f>
        <v/>
      </c>
      <c r="HM65" s="324"/>
      <c r="HN65" s="324"/>
      <c r="HO65" s="257" t="str">
        <f aca="false">IF(($F65&lt;&gt;"")*($G65&lt;&gt;"")*(HM65&lt;&gt;"")*(HN65&lt;&gt;""),IF(OR(HT65&lt;&gt;2,COUNTIF($B65:$D65,HI65)=0,COUNTIF($B65:$D65,HK65)=0),"0",((HI65=$B65)*$F65+(HI65=$D65)*$G65&gt;(HK65=$B65)*$F65+(HK65=$D65)*$G65)*(HM65&gt;HN65)+((HI65=$B65)*$F65+(HI65=$D65)*$G65=(HK65=$B65)*$F65+(HK65=$D65)*$G65)*(HM65=HN65)+((HI65=$B65)*$F65+(HI65=$D65)*$G65&lt;(HK65=$B65)*$F65+(HK65=$D65)*$G65)*(HM65&lt;HN65)),"")</f>
        <v/>
      </c>
      <c r="HP65" s="325" t="n">
        <f aca="false">COUNTIF(HI$65:HI$65,HI65)+COUNTIF(HK$65:HK$65,HI65)</f>
        <v>0</v>
      </c>
      <c r="HQ65" s="257" t="str">
        <f aca="false">IF((HO65&lt;&gt;""),IF(OR($F65&lt;&gt;$G65,PrSettings!$M$4="●"),((HI65=$B65)*$F65+(HI65=$D65)*$G65-(HK65=$B65)*$F65-(HK65=$D65)*$G65=(HM65-HN65))*(HO65=1),0),"")</f>
        <v/>
      </c>
      <c r="HR65" s="257" t="str">
        <f aca="false">IF((HQ65&lt;&gt;""),((HI65=$B65)*$F65+(HI65=$D65)*$G65=HM65)*((HK65=$B65)*$F65+(HK65=$D65)*$G65=HN65),"")</f>
        <v/>
      </c>
      <c r="HS65" s="257"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26" t="str">
        <f aca="false">IF(($C$65&amp;$E$65&lt;&gt;"")*(HI65&amp;HK65&lt;&gt;""),IF(HI65=HK65,0,($B65=HI65)*($B65&lt;&gt;"")+($D65=HI65)*($D65&lt;&gt;"")+($B65=HK65)*($B65&lt;&gt;"")+($D65=HK65)*($D65&lt;&gt;"")),"")</f>
        <v/>
      </c>
      <c r="HV65" s="270"/>
      <c r="HW65" s="256" t="str">
        <f aca="false">IF(HV65="","",VLOOKUP(HV65,Language!$D$5:$E$63,2,0))</f>
        <v/>
      </c>
      <c r="HX65" s="323"/>
      <c r="HY65" s="256" t="str">
        <f aca="false">IF(HX65="","",VLOOKUP(HX65,Language!$D$5:$E$63,2,0))</f>
        <v/>
      </c>
      <c r="HZ65" s="324"/>
      <c r="IA65" s="324"/>
      <c r="IB65" s="257" t="str">
        <f aca="false">IF(($F65&lt;&gt;"")*($G65&lt;&gt;"")*(HZ65&lt;&gt;"")*(IA65&lt;&gt;""),IF(OR(IG65&lt;&gt;2,COUNTIF($B65:$D65,HV65)=0,COUNTIF($B65:$D65,HX65)=0),"0",((HV65=$B65)*$F65+(HV65=$D65)*$G65&gt;(HX65=$B65)*$F65+(HX65=$D65)*$G65)*(HZ65&gt;IA65)+((HV65=$B65)*$F65+(HV65=$D65)*$G65=(HX65=$B65)*$F65+(HX65=$D65)*$G65)*(HZ65=IA65)+((HV65=$B65)*$F65+(HV65=$D65)*$G65&lt;(HX65=$B65)*$F65+(HX65=$D65)*$G65)*(HZ65&lt;IA65)),"")</f>
        <v/>
      </c>
      <c r="IC65" s="325" t="n">
        <f aca="false">COUNTIF(HV$65:HV$65,HV65)+COUNTIF(HX$65:HX$65,HV65)</f>
        <v>0</v>
      </c>
      <c r="ID65" s="257" t="str">
        <f aca="false">IF((IB65&lt;&gt;""),IF(OR($F65&lt;&gt;$G65,PrSettings!$M$4="●"),((HV65=$B65)*$F65+(HV65=$D65)*$G65-(HX65=$B65)*$F65-(HX65=$D65)*$G65=(HZ65-IA65))*(IB65=1),0),"")</f>
        <v/>
      </c>
      <c r="IE65" s="257" t="str">
        <f aca="false">IF((ID65&lt;&gt;""),((HV65=$B65)*$F65+(HV65=$D65)*$G65=HZ65)*((HX65=$B65)*$F65+(HX65=$D65)*$G65=IA65),"")</f>
        <v/>
      </c>
      <c r="IF65" s="257"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26" t="str">
        <f aca="false">IF(($C$65&amp;$E$65&lt;&gt;"")*(HV65&amp;HX65&lt;&gt;""),IF(HV65=HX65,0,($B65=HV65)*($B65&lt;&gt;"")+($D65=HV65)*($D65&lt;&gt;"")+($B65=HX65)*($B65&lt;&gt;"")+($D65=HX65)*($D65&lt;&gt;"")),"")</f>
        <v/>
      </c>
      <c r="II65" s="270"/>
      <c r="IJ65" s="256" t="str">
        <f aca="false">IF(II65="","",VLOOKUP(II65,Language!$D$5:$E$63,2,0))</f>
        <v/>
      </c>
      <c r="IK65" s="323"/>
      <c r="IL65" s="256" t="str">
        <f aca="false">IF(IK65="","",VLOOKUP(IK65,Language!$D$5:$E$63,2,0))</f>
        <v/>
      </c>
      <c r="IM65" s="324"/>
      <c r="IN65" s="324"/>
      <c r="IO65" s="257" t="str">
        <f aca="false">IF(($F65&lt;&gt;"")*($G65&lt;&gt;"")*(IM65&lt;&gt;"")*(IN65&lt;&gt;""),IF(OR(IT65&lt;&gt;2,COUNTIF($B65:$D65,II65)=0,COUNTIF($B65:$D65,IK65)=0),"0",((II65=$B65)*$F65+(II65=$D65)*$G65&gt;(IK65=$B65)*$F65+(IK65=$D65)*$G65)*(IM65&gt;IN65)+((II65=$B65)*$F65+(II65=$D65)*$G65=(IK65=$B65)*$F65+(IK65=$D65)*$G65)*(IM65=IN65)+((II65=$B65)*$F65+(II65=$D65)*$G65&lt;(IK65=$B65)*$F65+(IK65=$D65)*$G65)*(IM65&lt;IN65)),"")</f>
        <v/>
      </c>
      <c r="IP65" s="325" t="n">
        <f aca="false">COUNTIF(II$65:II$65,II65)+COUNTIF(IK$65:IK$65,II65)</f>
        <v>0</v>
      </c>
      <c r="IQ65" s="257" t="str">
        <f aca="false">IF((IO65&lt;&gt;""),IF(OR($F65&lt;&gt;$G65,PrSettings!$M$4="●"),((II65=$B65)*$F65+(II65=$D65)*$G65-(IK65=$B65)*$F65-(IK65=$D65)*$G65=(IM65-IN65))*(IO65=1),0),"")</f>
        <v/>
      </c>
      <c r="IR65" s="257" t="str">
        <f aca="false">IF((IQ65&lt;&gt;""),((II65=$B65)*$F65+(II65=$D65)*$G65=IM65)*((IK65=$B65)*$F65+(IK65=$D65)*$G65=IN65),"")</f>
        <v/>
      </c>
      <c r="IS65" s="257"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26" t="str">
        <f aca="false">IF(($C$65&amp;$E$65&lt;&gt;"")*(II65&amp;IK65&lt;&gt;""),IF(II65=IK65,0,($B65=II65)*($B65&lt;&gt;"")+($D65=II65)*($D65&lt;&gt;"")+($B65=IK65)*($B65&lt;&gt;"")+($D65=IK65)*($D65&lt;&gt;"")),"")</f>
        <v/>
      </c>
      <c r="IV65" s="270"/>
      <c r="IW65" s="256" t="str">
        <f aca="false">IF(IV65="","",VLOOKUP(IV65,Language!$D$5:$E$63,2,0))</f>
        <v/>
      </c>
      <c r="IX65" s="323"/>
      <c r="IY65" s="256" t="str">
        <f aca="false">IF(IX65="","",VLOOKUP(IX65,Language!$D$5:$E$63,2,0))</f>
        <v/>
      </c>
      <c r="IZ65" s="324"/>
      <c r="JA65" s="324"/>
      <c r="JB65" s="257" t="str">
        <f aca="false">IF(($F65&lt;&gt;"")*($G65&lt;&gt;"")*(IZ65&lt;&gt;"")*(JA65&lt;&gt;""),IF(OR(JG65&lt;&gt;2,COUNTIF($B65:$D65,IV65)=0,COUNTIF($B65:$D65,IX65)=0),"0",((IV65=$B65)*$F65+(IV65=$D65)*$G65&gt;(IX65=$B65)*$F65+(IX65=$D65)*$G65)*(IZ65&gt;JA65)+((IV65=$B65)*$F65+(IV65=$D65)*$G65=(IX65=$B65)*$F65+(IX65=$D65)*$G65)*(IZ65=JA65)+((IV65=$B65)*$F65+(IV65=$D65)*$G65&lt;(IX65=$B65)*$F65+(IX65=$D65)*$G65)*(IZ65&lt;JA65)),"")</f>
        <v/>
      </c>
      <c r="JC65" s="325" t="n">
        <f aca="false">COUNTIF(IV$65:IV$65,IV65)+COUNTIF(IX$65:IX$65,IV65)</f>
        <v>0</v>
      </c>
      <c r="JD65" s="257" t="str">
        <f aca="false">IF((JB65&lt;&gt;""),IF(OR($F65&lt;&gt;$G65,PrSettings!$M$4="●"),((IV65=$B65)*$F65+(IV65=$D65)*$G65-(IX65=$B65)*$F65-(IX65=$D65)*$G65=(IZ65-JA65))*(JB65=1),0),"")</f>
        <v/>
      </c>
      <c r="JE65" s="257" t="str">
        <f aca="false">IF((JD65&lt;&gt;""),((IV65=$B65)*$F65+(IV65=$D65)*$G65=IZ65)*((IX65=$B65)*$F65+(IX65=$D65)*$G65=JA65),"")</f>
        <v/>
      </c>
      <c r="JF65" s="257"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26" t="str">
        <f aca="false">IF(($C$65&amp;$E$65&lt;&gt;"")*(IV65&amp;IX65&lt;&gt;""),IF(IV65=IX65,0,($B65=IV65)*($B65&lt;&gt;"")+($D65=IV65)*($D65&lt;&gt;"")+($B65=IX65)*($B65&lt;&gt;"")+($D65=IX65)*($D65&lt;&gt;"")),"")</f>
        <v/>
      </c>
      <c r="JI65" s="270"/>
      <c r="JJ65" s="256" t="str">
        <f aca="false">IF(JI65="","",VLOOKUP(JI65,Language!$D$5:$E$63,2,0))</f>
        <v/>
      </c>
      <c r="JK65" s="323"/>
      <c r="JL65" s="256" t="str">
        <f aca="false">IF(JK65="","",VLOOKUP(JK65,Language!$D$5:$E$63,2,0))</f>
        <v/>
      </c>
      <c r="JM65" s="324"/>
      <c r="JN65" s="324"/>
      <c r="JO65" s="257" t="str">
        <f aca="false">IF(($F65&lt;&gt;"")*($G65&lt;&gt;"")*(JM65&lt;&gt;"")*(JN65&lt;&gt;""),IF(OR(JT65&lt;&gt;2,COUNTIF($B65:$D65,JI65)=0,COUNTIF($B65:$D65,JK65)=0),"0",((JI65=$B65)*$F65+(JI65=$D65)*$G65&gt;(JK65=$B65)*$F65+(JK65=$D65)*$G65)*(JM65&gt;JN65)+((JI65=$B65)*$F65+(JI65=$D65)*$G65=(JK65=$B65)*$F65+(JK65=$D65)*$G65)*(JM65=JN65)+((JI65=$B65)*$F65+(JI65=$D65)*$G65&lt;(JK65=$B65)*$F65+(JK65=$D65)*$G65)*(JM65&lt;JN65)),"")</f>
        <v/>
      </c>
      <c r="JP65" s="325" t="n">
        <f aca="false">COUNTIF(JI$65:JI$65,JI65)+COUNTIF(JK$65:JK$65,JI65)</f>
        <v>0</v>
      </c>
      <c r="JQ65" s="257" t="str">
        <f aca="false">IF((JO65&lt;&gt;""),IF(OR($F65&lt;&gt;$G65,PrSettings!$M$4="●"),((JI65=$B65)*$F65+(JI65=$D65)*$G65-(JK65=$B65)*$F65-(JK65=$D65)*$G65=(JM65-JN65))*(JO65=1),0),"")</f>
        <v/>
      </c>
      <c r="JR65" s="257" t="str">
        <f aca="false">IF((JQ65&lt;&gt;""),((JI65=$B65)*$F65+(JI65=$D65)*$G65=JM65)*((JK65=$B65)*$F65+(JK65=$D65)*$G65=JN65),"")</f>
        <v/>
      </c>
      <c r="JS65" s="257"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26" t="str">
        <f aca="false">IF(($C$65&amp;$E$65&lt;&gt;"")*(JI65&amp;JK65&lt;&gt;""),IF(JI65=JK65,0,($B65=JI65)*($B65&lt;&gt;"")+($D65=JI65)*($D65&lt;&gt;"")+($B65=JK65)*($B65&lt;&gt;"")+($D65=JK65)*($D65&lt;&gt;"")),"")</f>
        <v/>
      </c>
      <c r="JV65" s="270"/>
      <c r="JW65" s="256" t="str">
        <f aca="false">IF(JV65="","",VLOOKUP(JV65,Language!$D$5:$E$63,2,0))</f>
        <v/>
      </c>
      <c r="JX65" s="323"/>
      <c r="JY65" s="256" t="str">
        <f aca="false">IF(JX65="","",VLOOKUP(JX65,Language!$D$5:$E$63,2,0))</f>
        <v/>
      </c>
      <c r="JZ65" s="324"/>
      <c r="KA65" s="324"/>
      <c r="KB65" s="257" t="str">
        <f aca="false">IF(($F65&lt;&gt;"")*($G65&lt;&gt;"")*(JZ65&lt;&gt;"")*(KA65&lt;&gt;""),IF(OR(KG65&lt;&gt;2,COUNTIF($B65:$D65,JV65)=0,COUNTIF($B65:$D65,JX65)=0),"0",((JV65=$B65)*$F65+(JV65=$D65)*$G65&gt;(JX65=$B65)*$F65+(JX65=$D65)*$G65)*(JZ65&gt;KA65)+((JV65=$B65)*$F65+(JV65=$D65)*$G65=(JX65=$B65)*$F65+(JX65=$D65)*$G65)*(JZ65=KA65)+((JV65=$B65)*$F65+(JV65=$D65)*$G65&lt;(JX65=$B65)*$F65+(JX65=$D65)*$G65)*(JZ65&lt;KA65)),"")</f>
        <v/>
      </c>
      <c r="KC65" s="325" t="n">
        <f aca="false">COUNTIF(JV$65:JV$65,JV65)+COUNTIF(JX$65:JX$65,JV65)</f>
        <v>0</v>
      </c>
      <c r="KD65" s="257" t="str">
        <f aca="false">IF((KB65&lt;&gt;""),IF(OR($F65&lt;&gt;$G65,PrSettings!$M$4="●"),((JV65=$B65)*$F65+(JV65=$D65)*$G65-(JX65=$B65)*$F65-(JX65=$D65)*$G65=(JZ65-KA65))*(KB65=1),0),"")</f>
        <v/>
      </c>
      <c r="KE65" s="257" t="str">
        <f aca="false">IF((KD65&lt;&gt;""),((JV65=$B65)*$F65+(JV65=$D65)*$G65=JZ65)*((JX65=$B65)*$F65+(JX65=$D65)*$G65=KA65),"")</f>
        <v/>
      </c>
      <c r="KF65" s="257"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26" t="str">
        <f aca="false">IF(($C$65&amp;$E$65&lt;&gt;"")*(JV65&amp;JX65&lt;&gt;""),IF(JV65=JX65,0,($B65=JV65)*($B65&lt;&gt;"")+($D65=JV65)*($D65&lt;&gt;"")+($B65=JX65)*($B65&lt;&gt;"")+($D65=JX65)*($D65&lt;&gt;"")),"")</f>
        <v/>
      </c>
      <c r="KI65" s="270"/>
      <c r="KJ65" s="256" t="str">
        <f aca="false">IF(KI65="","",VLOOKUP(KI65,Language!$D$5:$E$63,2,0))</f>
        <v/>
      </c>
      <c r="KK65" s="323"/>
      <c r="KL65" s="256" t="str">
        <f aca="false">IF(KK65="","",VLOOKUP(KK65,Language!$D$5:$E$63,2,0))</f>
        <v/>
      </c>
      <c r="KM65" s="324"/>
      <c r="KN65" s="324"/>
      <c r="KO65" s="257" t="str">
        <f aca="false">IF(($F65&lt;&gt;"")*($G65&lt;&gt;"")*(KM65&lt;&gt;"")*(KN65&lt;&gt;""),IF(OR(KT65&lt;&gt;2,COUNTIF($B65:$D65,KI65)=0,COUNTIF($B65:$D65,KK65)=0),"0",((KI65=$B65)*$F65+(KI65=$D65)*$G65&gt;(KK65=$B65)*$F65+(KK65=$D65)*$G65)*(KM65&gt;KN65)+((KI65=$B65)*$F65+(KI65=$D65)*$G65=(KK65=$B65)*$F65+(KK65=$D65)*$G65)*(KM65=KN65)+((KI65=$B65)*$F65+(KI65=$D65)*$G65&lt;(KK65=$B65)*$F65+(KK65=$D65)*$G65)*(KM65&lt;KN65)),"")</f>
        <v/>
      </c>
      <c r="KP65" s="325" t="n">
        <f aca="false">COUNTIF(KI$65:KI$65,KI65)+COUNTIF(KK$65:KK$65,KI65)</f>
        <v>0</v>
      </c>
      <c r="KQ65" s="257" t="str">
        <f aca="false">IF((KO65&lt;&gt;""),IF(OR($F65&lt;&gt;$G65,PrSettings!$M$4="●"),((KI65=$B65)*$F65+(KI65=$D65)*$G65-(KK65=$B65)*$F65-(KK65=$D65)*$G65=(KM65-KN65))*(KO65=1),0),"")</f>
        <v/>
      </c>
      <c r="KR65" s="257" t="str">
        <f aca="false">IF((KQ65&lt;&gt;""),((KI65=$B65)*$F65+(KI65=$D65)*$G65=KM65)*((KK65=$B65)*$F65+(KK65=$D65)*$G65=KN65),"")</f>
        <v/>
      </c>
      <c r="KS65" s="257"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26" t="str">
        <f aca="false">IF(($C$65&amp;$E$65&lt;&gt;"")*(KI65&amp;KK65&lt;&gt;""),IF(KI65=KK65,0,($B65=KI65)*($B65&lt;&gt;"")+($D65=KI65)*($D65&lt;&gt;"")+($B65=KK65)*($B65&lt;&gt;"")+($D65=KK65)*($D65&lt;&gt;"")),"")</f>
        <v/>
      </c>
      <c r="KV65" s="270"/>
      <c r="KW65" s="256" t="str">
        <f aca="false">IF(KV65="","",VLOOKUP(KV65,Language!$D$5:$E$63,2,0))</f>
        <v/>
      </c>
      <c r="KX65" s="323"/>
      <c r="KY65" s="256" t="str">
        <f aca="false">IF(KX65="","",VLOOKUP(KX65,Language!$D$5:$E$63,2,0))</f>
        <v/>
      </c>
      <c r="KZ65" s="324"/>
      <c r="LA65" s="324"/>
      <c r="LB65" s="257" t="str">
        <f aca="false">IF(($F65&lt;&gt;"")*($G65&lt;&gt;"")*(KZ65&lt;&gt;"")*(LA65&lt;&gt;""),IF(OR(LG65&lt;&gt;2,COUNTIF($B65:$D65,KV65)=0,COUNTIF($B65:$D65,KX65)=0),"0",((KV65=$B65)*$F65+(KV65=$D65)*$G65&gt;(KX65=$B65)*$F65+(KX65=$D65)*$G65)*(KZ65&gt;LA65)+((KV65=$B65)*$F65+(KV65=$D65)*$G65=(KX65=$B65)*$F65+(KX65=$D65)*$G65)*(KZ65=LA65)+((KV65=$B65)*$F65+(KV65=$D65)*$G65&lt;(KX65=$B65)*$F65+(KX65=$D65)*$G65)*(KZ65&lt;LA65)),"")</f>
        <v/>
      </c>
      <c r="LC65" s="325" t="n">
        <f aca="false">COUNTIF(KV$65:KV$65,KV65)+COUNTIF(KX$65:KX$65,KV65)</f>
        <v>0</v>
      </c>
      <c r="LD65" s="257" t="str">
        <f aca="false">IF((LB65&lt;&gt;""),IF(OR($F65&lt;&gt;$G65,PrSettings!$M$4="●"),((KV65=$B65)*$F65+(KV65=$D65)*$G65-(KX65=$B65)*$F65-(KX65=$D65)*$G65=(KZ65-LA65))*(LB65=1),0),"")</f>
        <v/>
      </c>
      <c r="LE65" s="257" t="str">
        <f aca="false">IF((LD65&lt;&gt;""),((KV65=$B65)*$F65+(KV65=$D65)*$G65=KZ65)*((KX65=$B65)*$F65+(KX65=$D65)*$G65=LA65),"")</f>
        <v/>
      </c>
      <c r="LF65" s="257"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26" t="str">
        <f aca="false">IF(($C$65&amp;$E$65&lt;&gt;"")*(KV65&amp;KX65&lt;&gt;""),IF(KV65=KX65,0,($B65=KV65)*($B65&lt;&gt;"")+($D65=KV65)*($D65&lt;&gt;"")+($B65=KX65)*($B65&lt;&gt;"")+($D65=KX65)*($D65&lt;&gt;"")),"")</f>
        <v/>
      </c>
      <c r="LI65" s="270"/>
      <c r="LJ65" s="256" t="str">
        <f aca="false">IF(LI65="","",VLOOKUP(LI65,Language!$D$5:$E$63,2,0))</f>
        <v/>
      </c>
      <c r="LK65" s="323"/>
      <c r="LL65" s="256" t="str">
        <f aca="false">IF(LK65="","",VLOOKUP(LK65,Language!$D$5:$E$63,2,0))</f>
        <v/>
      </c>
      <c r="LM65" s="324"/>
      <c r="LN65" s="324"/>
      <c r="LO65" s="257" t="str">
        <f aca="false">IF(($F65&lt;&gt;"")*($G65&lt;&gt;"")*(LM65&lt;&gt;"")*(LN65&lt;&gt;""),IF(OR(LT65&lt;&gt;2,COUNTIF($B65:$D65,LI65)=0,COUNTIF($B65:$D65,LK65)=0),"0",((LI65=$B65)*$F65+(LI65=$D65)*$G65&gt;(LK65=$B65)*$F65+(LK65=$D65)*$G65)*(LM65&gt;LN65)+((LI65=$B65)*$F65+(LI65=$D65)*$G65=(LK65=$B65)*$F65+(LK65=$D65)*$G65)*(LM65=LN65)+((LI65=$B65)*$F65+(LI65=$D65)*$G65&lt;(LK65=$B65)*$F65+(LK65=$D65)*$G65)*(LM65&lt;LN65)),"")</f>
        <v/>
      </c>
      <c r="LP65" s="325" t="n">
        <f aca="false">COUNTIF(LI$65:LI$65,LI65)+COUNTIF(LK$65:LK$65,LI65)</f>
        <v>0</v>
      </c>
      <c r="LQ65" s="257" t="str">
        <f aca="false">IF((LO65&lt;&gt;""),IF(OR($F65&lt;&gt;$G65,PrSettings!$M$4="●"),((LI65=$B65)*$F65+(LI65=$D65)*$G65-(LK65=$B65)*$F65-(LK65=$D65)*$G65=(LM65-LN65))*(LO65=1),0),"")</f>
        <v/>
      </c>
      <c r="LR65" s="257" t="str">
        <f aca="false">IF((LQ65&lt;&gt;""),((LI65=$B65)*$F65+(LI65=$D65)*$G65=LM65)*((LK65=$B65)*$F65+(LK65=$D65)*$G65=LN65),"")</f>
        <v/>
      </c>
      <c r="LS65" s="257"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26" t="str">
        <f aca="false">IF(($C$65&amp;$E$65&lt;&gt;"")*(LI65&amp;LK65&lt;&gt;""),IF(LI65=LK65,0,($B65=LI65)*($B65&lt;&gt;"")+($D65=LI65)*($D65&lt;&gt;"")+($B65=LK65)*($B65&lt;&gt;"")+($D65=LK65)*($D65&lt;&gt;"")),"")</f>
        <v/>
      </c>
      <c r="LV65" s="270"/>
      <c r="LW65" s="256" t="str">
        <f aca="false">IF(LV65="","",VLOOKUP(LV65,Language!$D$5:$E$63,2,0))</f>
        <v/>
      </c>
      <c r="LX65" s="323"/>
      <c r="LY65" s="256" t="str">
        <f aca="false">IF(LX65="","",VLOOKUP(LX65,Language!$D$5:$E$63,2,0))</f>
        <v/>
      </c>
      <c r="LZ65" s="324"/>
      <c r="MA65" s="324"/>
      <c r="MB65" s="257" t="str">
        <f aca="false">IF(($F65&lt;&gt;"")*($G65&lt;&gt;"")*(LZ65&lt;&gt;"")*(MA65&lt;&gt;""),IF(OR(MG65&lt;&gt;2,COUNTIF($B65:$D65,LV65)=0,COUNTIF($B65:$D65,LX65)=0),"0",((LV65=$B65)*$F65+(LV65=$D65)*$G65&gt;(LX65=$B65)*$F65+(LX65=$D65)*$G65)*(LZ65&gt;MA65)+((LV65=$B65)*$F65+(LV65=$D65)*$G65=(LX65=$B65)*$F65+(LX65=$D65)*$G65)*(LZ65=MA65)+((LV65=$B65)*$F65+(LV65=$D65)*$G65&lt;(LX65=$B65)*$F65+(LX65=$D65)*$G65)*(LZ65&lt;MA65)),"")</f>
        <v/>
      </c>
      <c r="MC65" s="325" t="n">
        <f aca="false">COUNTIF(LV$65:LV$65,LV65)+COUNTIF(LX$65:LX$65,LV65)</f>
        <v>0</v>
      </c>
      <c r="MD65" s="257" t="str">
        <f aca="false">IF((MB65&lt;&gt;""),IF(OR($F65&lt;&gt;$G65,PrSettings!$M$4="●"),((LV65=$B65)*$F65+(LV65=$D65)*$G65-(LX65=$B65)*$F65-(LX65=$D65)*$G65=(LZ65-MA65))*(MB65=1),0),"")</f>
        <v/>
      </c>
      <c r="ME65" s="257" t="str">
        <f aca="false">IF((MD65&lt;&gt;""),((LV65=$B65)*$F65+(LV65=$D65)*$G65=LZ65)*((LX65=$B65)*$F65+(LX65=$D65)*$G65=MA65),"")</f>
        <v/>
      </c>
      <c r="MF65" s="257"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26" t="str">
        <f aca="false">IF(($C$65&amp;$E$65&lt;&gt;"")*(LV65&amp;LX65&lt;&gt;""),IF(LV65=LX65,0,($B65=LV65)*($B65&lt;&gt;"")+($D65=LV65)*($D65&lt;&gt;"")+($B65=LX65)*($B65&lt;&gt;"")+($D65=LX65)*($D65&lt;&gt;"")),"")</f>
        <v/>
      </c>
    </row>
    <row r="66" customFormat="false" ht="40.5" hidden="false" customHeight="true" outlineLevel="0" collapsed="false">
      <c r="I66" s="327" t="str">
        <f aca="false">IFERROR(VLOOKUP(I57,$B$57:$F$60,5,0),0)</f>
        <v/>
      </c>
      <c r="J66" s="327" t="str">
        <f aca="false">IFERROR(VLOOKUP(I62,$B$62:$F$63,5,0),0)</f>
        <v/>
      </c>
      <c r="K66" s="327" t="str">
        <f aca="false">IFERROR(VLOOKUP(I57,$D$57:$G$60,4,0),0)</f>
        <v/>
      </c>
      <c r="L66" s="278"/>
      <c r="M66" s="279"/>
      <c r="N66" s="279"/>
      <c r="O66" s="213" t="str">
        <f aca="false">Language!$E$186</f>
        <v>Final</v>
      </c>
      <c r="P66" s="213" t="str">
        <f aca="false">Language!$E$178</f>
        <v>W/D/L</v>
      </c>
      <c r="Q66" s="213" t="str">
        <f aca="false">Language!$E$179</f>
        <v>GD</v>
      </c>
      <c r="R66" s="213" t="str">
        <f aca="false">Language!$E$180</f>
        <v>exact</v>
      </c>
      <c r="S66" s="213" t="str">
        <f aca="false">Language!$E$191</f>
        <v>many g.</v>
      </c>
      <c r="T66" s="214" t="str">
        <f aca="false">Language!$E$181</f>
        <v>teams</v>
      </c>
      <c r="V66" s="327" t="str">
        <f aca="false">IFERROR(VLOOKUP(V57,$B$57:$F$60,5,0),0)</f>
        <v/>
      </c>
      <c r="W66" s="327" t="str">
        <f aca="false">IFERROR(VLOOKUP(V62,$B$62:$F$63,5,0),0)</f>
        <v/>
      </c>
      <c r="X66" s="327" t="str">
        <f aca="false">IFERROR(VLOOKUP(V57,$D$57:$G$60,4,0),0)</f>
        <v/>
      </c>
      <c r="Y66" s="278"/>
      <c r="Z66" s="279"/>
      <c r="AA66" s="279"/>
      <c r="AB66" s="213" t="str">
        <f aca="false">Language!$E$186</f>
        <v>Final</v>
      </c>
      <c r="AC66" s="213" t="str">
        <f aca="false">Language!$E$178</f>
        <v>W/D/L</v>
      </c>
      <c r="AD66" s="213" t="str">
        <f aca="false">Language!$E$179</f>
        <v>GD</v>
      </c>
      <c r="AE66" s="213" t="str">
        <f aca="false">Language!$E$180</f>
        <v>exact</v>
      </c>
      <c r="AF66" s="213" t="str">
        <f aca="false">Language!$E$191</f>
        <v>many g.</v>
      </c>
      <c r="AG66" s="214" t="str">
        <f aca="false">Language!$E$181</f>
        <v>teams</v>
      </c>
      <c r="AI66" s="327" t="str">
        <f aca="false">IFERROR(VLOOKUP(AI57,$B$57:$F$60,5,0),0)</f>
        <v/>
      </c>
      <c r="AJ66" s="327" t="str">
        <f aca="false">IFERROR(VLOOKUP(AI62,$B$62:$F$63,5,0),0)</f>
        <v/>
      </c>
      <c r="AK66" s="327" t="str">
        <f aca="false">IFERROR(VLOOKUP(AI57,$D$57:$G$60,4,0),0)</f>
        <v/>
      </c>
      <c r="AL66" s="278"/>
      <c r="AM66" s="279"/>
      <c r="AN66" s="279"/>
      <c r="AO66" s="213" t="str">
        <f aca="false">Language!$E$186</f>
        <v>Final</v>
      </c>
      <c r="AP66" s="213" t="str">
        <f aca="false">Language!$E$178</f>
        <v>W/D/L</v>
      </c>
      <c r="AQ66" s="213" t="str">
        <f aca="false">Language!$E$179</f>
        <v>GD</v>
      </c>
      <c r="AR66" s="213" t="str">
        <f aca="false">Language!$E$180</f>
        <v>exact</v>
      </c>
      <c r="AS66" s="213" t="str">
        <f aca="false">Language!$E$191</f>
        <v>many g.</v>
      </c>
      <c r="AT66" s="214" t="str">
        <f aca="false">Language!$E$181</f>
        <v>teams</v>
      </c>
      <c r="AV66" s="327" t="str">
        <f aca="false">IFERROR(VLOOKUP(AV57,$B$57:$F$60,5,0),0)</f>
        <v/>
      </c>
      <c r="AW66" s="327" t="str">
        <f aca="false">IFERROR(VLOOKUP(AV62,$B$62:$F$63,5,0),0)</f>
        <v/>
      </c>
      <c r="AX66" s="327" t="str">
        <f aca="false">IFERROR(VLOOKUP(AV57,$D$57:$G$60,4,0),0)</f>
        <v/>
      </c>
      <c r="AY66" s="278"/>
      <c r="AZ66" s="279"/>
      <c r="BA66" s="279"/>
      <c r="BB66" s="213" t="str">
        <f aca="false">Language!$E$186</f>
        <v>Final</v>
      </c>
      <c r="BC66" s="213" t="str">
        <f aca="false">Language!$E$178</f>
        <v>W/D/L</v>
      </c>
      <c r="BD66" s="213" t="str">
        <f aca="false">Language!$E$179</f>
        <v>GD</v>
      </c>
      <c r="BE66" s="213" t="str">
        <f aca="false">Language!$E$180</f>
        <v>exact</v>
      </c>
      <c r="BF66" s="213" t="str">
        <f aca="false">Language!$E$191</f>
        <v>many g.</v>
      </c>
      <c r="BG66" s="214" t="str">
        <f aca="false">Language!$E$181</f>
        <v>teams</v>
      </c>
      <c r="BI66" s="327" t="str">
        <f aca="false">IFERROR(VLOOKUP(BI57,$B$57:$F$60,5,0),0)</f>
        <v/>
      </c>
      <c r="BJ66" s="327" t="str">
        <f aca="false">IFERROR(VLOOKUP(BI62,$B$62:$F$63,5,0),0)</f>
        <v/>
      </c>
      <c r="BK66" s="327" t="str">
        <f aca="false">IFERROR(VLOOKUP(BI57,$D$57:$G$60,4,0),0)</f>
        <v/>
      </c>
      <c r="BL66" s="278"/>
      <c r="BM66" s="279"/>
      <c r="BN66" s="279"/>
      <c r="BO66" s="213" t="str">
        <f aca="false">Language!$E$186</f>
        <v>Final</v>
      </c>
      <c r="BP66" s="213" t="str">
        <f aca="false">Language!$E$178</f>
        <v>W/D/L</v>
      </c>
      <c r="BQ66" s="213" t="str">
        <f aca="false">Language!$E$179</f>
        <v>GD</v>
      </c>
      <c r="BR66" s="213" t="str">
        <f aca="false">Language!$E$180</f>
        <v>exact</v>
      </c>
      <c r="BS66" s="213" t="str">
        <f aca="false">Language!$E$191</f>
        <v>many g.</v>
      </c>
      <c r="BT66" s="214" t="str">
        <f aca="false">Language!$E$181</f>
        <v>teams</v>
      </c>
      <c r="BV66" s="327" t="str">
        <f aca="false">IFERROR(VLOOKUP(BV57,$B$57:$F$60,5,0),0)</f>
        <v/>
      </c>
      <c r="BW66" s="327" t="str">
        <f aca="false">IFERROR(VLOOKUP(BV62,$B$62:$F$63,5,0),0)</f>
        <v/>
      </c>
      <c r="BX66" s="327" t="str">
        <f aca="false">IFERROR(VLOOKUP(BV57,$D$57:$G$60,4,0),0)</f>
        <v/>
      </c>
      <c r="BY66" s="278"/>
      <c r="BZ66" s="279"/>
      <c r="CA66" s="279"/>
      <c r="CB66" s="213" t="str">
        <f aca="false">Language!$E$186</f>
        <v>Final</v>
      </c>
      <c r="CC66" s="213" t="str">
        <f aca="false">Language!$E$178</f>
        <v>W/D/L</v>
      </c>
      <c r="CD66" s="213" t="str">
        <f aca="false">Language!$E$179</f>
        <v>GD</v>
      </c>
      <c r="CE66" s="213" t="str">
        <f aca="false">Language!$E$180</f>
        <v>exact</v>
      </c>
      <c r="CF66" s="213" t="str">
        <f aca="false">Language!$E$191</f>
        <v>many g.</v>
      </c>
      <c r="CG66" s="214" t="str">
        <f aca="false">Language!$E$181</f>
        <v>teams</v>
      </c>
      <c r="CI66" s="327" t="str">
        <f aca="false">IFERROR(VLOOKUP(CI57,$B$57:$F$60,5,0),0)</f>
        <v/>
      </c>
      <c r="CJ66" s="327" t="str">
        <f aca="false">IFERROR(VLOOKUP(CI62,$B$62:$F$63,5,0),0)</f>
        <v/>
      </c>
      <c r="CK66" s="327" t="str">
        <f aca="false">IFERROR(VLOOKUP(CI57,$D$57:$G$60,4,0),0)</f>
        <v/>
      </c>
      <c r="CL66" s="278"/>
      <c r="CM66" s="279"/>
      <c r="CN66" s="279"/>
      <c r="CO66" s="213" t="str">
        <f aca="false">Language!$E$186</f>
        <v>Final</v>
      </c>
      <c r="CP66" s="213" t="str">
        <f aca="false">Language!$E$178</f>
        <v>W/D/L</v>
      </c>
      <c r="CQ66" s="213" t="str">
        <f aca="false">Language!$E$179</f>
        <v>GD</v>
      </c>
      <c r="CR66" s="213" t="str">
        <f aca="false">Language!$E$180</f>
        <v>exact</v>
      </c>
      <c r="CS66" s="213" t="str">
        <f aca="false">Language!$E$191</f>
        <v>many g.</v>
      </c>
      <c r="CT66" s="214" t="str">
        <f aca="false">Language!$E$181</f>
        <v>teams</v>
      </c>
      <c r="CV66" s="327" t="str">
        <f aca="false">IFERROR(VLOOKUP(CV57,$B$57:$F$60,5,0),0)</f>
        <v/>
      </c>
      <c r="CW66" s="327" t="str">
        <f aca="false">IFERROR(VLOOKUP(CV62,$B$62:$F$63,5,0),0)</f>
        <v/>
      </c>
      <c r="CX66" s="327" t="str">
        <f aca="false">IFERROR(VLOOKUP(CV57,$D$57:$G$60,4,0),0)</f>
        <v/>
      </c>
      <c r="CY66" s="278"/>
      <c r="CZ66" s="279"/>
      <c r="DA66" s="279"/>
      <c r="DB66" s="213" t="str">
        <f aca="false">Language!$E$186</f>
        <v>Final</v>
      </c>
      <c r="DC66" s="213" t="str">
        <f aca="false">Language!$E$178</f>
        <v>W/D/L</v>
      </c>
      <c r="DD66" s="213" t="str">
        <f aca="false">Language!$E$179</f>
        <v>GD</v>
      </c>
      <c r="DE66" s="213" t="str">
        <f aca="false">Language!$E$180</f>
        <v>exact</v>
      </c>
      <c r="DF66" s="213" t="str">
        <f aca="false">Language!$E$191</f>
        <v>many g.</v>
      </c>
      <c r="DG66" s="214" t="str">
        <f aca="false">Language!$E$181</f>
        <v>teams</v>
      </c>
      <c r="DI66" s="327" t="str">
        <f aca="false">IFERROR(VLOOKUP(DI57,$B$57:$F$60,5,0),0)</f>
        <v/>
      </c>
      <c r="DJ66" s="327" t="str">
        <f aca="false">IFERROR(VLOOKUP(DI62,$B$62:$F$63,5,0),0)</f>
        <v/>
      </c>
      <c r="DK66" s="327" t="str">
        <f aca="false">IFERROR(VLOOKUP(DI57,$D$57:$G$60,4,0),0)</f>
        <v/>
      </c>
      <c r="DL66" s="278"/>
      <c r="DM66" s="279"/>
      <c r="DN66" s="279"/>
      <c r="DO66" s="213" t="str">
        <f aca="false">Language!$E$186</f>
        <v>Final</v>
      </c>
      <c r="DP66" s="213" t="str">
        <f aca="false">Language!$E$178</f>
        <v>W/D/L</v>
      </c>
      <c r="DQ66" s="213" t="str">
        <f aca="false">Language!$E$179</f>
        <v>GD</v>
      </c>
      <c r="DR66" s="213" t="str">
        <f aca="false">Language!$E$180</f>
        <v>exact</v>
      </c>
      <c r="DS66" s="213" t="str">
        <f aca="false">Language!$E$191</f>
        <v>many g.</v>
      </c>
      <c r="DT66" s="214" t="str">
        <f aca="false">Language!$E$181</f>
        <v>teams</v>
      </c>
      <c r="DV66" s="327" t="str">
        <f aca="false">IFERROR(VLOOKUP(DV57,$B$57:$F$60,5,0),0)</f>
        <v/>
      </c>
      <c r="DW66" s="327" t="str">
        <f aca="false">IFERROR(VLOOKUP(DV62,$B$62:$F$63,5,0),0)</f>
        <v/>
      </c>
      <c r="DX66" s="327" t="str">
        <f aca="false">IFERROR(VLOOKUP(DV57,$D$57:$G$60,4,0),0)</f>
        <v/>
      </c>
      <c r="DY66" s="278"/>
      <c r="DZ66" s="279"/>
      <c r="EA66" s="279"/>
      <c r="EB66" s="213" t="str">
        <f aca="false">Language!$E$186</f>
        <v>Final</v>
      </c>
      <c r="EC66" s="213" t="str">
        <f aca="false">Language!$E$178</f>
        <v>W/D/L</v>
      </c>
      <c r="ED66" s="213" t="str">
        <f aca="false">Language!$E$179</f>
        <v>GD</v>
      </c>
      <c r="EE66" s="213" t="str">
        <f aca="false">Language!$E$180</f>
        <v>exact</v>
      </c>
      <c r="EF66" s="213" t="str">
        <f aca="false">Language!$E$191</f>
        <v>many g.</v>
      </c>
      <c r="EG66" s="214" t="str">
        <f aca="false">Language!$E$181</f>
        <v>teams</v>
      </c>
      <c r="EI66" s="327" t="str">
        <f aca="false">IFERROR(VLOOKUP(EI57,$B$57:$F$60,5,0),0)</f>
        <v/>
      </c>
      <c r="EJ66" s="327" t="str">
        <f aca="false">IFERROR(VLOOKUP(EI62,$B$62:$F$63,5,0),0)</f>
        <v/>
      </c>
      <c r="EK66" s="327" t="str">
        <f aca="false">IFERROR(VLOOKUP(EI57,$D$57:$G$60,4,0),0)</f>
        <v/>
      </c>
      <c r="EL66" s="278"/>
      <c r="EM66" s="279"/>
      <c r="EN66" s="279"/>
      <c r="EO66" s="213" t="str">
        <f aca="false">Language!$E$186</f>
        <v>Final</v>
      </c>
      <c r="EP66" s="213" t="str">
        <f aca="false">Language!$E$178</f>
        <v>W/D/L</v>
      </c>
      <c r="EQ66" s="213" t="str">
        <f aca="false">Language!$E$179</f>
        <v>GD</v>
      </c>
      <c r="ER66" s="213" t="str">
        <f aca="false">Language!$E$180</f>
        <v>exact</v>
      </c>
      <c r="ES66" s="213" t="str">
        <f aca="false">Language!$E$191</f>
        <v>many g.</v>
      </c>
      <c r="ET66" s="214" t="str">
        <f aca="false">Language!$E$181</f>
        <v>teams</v>
      </c>
      <c r="EV66" s="327" t="str">
        <f aca="false">IFERROR(VLOOKUP(EV57,$B$57:$F$60,5,0),0)</f>
        <v/>
      </c>
      <c r="EW66" s="327" t="str">
        <f aca="false">IFERROR(VLOOKUP(EV62,$B$62:$F$63,5,0),0)</f>
        <v/>
      </c>
      <c r="EX66" s="327" t="str">
        <f aca="false">IFERROR(VLOOKUP(EV57,$D$57:$G$60,4,0),0)</f>
        <v/>
      </c>
      <c r="EY66" s="278"/>
      <c r="EZ66" s="279"/>
      <c r="FA66" s="279"/>
      <c r="FB66" s="213" t="str">
        <f aca="false">Language!$E$186</f>
        <v>Final</v>
      </c>
      <c r="FC66" s="213" t="str">
        <f aca="false">Language!$E$178</f>
        <v>W/D/L</v>
      </c>
      <c r="FD66" s="213" t="str">
        <f aca="false">Language!$E$179</f>
        <v>GD</v>
      </c>
      <c r="FE66" s="213" t="str">
        <f aca="false">Language!$E$180</f>
        <v>exact</v>
      </c>
      <c r="FF66" s="213" t="str">
        <f aca="false">Language!$E$191</f>
        <v>many g.</v>
      </c>
      <c r="FG66" s="214" t="str">
        <f aca="false">Language!$E$181</f>
        <v>teams</v>
      </c>
      <c r="FI66" s="327" t="str">
        <f aca="false">IFERROR(VLOOKUP(FI57,$B$57:$F$60,5,0),0)</f>
        <v/>
      </c>
      <c r="FJ66" s="327" t="str">
        <f aca="false">IFERROR(VLOOKUP(FI62,$B$62:$F$63,5,0),0)</f>
        <v/>
      </c>
      <c r="FK66" s="327" t="str">
        <f aca="false">IFERROR(VLOOKUP(FI57,$D$57:$G$60,4,0),0)</f>
        <v/>
      </c>
      <c r="FL66" s="278"/>
      <c r="FM66" s="279"/>
      <c r="FN66" s="279"/>
      <c r="FO66" s="213" t="str">
        <f aca="false">Language!$E$186</f>
        <v>Final</v>
      </c>
      <c r="FP66" s="213" t="str">
        <f aca="false">Language!$E$178</f>
        <v>W/D/L</v>
      </c>
      <c r="FQ66" s="213" t="str">
        <f aca="false">Language!$E$179</f>
        <v>GD</v>
      </c>
      <c r="FR66" s="213" t="str">
        <f aca="false">Language!$E$180</f>
        <v>exact</v>
      </c>
      <c r="FS66" s="213" t="str">
        <f aca="false">Language!$E$191</f>
        <v>many g.</v>
      </c>
      <c r="FT66" s="214" t="str">
        <f aca="false">Language!$E$181</f>
        <v>teams</v>
      </c>
      <c r="FV66" s="327" t="str">
        <f aca="false">IFERROR(VLOOKUP(FV57,$B$57:$F$60,5,0),0)</f>
        <v/>
      </c>
      <c r="FW66" s="327" t="str">
        <f aca="false">IFERROR(VLOOKUP(FV62,$B$62:$F$63,5,0),0)</f>
        <v/>
      </c>
      <c r="FX66" s="327" t="str">
        <f aca="false">IFERROR(VLOOKUP(FV57,$D$57:$G$60,4,0),0)</f>
        <v/>
      </c>
      <c r="FY66" s="278"/>
      <c r="FZ66" s="279"/>
      <c r="GA66" s="279"/>
      <c r="GB66" s="213" t="str">
        <f aca="false">Language!$E$186</f>
        <v>Final</v>
      </c>
      <c r="GC66" s="213" t="str">
        <f aca="false">Language!$E$178</f>
        <v>W/D/L</v>
      </c>
      <c r="GD66" s="213" t="str">
        <f aca="false">Language!$E$179</f>
        <v>GD</v>
      </c>
      <c r="GE66" s="213" t="str">
        <f aca="false">Language!$E$180</f>
        <v>exact</v>
      </c>
      <c r="GF66" s="213" t="str">
        <f aca="false">Language!$E$191</f>
        <v>many g.</v>
      </c>
      <c r="GG66" s="214" t="str">
        <f aca="false">Language!$E$181</f>
        <v>teams</v>
      </c>
      <c r="GI66" s="327" t="str">
        <f aca="false">IFERROR(VLOOKUP(GI57,$B$57:$F$60,5,0),0)</f>
        <v/>
      </c>
      <c r="GJ66" s="327" t="str">
        <f aca="false">IFERROR(VLOOKUP(GI62,$B$62:$F$63,5,0),0)</f>
        <v/>
      </c>
      <c r="GK66" s="327" t="str">
        <f aca="false">IFERROR(VLOOKUP(GI57,$D$57:$G$60,4,0),0)</f>
        <v/>
      </c>
      <c r="GL66" s="278"/>
      <c r="GM66" s="279"/>
      <c r="GN66" s="279"/>
      <c r="GO66" s="213" t="str">
        <f aca="false">Language!$E$186</f>
        <v>Final</v>
      </c>
      <c r="GP66" s="213" t="str">
        <f aca="false">Language!$E$178</f>
        <v>W/D/L</v>
      </c>
      <c r="GQ66" s="213" t="str">
        <f aca="false">Language!$E$179</f>
        <v>GD</v>
      </c>
      <c r="GR66" s="213" t="str">
        <f aca="false">Language!$E$180</f>
        <v>exact</v>
      </c>
      <c r="GS66" s="213" t="str">
        <f aca="false">Language!$E$191</f>
        <v>many g.</v>
      </c>
      <c r="GT66" s="214" t="str">
        <f aca="false">Language!$E$181</f>
        <v>teams</v>
      </c>
      <c r="GV66" s="327" t="str">
        <f aca="false">IFERROR(VLOOKUP(GV57,$B$57:$F$60,5,0),0)</f>
        <v/>
      </c>
      <c r="GW66" s="327" t="str">
        <f aca="false">IFERROR(VLOOKUP(GV62,$B$62:$F$63,5,0),0)</f>
        <v/>
      </c>
      <c r="GX66" s="327" t="str">
        <f aca="false">IFERROR(VLOOKUP(GV57,$D$57:$G$60,4,0),0)</f>
        <v/>
      </c>
      <c r="GY66" s="278"/>
      <c r="GZ66" s="279"/>
      <c r="HA66" s="279"/>
      <c r="HB66" s="213" t="str">
        <f aca="false">Language!$E$186</f>
        <v>Final</v>
      </c>
      <c r="HC66" s="213" t="str">
        <f aca="false">Language!$E$178</f>
        <v>W/D/L</v>
      </c>
      <c r="HD66" s="213" t="str">
        <f aca="false">Language!$E$179</f>
        <v>GD</v>
      </c>
      <c r="HE66" s="213" t="str">
        <f aca="false">Language!$E$180</f>
        <v>exact</v>
      </c>
      <c r="HF66" s="213" t="str">
        <f aca="false">Language!$E$191</f>
        <v>many g.</v>
      </c>
      <c r="HG66" s="214" t="str">
        <f aca="false">Language!$E$181</f>
        <v>teams</v>
      </c>
      <c r="HI66" s="327" t="str">
        <f aca="false">IFERROR(VLOOKUP(HI57,$B$57:$F$60,5,0),0)</f>
        <v/>
      </c>
      <c r="HJ66" s="327" t="str">
        <f aca="false">IFERROR(VLOOKUP(HI62,$B$62:$F$63,5,0),0)</f>
        <v/>
      </c>
      <c r="HK66" s="327" t="str">
        <f aca="false">IFERROR(VLOOKUP(HI57,$D$57:$G$60,4,0),0)</f>
        <v/>
      </c>
      <c r="HL66" s="278"/>
      <c r="HM66" s="279"/>
      <c r="HN66" s="279"/>
      <c r="HO66" s="213" t="str">
        <f aca="false">Language!$E$186</f>
        <v>Final</v>
      </c>
      <c r="HP66" s="213" t="str">
        <f aca="false">Language!$E$178</f>
        <v>W/D/L</v>
      </c>
      <c r="HQ66" s="213" t="str">
        <f aca="false">Language!$E$179</f>
        <v>GD</v>
      </c>
      <c r="HR66" s="213" t="str">
        <f aca="false">Language!$E$180</f>
        <v>exact</v>
      </c>
      <c r="HS66" s="213" t="str">
        <f aca="false">Language!$E$191</f>
        <v>many g.</v>
      </c>
      <c r="HT66" s="214" t="str">
        <f aca="false">Language!$E$181</f>
        <v>teams</v>
      </c>
      <c r="HV66" s="327" t="str">
        <f aca="false">IFERROR(VLOOKUP(HV57,$B$57:$F$60,5,0),0)</f>
        <v/>
      </c>
      <c r="HW66" s="327" t="str">
        <f aca="false">IFERROR(VLOOKUP(HV62,$B$62:$F$63,5,0),0)</f>
        <v/>
      </c>
      <c r="HX66" s="327" t="str">
        <f aca="false">IFERROR(VLOOKUP(HV57,$D$57:$G$60,4,0),0)</f>
        <v/>
      </c>
      <c r="HY66" s="278"/>
      <c r="HZ66" s="279"/>
      <c r="IA66" s="279"/>
      <c r="IB66" s="213" t="str">
        <f aca="false">Language!$E$186</f>
        <v>Final</v>
      </c>
      <c r="IC66" s="213" t="str">
        <f aca="false">Language!$E$178</f>
        <v>W/D/L</v>
      </c>
      <c r="ID66" s="213" t="str">
        <f aca="false">Language!$E$179</f>
        <v>GD</v>
      </c>
      <c r="IE66" s="213" t="str">
        <f aca="false">Language!$E$180</f>
        <v>exact</v>
      </c>
      <c r="IF66" s="213" t="str">
        <f aca="false">Language!$E$191</f>
        <v>many g.</v>
      </c>
      <c r="IG66" s="214" t="str">
        <f aca="false">Language!$E$181</f>
        <v>teams</v>
      </c>
      <c r="II66" s="327" t="str">
        <f aca="false">IFERROR(VLOOKUP(II57,$B$57:$F$60,5,0),0)</f>
        <v/>
      </c>
      <c r="IJ66" s="327" t="str">
        <f aca="false">IFERROR(VLOOKUP(II62,$B$62:$F$63,5,0),0)</f>
        <v/>
      </c>
      <c r="IK66" s="327" t="str">
        <f aca="false">IFERROR(VLOOKUP(II57,$D$57:$G$60,4,0),0)</f>
        <v/>
      </c>
      <c r="IL66" s="278"/>
      <c r="IM66" s="279"/>
      <c r="IN66" s="279"/>
      <c r="IO66" s="213" t="str">
        <f aca="false">Language!$E$186</f>
        <v>Final</v>
      </c>
      <c r="IP66" s="213" t="str">
        <f aca="false">Language!$E$178</f>
        <v>W/D/L</v>
      </c>
      <c r="IQ66" s="213" t="str">
        <f aca="false">Language!$E$179</f>
        <v>GD</v>
      </c>
      <c r="IR66" s="213" t="str">
        <f aca="false">Language!$E$180</f>
        <v>exact</v>
      </c>
      <c r="IS66" s="213" t="str">
        <f aca="false">Language!$E$191</f>
        <v>many g.</v>
      </c>
      <c r="IT66" s="214" t="str">
        <f aca="false">Language!$E$181</f>
        <v>teams</v>
      </c>
      <c r="IV66" s="327" t="str">
        <f aca="false">IFERROR(VLOOKUP(IV57,$B$57:$F$60,5,0),0)</f>
        <v/>
      </c>
      <c r="IW66" s="327" t="str">
        <f aca="false">IFERROR(VLOOKUP(IV62,$B$62:$F$63,5,0),0)</f>
        <v/>
      </c>
      <c r="IX66" s="327" t="str">
        <f aca="false">IFERROR(VLOOKUP(IV57,$D$57:$G$60,4,0),0)</f>
        <v/>
      </c>
      <c r="IY66" s="278"/>
      <c r="IZ66" s="279"/>
      <c r="JA66" s="279"/>
      <c r="JB66" s="213" t="str">
        <f aca="false">Language!$E$186</f>
        <v>Final</v>
      </c>
      <c r="JC66" s="213" t="str">
        <f aca="false">Language!$E$178</f>
        <v>W/D/L</v>
      </c>
      <c r="JD66" s="213" t="str">
        <f aca="false">Language!$E$179</f>
        <v>GD</v>
      </c>
      <c r="JE66" s="213" t="str">
        <f aca="false">Language!$E$180</f>
        <v>exact</v>
      </c>
      <c r="JF66" s="213" t="str">
        <f aca="false">Language!$E$191</f>
        <v>many g.</v>
      </c>
      <c r="JG66" s="214" t="str">
        <f aca="false">Language!$E$181</f>
        <v>teams</v>
      </c>
      <c r="JI66" s="327" t="str">
        <f aca="false">IFERROR(VLOOKUP(JI57,$B$57:$F$60,5,0),0)</f>
        <v/>
      </c>
      <c r="JJ66" s="327" t="str">
        <f aca="false">IFERROR(VLOOKUP(JI62,$B$62:$F$63,5,0),0)</f>
        <v/>
      </c>
      <c r="JK66" s="327" t="str">
        <f aca="false">IFERROR(VLOOKUP(JI57,$D$57:$G$60,4,0),0)</f>
        <v/>
      </c>
      <c r="JL66" s="278"/>
      <c r="JM66" s="279"/>
      <c r="JN66" s="279"/>
      <c r="JO66" s="213" t="str">
        <f aca="false">Language!$E$186</f>
        <v>Final</v>
      </c>
      <c r="JP66" s="213" t="str">
        <f aca="false">Language!$E$178</f>
        <v>W/D/L</v>
      </c>
      <c r="JQ66" s="213" t="str">
        <f aca="false">Language!$E$179</f>
        <v>GD</v>
      </c>
      <c r="JR66" s="213" t="str">
        <f aca="false">Language!$E$180</f>
        <v>exact</v>
      </c>
      <c r="JS66" s="213" t="str">
        <f aca="false">Language!$E$191</f>
        <v>many g.</v>
      </c>
      <c r="JT66" s="214" t="str">
        <f aca="false">Language!$E$181</f>
        <v>teams</v>
      </c>
      <c r="JV66" s="327" t="str">
        <f aca="false">IFERROR(VLOOKUP(JV57,$B$57:$F$60,5,0),0)</f>
        <v/>
      </c>
      <c r="JW66" s="327" t="str">
        <f aca="false">IFERROR(VLOOKUP(JV62,$B$62:$F$63,5,0),0)</f>
        <v/>
      </c>
      <c r="JX66" s="327" t="str">
        <f aca="false">IFERROR(VLOOKUP(JV57,$D$57:$G$60,4,0),0)</f>
        <v/>
      </c>
      <c r="JY66" s="278"/>
      <c r="JZ66" s="279"/>
      <c r="KA66" s="279"/>
      <c r="KB66" s="213" t="str">
        <f aca="false">Language!$E$186</f>
        <v>Final</v>
      </c>
      <c r="KC66" s="213" t="str">
        <f aca="false">Language!$E$178</f>
        <v>W/D/L</v>
      </c>
      <c r="KD66" s="213" t="str">
        <f aca="false">Language!$E$179</f>
        <v>GD</v>
      </c>
      <c r="KE66" s="213" t="str">
        <f aca="false">Language!$E$180</f>
        <v>exact</v>
      </c>
      <c r="KF66" s="213" t="str">
        <f aca="false">Language!$E$191</f>
        <v>many g.</v>
      </c>
      <c r="KG66" s="214" t="str">
        <f aca="false">Language!$E$181</f>
        <v>teams</v>
      </c>
      <c r="KI66" s="327" t="str">
        <f aca="false">IFERROR(VLOOKUP(KI57,$B$57:$F$60,5,0),0)</f>
        <v/>
      </c>
      <c r="KJ66" s="327" t="str">
        <f aca="false">IFERROR(VLOOKUP(KI62,$B$62:$F$63,5,0),0)</f>
        <v/>
      </c>
      <c r="KK66" s="327" t="str">
        <f aca="false">IFERROR(VLOOKUP(KI57,$D$57:$G$60,4,0),0)</f>
        <v/>
      </c>
      <c r="KL66" s="278"/>
      <c r="KM66" s="279"/>
      <c r="KN66" s="279"/>
      <c r="KO66" s="213" t="str">
        <f aca="false">Language!$E$186</f>
        <v>Final</v>
      </c>
      <c r="KP66" s="213" t="str">
        <f aca="false">Language!$E$178</f>
        <v>W/D/L</v>
      </c>
      <c r="KQ66" s="213" t="str">
        <f aca="false">Language!$E$179</f>
        <v>GD</v>
      </c>
      <c r="KR66" s="213" t="str">
        <f aca="false">Language!$E$180</f>
        <v>exact</v>
      </c>
      <c r="KS66" s="213" t="str">
        <f aca="false">Language!$E$191</f>
        <v>many g.</v>
      </c>
      <c r="KT66" s="214" t="str">
        <f aca="false">Language!$E$181</f>
        <v>teams</v>
      </c>
      <c r="KV66" s="327" t="str">
        <f aca="false">IFERROR(VLOOKUP(KV57,$B$57:$F$60,5,0),0)</f>
        <v/>
      </c>
      <c r="KW66" s="327" t="str">
        <f aca="false">IFERROR(VLOOKUP(KV62,$B$62:$F$63,5,0),0)</f>
        <v/>
      </c>
      <c r="KX66" s="327" t="str">
        <f aca="false">IFERROR(VLOOKUP(KV57,$D$57:$G$60,4,0),0)</f>
        <v/>
      </c>
      <c r="KY66" s="278"/>
      <c r="KZ66" s="279"/>
      <c r="LA66" s="279"/>
      <c r="LB66" s="213" t="str">
        <f aca="false">Language!$E$186</f>
        <v>Final</v>
      </c>
      <c r="LC66" s="213" t="str">
        <f aca="false">Language!$E$178</f>
        <v>W/D/L</v>
      </c>
      <c r="LD66" s="213" t="str">
        <f aca="false">Language!$E$179</f>
        <v>GD</v>
      </c>
      <c r="LE66" s="213" t="str">
        <f aca="false">Language!$E$180</f>
        <v>exact</v>
      </c>
      <c r="LF66" s="213" t="str">
        <f aca="false">Language!$E$191</f>
        <v>many g.</v>
      </c>
      <c r="LG66" s="214" t="str">
        <f aca="false">Language!$E$181</f>
        <v>teams</v>
      </c>
      <c r="LI66" s="327" t="str">
        <f aca="false">IFERROR(VLOOKUP(LI57,$B$57:$F$60,5,0),0)</f>
        <v/>
      </c>
      <c r="LJ66" s="327" t="str">
        <f aca="false">IFERROR(VLOOKUP(LI62,$B$62:$F$63,5,0),0)</f>
        <v/>
      </c>
      <c r="LK66" s="327" t="str">
        <f aca="false">IFERROR(VLOOKUP(LI57,$D$57:$G$60,4,0),0)</f>
        <v/>
      </c>
      <c r="LL66" s="278"/>
      <c r="LM66" s="279"/>
      <c r="LN66" s="279"/>
      <c r="LO66" s="213" t="str">
        <f aca="false">Language!$E$186</f>
        <v>Final</v>
      </c>
      <c r="LP66" s="213" t="str">
        <f aca="false">Language!$E$178</f>
        <v>W/D/L</v>
      </c>
      <c r="LQ66" s="213" t="str">
        <f aca="false">Language!$E$179</f>
        <v>GD</v>
      </c>
      <c r="LR66" s="213" t="str">
        <f aca="false">Language!$E$180</f>
        <v>exact</v>
      </c>
      <c r="LS66" s="213" t="str">
        <f aca="false">Language!$E$191</f>
        <v>many g.</v>
      </c>
      <c r="LT66" s="214" t="str">
        <f aca="false">Language!$E$181</f>
        <v>teams</v>
      </c>
      <c r="LV66" s="327" t="str">
        <f aca="false">IFERROR(VLOOKUP(LV57,$B$57:$F$60,5,0),0)</f>
        <v/>
      </c>
      <c r="LW66" s="327" t="str">
        <f aca="false">IFERROR(VLOOKUP(LV62,$B$62:$F$63,5,0),0)</f>
        <v/>
      </c>
      <c r="LX66" s="327" t="str">
        <f aca="false">IFERROR(VLOOKUP(LV57,$D$57:$G$60,4,0),0)</f>
        <v/>
      </c>
      <c r="LY66" s="278"/>
      <c r="LZ66" s="279"/>
      <c r="MA66" s="279"/>
      <c r="MB66" s="213" t="str">
        <f aca="false">Language!$E$186</f>
        <v>Final</v>
      </c>
      <c r="MC66" s="213" t="str">
        <f aca="false">Language!$E$178</f>
        <v>W/D/L</v>
      </c>
      <c r="MD66" s="213" t="str">
        <f aca="false">Language!$E$179</f>
        <v>GD</v>
      </c>
      <c r="ME66" s="213" t="str">
        <f aca="false">Language!$E$180</f>
        <v>exact</v>
      </c>
      <c r="MF66" s="213" t="str">
        <f aca="false">Language!$E$191</f>
        <v>many g.</v>
      </c>
      <c r="MG66" s="214" t="str">
        <f aca="false">Language!$E$181</f>
        <v>teams</v>
      </c>
    </row>
    <row r="67" customFormat="false" ht="15.5" hidden="false" customHeight="false" outlineLevel="0" collapsed="false">
      <c r="I67" s="327" t="str">
        <f aca="false">IFERROR(VLOOKUP(I58,$B$57:$F$60,5,0),0)</f>
        <v/>
      </c>
      <c r="J67" s="327" t="str">
        <f aca="false">IFERROR(VLOOKUP(I63,$B$62:$F$63,5,0),0)</f>
        <v/>
      </c>
      <c r="K67" s="327" t="str">
        <f aca="false">IFERROR(VLOOKUP(I58,$D$57:$G$60,4,0),0)</f>
        <v/>
      </c>
      <c r="L67" s="280" t="str">
        <f aca="false">Language!$E$216</f>
        <v>Number:</v>
      </c>
      <c r="M67" s="280"/>
      <c r="N67" s="280"/>
      <c r="O67" s="228" t="n">
        <f aca="false">SUM(O65:O65)</f>
        <v>0</v>
      </c>
      <c r="P67" s="228" t="n">
        <f aca="false">SUM(P6:P63)</f>
        <v>0</v>
      </c>
      <c r="Q67" s="228" t="n">
        <f aca="false">SUM(Q6:Q65)</f>
        <v>0</v>
      </c>
      <c r="R67" s="228" t="n">
        <f aca="false">SUM(R6:R65)</f>
        <v>0</v>
      </c>
      <c r="S67" s="228" t="n">
        <f aca="false">SUM(S6:S65)</f>
        <v>0</v>
      </c>
      <c r="T67" s="246" t="n">
        <f aca="false">SUM(T57:T65)</f>
        <v>0</v>
      </c>
      <c r="V67" s="327" t="str">
        <f aca="false">IFERROR(VLOOKUP(V58,$B$57:$F$60,5,0),0)</f>
        <v/>
      </c>
      <c r="W67" s="327" t="str">
        <f aca="false">IFERROR(VLOOKUP(V63,$B$62:$F$63,5,0),0)</f>
        <v/>
      </c>
      <c r="X67" s="327" t="str">
        <f aca="false">IFERROR(VLOOKUP(V58,$D$57:$G$60,4,0),0)</f>
        <v/>
      </c>
      <c r="Y67" s="280" t="str">
        <f aca="false">Language!$E$216</f>
        <v>Number:</v>
      </c>
      <c r="Z67" s="280"/>
      <c r="AA67" s="280"/>
      <c r="AB67" s="228" t="n">
        <f aca="false">SUM(AB65:AB65)</f>
        <v>0</v>
      </c>
      <c r="AC67" s="228" t="n">
        <f aca="false">SUM(AC6:AC63)</f>
        <v>0</v>
      </c>
      <c r="AD67" s="228" t="n">
        <f aca="false">SUM(AD6:AD65)</f>
        <v>0</v>
      </c>
      <c r="AE67" s="228" t="n">
        <f aca="false">SUM(AE6:AE65)</f>
        <v>0</v>
      </c>
      <c r="AF67" s="228" t="n">
        <f aca="false">SUM(AF6:AF65)</f>
        <v>0</v>
      </c>
      <c r="AG67" s="246" t="n">
        <f aca="false">SUM(AG57:AG65)</f>
        <v>0</v>
      </c>
      <c r="AI67" s="327" t="str">
        <f aca="false">IFERROR(VLOOKUP(AI58,$B$57:$F$60,5,0),0)</f>
        <v/>
      </c>
      <c r="AJ67" s="327" t="str">
        <f aca="false">IFERROR(VLOOKUP(AI63,$B$62:$F$63,5,0),0)</f>
        <v/>
      </c>
      <c r="AK67" s="327" t="str">
        <f aca="false">IFERROR(VLOOKUP(AI58,$D$57:$G$60,4,0),0)</f>
        <v/>
      </c>
      <c r="AL67" s="280" t="str">
        <f aca="false">Language!$E$216</f>
        <v>Number:</v>
      </c>
      <c r="AM67" s="280"/>
      <c r="AN67" s="280"/>
      <c r="AO67" s="228" t="n">
        <f aca="false">SUM(AO65:AO65)</f>
        <v>0</v>
      </c>
      <c r="AP67" s="228" t="n">
        <f aca="false">SUM(AP6:AP63)</f>
        <v>0</v>
      </c>
      <c r="AQ67" s="228" t="n">
        <f aca="false">SUM(AQ6:AQ65)</f>
        <v>0</v>
      </c>
      <c r="AR67" s="228" t="n">
        <f aca="false">SUM(AR6:AR65)</f>
        <v>0</v>
      </c>
      <c r="AS67" s="228" t="n">
        <f aca="false">SUM(AS6:AS65)</f>
        <v>0</v>
      </c>
      <c r="AT67" s="246" t="n">
        <f aca="false">SUM(AT57:AT65)</f>
        <v>0</v>
      </c>
      <c r="AV67" s="327" t="str">
        <f aca="false">IFERROR(VLOOKUP(AV58,$B$57:$F$60,5,0),0)</f>
        <v/>
      </c>
      <c r="AW67" s="327" t="str">
        <f aca="false">IFERROR(VLOOKUP(AV63,$B$62:$F$63,5,0),0)</f>
        <v/>
      </c>
      <c r="AX67" s="327" t="str">
        <f aca="false">IFERROR(VLOOKUP(AV58,$D$57:$G$60,4,0),0)</f>
        <v/>
      </c>
      <c r="AY67" s="280" t="str">
        <f aca="false">Language!$E$216</f>
        <v>Number:</v>
      </c>
      <c r="AZ67" s="280"/>
      <c r="BA67" s="280"/>
      <c r="BB67" s="228" t="n">
        <f aca="false">SUM(BB65:BB65)</f>
        <v>0</v>
      </c>
      <c r="BC67" s="228" t="n">
        <f aca="false">SUM(BC6:BC63)</f>
        <v>0</v>
      </c>
      <c r="BD67" s="228" t="n">
        <f aca="false">SUM(BD6:BD65)</f>
        <v>0</v>
      </c>
      <c r="BE67" s="228" t="n">
        <f aca="false">SUM(BE6:BE65)</f>
        <v>0</v>
      </c>
      <c r="BF67" s="228" t="n">
        <f aca="false">SUM(BF6:BF65)</f>
        <v>0</v>
      </c>
      <c r="BG67" s="246" t="n">
        <f aca="false">SUM(BG57:BG65)</f>
        <v>0</v>
      </c>
      <c r="BI67" s="327" t="str">
        <f aca="false">IFERROR(VLOOKUP(BI58,$B$57:$F$60,5,0),0)</f>
        <v/>
      </c>
      <c r="BJ67" s="327" t="str">
        <f aca="false">IFERROR(VLOOKUP(BI63,$B$62:$F$63,5,0),0)</f>
        <v/>
      </c>
      <c r="BK67" s="327" t="str">
        <f aca="false">IFERROR(VLOOKUP(BI58,$D$57:$G$60,4,0),0)</f>
        <v/>
      </c>
      <c r="BL67" s="280" t="str">
        <f aca="false">Language!$E$216</f>
        <v>Number:</v>
      </c>
      <c r="BM67" s="280"/>
      <c r="BN67" s="280"/>
      <c r="BO67" s="228" t="n">
        <f aca="false">SUM(BO65:BO65)</f>
        <v>0</v>
      </c>
      <c r="BP67" s="228" t="n">
        <f aca="false">SUM(BP6:BP63)</f>
        <v>0</v>
      </c>
      <c r="BQ67" s="228" t="n">
        <f aca="false">SUM(BQ6:BQ65)</f>
        <v>0</v>
      </c>
      <c r="BR67" s="228" t="n">
        <f aca="false">SUM(BR6:BR65)</f>
        <v>0</v>
      </c>
      <c r="BS67" s="228" t="n">
        <f aca="false">SUM(BS6:BS65)</f>
        <v>0</v>
      </c>
      <c r="BT67" s="246" t="n">
        <f aca="false">SUM(BT57:BT65)</f>
        <v>0</v>
      </c>
      <c r="BV67" s="327" t="str">
        <f aca="false">IFERROR(VLOOKUP(BV58,$B$57:$F$60,5,0),0)</f>
        <v/>
      </c>
      <c r="BW67" s="327" t="str">
        <f aca="false">IFERROR(VLOOKUP(BV63,$B$62:$F$63,5,0),0)</f>
        <v/>
      </c>
      <c r="BX67" s="327" t="str">
        <f aca="false">IFERROR(VLOOKUP(BV58,$D$57:$G$60,4,0),0)</f>
        <v/>
      </c>
      <c r="BY67" s="280" t="str">
        <f aca="false">Language!$E$216</f>
        <v>Number:</v>
      </c>
      <c r="BZ67" s="280"/>
      <c r="CA67" s="280"/>
      <c r="CB67" s="228" t="n">
        <f aca="false">SUM(CB65:CB65)</f>
        <v>0</v>
      </c>
      <c r="CC67" s="228" t="n">
        <f aca="false">SUM(CC6:CC63)</f>
        <v>0</v>
      </c>
      <c r="CD67" s="228" t="n">
        <f aca="false">SUM(CD6:CD65)</f>
        <v>0</v>
      </c>
      <c r="CE67" s="228" t="n">
        <f aca="false">SUM(CE6:CE65)</f>
        <v>0</v>
      </c>
      <c r="CF67" s="228" t="n">
        <f aca="false">SUM(CF6:CF65)</f>
        <v>0</v>
      </c>
      <c r="CG67" s="246" t="n">
        <f aca="false">SUM(CG57:CG65)</f>
        <v>0</v>
      </c>
      <c r="CI67" s="327" t="str">
        <f aca="false">IFERROR(VLOOKUP(CI58,$B$57:$F$60,5,0),0)</f>
        <v/>
      </c>
      <c r="CJ67" s="327" t="str">
        <f aca="false">IFERROR(VLOOKUP(CI63,$B$62:$F$63,5,0),0)</f>
        <v/>
      </c>
      <c r="CK67" s="327" t="str">
        <f aca="false">IFERROR(VLOOKUP(CI58,$D$57:$G$60,4,0),0)</f>
        <v/>
      </c>
      <c r="CL67" s="280" t="str">
        <f aca="false">Language!$E$216</f>
        <v>Number:</v>
      </c>
      <c r="CM67" s="280"/>
      <c r="CN67" s="280"/>
      <c r="CO67" s="228" t="n">
        <f aca="false">SUM(CO65:CO65)</f>
        <v>0</v>
      </c>
      <c r="CP67" s="228" t="n">
        <f aca="false">SUM(CP6:CP63)</f>
        <v>0</v>
      </c>
      <c r="CQ67" s="228" t="n">
        <f aca="false">SUM(CQ6:CQ65)</f>
        <v>0</v>
      </c>
      <c r="CR67" s="228" t="n">
        <f aca="false">SUM(CR6:CR65)</f>
        <v>0</v>
      </c>
      <c r="CS67" s="228" t="n">
        <f aca="false">SUM(CS6:CS65)</f>
        <v>0</v>
      </c>
      <c r="CT67" s="246" t="n">
        <f aca="false">SUM(CT57:CT65)</f>
        <v>0</v>
      </c>
      <c r="CV67" s="327" t="str">
        <f aca="false">IFERROR(VLOOKUP(CV58,$B$57:$F$60,5,0),0)</f>
        <v/>
      </c>
      <c r="CW67" s="327" t="str">
        <f aca="false">IFERROR(VLOOKUP(CV63,$B$62:$F$63,5,0),0)</f>
        <v/>
      </c>
      <c r="CX67" s="327" t="str">
        <f aca="false">IFERROR(VLOOKUP(CV58,$D$57:$G$60,4,0),0)</f>
        <v/>
      </c>
      <c r="CY67" s="280" t="str">
        <f aca="false">Language!$E$216</f>
        <v>Number:</v>
      </c>
      <c r="CZ67" s="280"/>
      <c r="DA67" s="280"/>
      <c r="DB67" s="228" t="n">
        <f aca="false">SUM(DB65:DB65)</f>
        <v>0</v>
      </c>
      <c r="DC67" s="228" t="n">
        <f aca="false">SUM(DC6:DC63)</f>
        <v>0</v>
      </c>
      <c r="DD67" s="228" t="n">
        <f aca="false">SUM(DD6:DD65)</f>
        <v>0</v>
      </c>
      <c r="DE67" s="228" t="n">
        <f aca="false">SUM(DE6:DE65)</f>
        <v>0</v>
      </c>
      <c r="DF67" s="228" t="n">
        <f aca="false">SUM(DF6:DF65)</f>
        <v>0</v>
      </c>
      <c r="DG67" s="246" t="n">
        <f aca="false">SUM(DG57:DG65)</f>
        <v>0</v>
      </c>
      <c r="DI67" s="327" t="str">
        <f aca="false">IFERROR(VLOOKUP(DI58,$B$57:$F$60,5,0),0)</f>
        <v/>
      </c>
      <c r="DJ67" s="327" t="str">
        <f aca="false">IFERROR(VLOOKUP(DI63,$B$62:$F$63,5,0),0)</f>
        <v/>
      </c>
      <c r="DK67" s="327" t="str">
        <f aca="false">IFERROR(VLOOKUP(DI58,$D$57:$G$60,4,0),0)</f>
        <v/>
      </c>
      <c r="DL67" s="280" t="str">
        <f aca="false">Language!$E$216</f>
        <v>Number:</v>
      </c>
      <c r="DM67" s="280"/>
      <c r="DN67" s="280"/>
      <c r="DO67" s="228" t="n">
        <f aca="false">SUM(DO65:DO65)</f>
        <v>0</v>
      </c>
      <c r="DP67" s="228" t="n">
        <f aca="false">SUM(DP6:DP63)</f>
        <v>0</v>
      </c>
      <c r="DQ67" s="228" t="n">
        <f aca="false">SUM(DQ6:DQ65)</f>
        <v>0</v>
      </c>
      <c r="DR67" s="228" t="n">
        <f aca="false">SUM(DR6:DR65)</f>
        <v>0</v>
      </c>
      <c r="DS67" s="228" t="n">
        <f aca="false">SUM(DS6:DS65)</f>
        <v>0</v>
      </c>
      <c r="DT67" s="246" t="n">
        <f aca="false">SUM(DT57:DT65)</f>
        <v>0</v>
      </c>
      <c r="DV67" s="327" t="str">
        <f aca="false">IFERROR(VLOOKUP(DV58,$B$57:$F$60,5,0),0)</f>
        <v/>
      </c>
      <c r="DW67" s="327" t="str">
        <f aca="false">IFERROR(VLOOKUP(DV63,$B$62:$F$63,5,0),0)</f>
        <v/>
      </c>
      <c r="DX67" s="327" t="str">
        <f aca="false">IFERROR(VLOOKUP(DV58,$D$57:$G$60,4,0),0)</f>
        <v/>
      </c>
      <c r="DY67" s="280" t="str">
        <f aca="false">Language!$E$216</f>
        <v>Number:</v>
      </c>
      <c r="DZ67" s="280"/>
      <c r="EA67" s="280"/>
      <c r="EB67" s="228" t="n">
        <f aca="false">SUM(EB65:EB65)</f>
        <v>0</v>
      </c>
      <c r="EC67" s="228" t="n">
        <f aca="false">SUM(EC6:EC63)</f>
        <v>0</v>
      </c>
      <c r="ED67" s="228" t="n">
        <f aca="false">SUM(ED6:ED65)</f>
        <v>0</v>
      </c>
      <c r="EE67" s="228" t="n">
        <f aca="false">SUM(EE6:EE65)</f>
        <v>0</v>
      </c>
      <c r="EF67" s="228" t="n">
        <f aca="false">SUM(EF6:EF65)</f>
        <v>0</v>
      </c>
      <c r="EG67" s="246" t="n">
        <f aca="false">SUM(EG57:EG65)</f>
        <v>0</v>
      </c>
      <c r="EI67" s="327" t="str">
        <f aca="false">IFERROR(VLOOKUP(EI58,$B$57:$F$60,5,0),0)</f>
        <v/>
      </c>
      <c r="EJ67" s="327" t="str">
        <f aca="false">IFERROR(VLOOKUP(EI63,$B$62:$F$63,5,0),0)</f>
        <v/>
      </c>
      <c r="EK67" s="327" t="str">
        <f aca="false">IFERROR(VLOOKUP(EI58,$D$57:$G$60,4,0),0)</f>
        <v/>
      </c>
      <c r="EL67" s="280" t="str">
        <f aca="false">Language!$E$216</f>
        <v>Number:</v>
      </c>
      <c r="EM67" s="280"/>
      <c r="EN67" s="280"/>
      <c r="EO67" s="228" t="n">
        <f aca="false">SUM(EO65:EO65)</f>
        <v>0</v>
      </c>
      <c r="EP67" s="228" t="n">
        <f aca="false">SUM(EP6:EP63)</f>
        <v>0</v>
      </c>
      <c r="EQ67" s="228" t="n">
        <f aca="false">SUM(EQ6:EQ65)</f>
        <v>0</v>
      </c>
      <c r="ER67" s="228" t="n">
        <f aca="false">SUM(ER6:ER65)</f>
        <v>0</v>
      </c>
      <c r="ES67" s="228" t="n">
        <f aca="false">SUM(ES6:ES65)</f>
        <v>0</v>
      </c>
      <c r="ET67" s="246" t="n">
        <f aca="false">SUM(ET57:ET65)</f>
        <v>0</v>
      </c>
      <c r="EV67" s="327" t="str">
        <f aca="false">IFERROR(VLOOKUP(EV58,$B$57:$F$60,5,0),0)</f>
        <v/>
      </c>
      <c r="EW67" s="327" t="str">
        <f aca="false">IFERROR(VLOOKUP(EV63,$B$62:$F$63,5,0),0)</f>
        <v/>
      </c>
      <c r="EX67" s="327" t="str">
        <f aca="false">IFERROR(VLOOKUP(EV58,$D$57:$G$60,4,0),0)</f>
        <v/>
      </c>
      <c r="EY67" s="280" t="str">
        <f aca="false">Language!$E$216</f>
        <v>Number:</v>
      </c>
      <c r="EZ67" s="280"/>
      <c r="FA67" s="280"/>
      <c r="FB67" s="228" t="n">
        <f aca="false">SUM(FB65:FB65)</f>
        <v>0</v>
      </c>
      <c r="FC67" s="228" t="n">
        <f aca="false">SUM(FC6:FC63)</f>
        <v>0</v>
      </c>
      <c r="FD67" s="228" t="n">
        <f aca="false">SUM(FD6:FD65)</f>
        <v>0</v>
      </c>
      <c r="FE67" s="228" t="n">
        <f aca="false">SUM(FE6:FE65)</f>
        <v>0</v>
      </c>
      <c r="FF67" s="228" t="n">
        <f aca="false">SUM(FF6:FF65)</f>
        <v>0</v>
      </c>
      <c r="FG67" s="246" t="n">
        <f aca="false">SUM(FG57:FG65)</f>
        <v>0</v>
      </c>
      <c r="FI67" s="327" t="str">
        <f aca="false">IFERROR(VLOOKUP(FI58,$B$57:$F$60,5,0),0)</f>
        <v/>
      </c>
      <c r="FJ67" s="327" t="str">
        <f aca="false">IFERROR(VLOOKUP(FI63,$B$62:$F$63,5,0),0)</f>
        <v/>
      </c>
      <c r="FK67" s="327" t="str">
        <f aca="false">IFERROR(VLOOKUP(FI58,$D$57:$G$60,4,0),0)</f>
        <v/>
      </c>
      <c r="FL67" s="280" t="str">
        <f aca="false">Language!$E$216</f>
        <v>Number:</v>
      </c>
      <c r="FM67" s="280"/>
      <c r="FN67" s="280"/>
      <c r="FO67" s="228" t="n">
        <f aca="false">SUM(FO65:FO65)</f>
        <v>0</v>
      </c>
      <c r="FP67" s="228" t="n">
        <f aca="false">SUM(FP6:FP63)</f>
        <v>0</v>
      </c>
      <c r="FQ67" s="228" t="n">
        <f aca="false">SUM(FQ6:FQ65)</f>
        <v>0</v>
      </c>
      <c r="FR67" s="228" t="n">
        <f aca="false">SUM(FR6:FR65)</f>
        <v>0</v>
      </c>
      <c r="FS67" s="228" t="n">
        <f aca="false">SUM(FS6:FS65)</f>
        <v>0</v>
      </c>
      <c r="FT67" s="246" t="n">
        <f aca="false">SUM(FT57:FT65)</f>
        <v>0</v>
      </c>
      <c r="FV67" s="327" t="str">
        <f aca="false">IFERROR(VLOOKUP(FV58,$B$57:$F$60,5,0),0)</f>
        <v/>
      </c>
      <c r="FW67" s="327" t="str">
        <f aca="false">IFERROR(VLOOKUP(FV63,$B$62:$F$63,5,0),0)</f>
        <v/>
      </c>
      <c r="FX67" s="327" t="str">
        <f aca="false">IFERROR(VLOOKUP(FV58,$D$57:$G$60,4,0),0)</f>
        <v/>
      </c>
      <c r="FY67" s="280" t="str">
        <f aca="false">Language!$E$216</f>
        <v>Number:</v>
      </c>
      <c r="FZ67" s="280"/>
      <c r="GA67" s="280"/>
      <c r="GB67" s="228" t="n">
        <f aca="false">SUM(GB65:GB65)</f>
        <v>0</v>
      </c>
      <c r="GC67" s="228" t="n">
        <f aca="false">SUM(GC6:GC63)</f>
        <v>0</v>
      </c>
      <c r="GD67" s="228" t="n">
        <f aca="false">SUM(GD6:GD65)</f>
        <v>0</v>
      </c>
      <c r="GE67" s="228" t="n">
        <f aca="false">SUM(GE6:GE65)</f>
        <v>0</v>
      </c>
      <c r="GF67" s="228" t="n">
        <f aca="false">SUM(GF6:GF65)</f>
        <v>0</v>
      </c>
      <c r="GG67" s="246" t="n">
        <f aca="false">SUM(GG57:GG65)</f>
        <v>0</v>
      </c>
      <c r="GI67" s="327" t="str">
        <f aca="false">IFERROR(VLOOKUP(GI58,$B$57:$F$60,5,0),0)</f>
        <v/>
      </c>
      <c r="GJ67" s="327" t="str">
        <f aca="false">IFERROR(VLOOKUP(GI63,$B$62:$F$63,5,0),0)</f>
        <v/>
      </c>
      <c r="GK67" s="327" t="str">
        <f aca="false">IFERROR(VLOOKUP(GI58,$D$57:$G$60,4,0),0)</f>
        <v/>
      </c>
      <c r="GL67" s="280" t="str">
        <f aca="false">Language!$E$216</f>
        <v>Number:</v>
      </c>
      <c r="GM67" s="280"/>
      <c r="GN67" s="280"/>
      <c r="GO67" s="228" t="n">
        <f aca="false">SUM(GO65:GO65)</f>
        <v>0</v>
      </c>
      <c r="GP67" s="228" t="n">
        <f aca="false">SUM(GP6:GP63)</f>
        <v>0</v>
      </c>
      <c r="GQ67" s="228" t="n">
        <f aca="false">SUM(GQ6:GQ65)</f>
        <v>0</v>
      </c>
      <c r="GR67" s="228" t="n">
        <f aca="false">SUM(GR6:GR65)</f>
        <v>0</v>
      </c>
      <c r="GS67" s="228" t="n">
        <f aca="false">SUM(GS6:GS65)</f>
        <v>0</v>
      </c>
      <c r="GT67" s="246" t="n">
        <f aca="false">SUM(GT57:GT65)</f>
        <v>0</v>
      </c>
      <c r="GV67" s="327" t="str">
        <f aca="false">IFERROR(VLOOKUP(GV58,$B$57:$F$60,5,0),0)</f>
        <v/>
      </c>
      <c r="GW67" s="327" t="str">
        <f aca="false">IFERROR(VLOOKUP(GV63,$B$62:$F$63,5,0),0)</f>
        <v/>
      </c>
      <c r="GX67" s="327" t="str">
        <f aca="false">IFERROR(VLOOKUP(GV58,$D$57:$G$60,4,0),0)</f>
        <v/>
      </c>
      <c r="GY67" s="280" t="str">
        <f aca="false">Language!$E$216</f>
        <v>Number:</v>
      </c>
      <c r="GZ67" s="280"/>
      <c r="HA67" s="280"/>
      <c r="HB67" s="228" t="n">
        <f aca="false">SUM(HB65:HB65)</f>
        <v>0</v>
      </c>
      <c r="HC67" s="228" t="n">
        <f aca="false">SUM(HC6:HC63)</f>
        <v>0</v>
      </c>
      <c r="HD67" s="228" t="n">
        <f aca="false">SUM(HD6:HD65)</f>
        <v>0</v>
      </c>
      <c r="HE67" s="228" t="n">
        <f aca="false">SUM(HE6:HE65)</f>
        <v>0</v>
      </c>
      <c r="HF67" s="228" t="n">
        <f aca="false">SUM(HF6:HF65)</f>
        <v>0</v>
      </c>
      <c r="HG67" s="246" t="n">
        <f aca="false">SUM(HG57:HG65)</f>
        <v>0</v>
      </c>
      <c r="HI67" s="327" t="str">
        <f aca="false">IFERROR(VLOOKUP(HI58,$B$57:$F$60,5,0),0)</f>
        <v/>
      </c>
      <c r="HJ67" s="327" t="str">
        <f aca="false">IFERROR(VLOOKUP(HI63,$B$62:$F$63,5,0),0)</f>
        <v/>
      </c>
      <c r="HK67" s="327" t="str">
        <f aca="false">IFERROR(VLOOKUP(HI58,$D$57:$G$60,4,0),0)</f>
        <v/>
      </c>
      <c r="HL67" s="280" t="str">
        <f aca="false">Language!$E$216</f>
        <v>Number:</v>
      </c>
      <c r="HM67" s="280"/>
      <c r="HN67" s="280"/>
      <c r="HO67" s="228" t="n">
        <f aca="false">SUM(HO65:HO65)</f>
        <v>0</v>
      </c>
      <c r="HP67" s="228" t="n">
        <f aca="false">SUM(HP6:HP63)</f>
        <v>0</v>
      </c>
      <c r="HQ67" s="228" t="n">
        <f aca="false">SUM(HQ6:HQ65)</f>
        <v>0</v>
      </c>
      <c r="HR67" s="228" t="n">
        <f aca="false">SUM(HR6:HR65)</f>
        <v>0</v>
      </c>
      <c r="HS67" s="228" t="n">
        <f aca="false">SUM(HS6:HS65)</f>
        <v>0</v>
      </c>
      <c r="HT67" s="246" t="n">
        <f aca="false">SUM(HT57:HT65)</f>
        <v>0</v>
      </c>
      <c r="HV67" s="327" t="str">
        <f aca="false">IFERROR(VLOOKUP(HV58,$B$57:$F$60,5,0),0)</f>
        <v/>
      </c>
      <c r="HW67" s="327" t="str">
        <f aca="false">IFERROR(VLOOKUP(HV63,$B$62:$F$63,5,0),0)</f>
        <v/>
      </c>
      <c r="HX67" s="327" t="str">
        <f aca="false">IFERROR(VLOOKUP(HV58,$D$57:$G$60,4,0),0)</f>
        <v/>
      </c>
      <c r="HY67" s="280" t="str">
        <f aca="false">Language!$E$216</f>
        <v>Number:</v>
      </c>
      <c r="HZ67" s="280"/>
      <c r="IA67" s="280"/>
      <c r="IB67" s="228" t="n">
        <f aca="false">SUM(IB65:IB65)</f>
        <v>0</v>
      </c>
      <c r="IC67" s="228" t="n">
        <f aca="false">SUM(IC6:IC63)</f>
        <v>0</v>
      </c>
      <c r="ID67" s="228" t="n">
        <f aca="false">SUM(ID6:ID65)</f>
        <v>0</v>
      </c>
      <c r="IE67" s="228" t="n">
        <f aca="false">SUM(IE6:IE65)</f>
        <v>0</v>
      </c>
      <c r="IF67" s="228" t="n">
        <f aca="false">SUM(IF6:IF65)</f>
        <v>0</v>
      </c>
      <c r="IG67" s="246" t="n">
        <f aca="false">SUM(IG57:IG65)</f>
        <v>0</v>
      </c>
      <c r="II67" s="327" t="str">
        <f aca="false">IFERROR(VLOOKUP(II58,$B$57:$F$60,5,0),0)</f>
        <v/>
      </c>
      <c r="IJ67" s="327" t="str">
        <f aca="false">IFERROR(VLOOKUP(II63,$B$62:$F$63,5,0),0)</f>
        <v/>
      </c>
      <c r="IK67" s="327" t="str">
        <f aca="false">IFERROR(VLOOKUP(II58,$D$57:$G$60,4,0),0)</f>
        <v/>
      </c>
      <c r="IL67" s="280" t="str">
        <f aca="false">Language!$E$216</f>
        <v>Number:</v>
      </c>
      <c r="IM67" s="280"/>
      <c r="IN67" s="280"/>
      <c r="IO67" s="228" t="n">
        <f aca="false">SUM(IO65:IO65)</f>
        <v>0</v>
      </c>
      <c r="IP67" s="228" t="n">
        <f aca="false">SUM(IP6:IP63)</f>
        <v>0</v>
      </c>
      <c r="IQ67" s="228" t="n">
        <f aca="false">SUM(IQ6:IQ65)</f>
        <v>0</v>
      </c>
      <c r="IR67" s="228" t="n">
        <f aca="false">SUM(IR6:IR65)</f>
        <v>0</v>
      </c>
      <c r="IS67" s="228" t="n">
        <f aca="false">SUM(IS6:IS65)</f>
        <v>0</v>
      </c>
      <c r="IT67" s="246" t="n">
        <f aca="false">SUM(IT57:IT65)</f>
        <v>0</v>
      </c>
      <c r="IV67" s="327" t="str">
        <f aca="false">IFERROR(VLOOKUP(IV58,$B$57:$F$60,5,0),0)</f>
        <v/>
      </c>
      <c r="IW67" s="327" t="str">
        <f aca="false">IFERROR(VLOOKUP(IV63,$B$62:$F$63,5,0),0)</f>
        <v/>
      </c>
      <c r="IX67" s="327" t="str">
        <f aca="false">IFERROR(VLOOKUP(IV58,$D$57:$G$60,4,0),0)</f>
        <v/>
      </c>
      <c r="IY67" s="280" t="str">
        <f aca="false">Language!$E$216</f>
        <v>Number:</v>
      </c>
      <c r="IZ67" s="280"/>
      <c r="JA67" s="280"/>
      <c r="JB67" s="228" t="n">
        <f aca="false">SUM(JB65:JB65)</f>
        <v>0</v>
      </c>
      <c r="JC67" s="228" t="n">
        <f aca="false">SUM(JC6:JC63)</f>
        <v>0</v>
      </c>
      <c r="JD67" s="228" t="n">
        <f aca="false">SUM(JD6:JD65)</f>
        <v>0</v>
      </c>
      <c r="JE67" s="228" t="n">
        <f aca="false">SUM(JE6:JE65)</f>
        <v>0</v>
      </c>
      <c r="JF67" s="228" t="n">
        <f aca="false">SUM(JF6:JF65)</f>
        <v>0</v>
      </c>
      <c r="JG67" s="246" t="n">
        <f aca="false">SUM(JG57:JG65)</f>
        <v>0</v>
      </c>
      <c r="JI67" s="327" t="str">
        <f aca="false">IFERROR(VLOOKUP(JI58,$B$57:$F$60,5,0),0)</f>
        <v/>
      </c>
      <c r="JJ67" s="327" t="str">
        <f aca="false">IFERROR(VLOOKUP(JI63,$B$62:$F$63,5,0),0)</f>
        <v/>
      </c>
      <c r="JK67" s="327" t="str">
        <f aca="false">IFERROR(VLOOKUP(JI58,$D$57:$G$60,4,0),0)</f>
        <v/>
      </c>
      <c r="JL67" s="280" t="str">
        <f aca="false">Language!$E$216</f>
        <v>Number:</v>
      </c>
      <c r="JM67" s="280"/>
      <c r="JN67" s="280"/>
      <c r="JO67" s="228" t="n">
        <f aca="false">SUM(JO65:JO65)</f>
        <v>0</v>
      </c>
      <c r="JP67" s="228" t="n">
        <f aca="false">SUM(JP6:JP63)</f>
        <v>0</v>
      </c>
      <c r="JQ67" s="228" t="n">
        <f aca="false">SUM(JQ6:JQ65)</f>
        <v>0</v>
      </c>
      <c r="JR67" s="228" t="n">
        <f aca="false">SUM(JR6:JR65)</f>
        <v>0</v>
      </c>
      <c r="JS67" s="228" t="n">
        <f aca="false">SUM(JS6:JS65)</f>
        <v>0</v>
      </c>
      <c r="JT67" s="246" t="n">
        <f aca="false">SUM(JT57:JT65)</f>
        <v>0</v>
      </c>
      <c r="JV67" s="327" t="str">
        <f aca="false">IFERROR(VLOOKUP(JV58,$B$57:$F$60,5,0),0)</f>
        <v/>
      </c>
      <c r="JW67" s="327" t="str">
        <f aca="false">IFERROR(VLOOKUP(JV63,$B$62:$F$63,5,0),0)</f>
        <v/>
      </c>
      <c r="JX67" s="327" t="str">
        <f aca="false">IFERROR(VLOOKUP(JV58,$D$57:$G$60,4,0),0)</f>
        <v/>
      </c>
      <c r="JY67" s="280" t="str">
        <f aca="false">Language!$E$216</f>
        <v>Number:</v>
      </c>
      <c r="JZ67" s="280"/>
      <c r="KA67" s="280"/>
      <c r="KB67" s="228" t="n">
        <f aca="false">SUM(KB65:KB65)</f>
        <v>0</v>
      </c>
      <c r="KC67" s="228" t="n">
        <f aca="false">SUM(KC6:KC63)</f>
        <v>0</v>
      </c>
      <c r="KD67" s="228" t="n">
        <f aca="false">SUM(KD6:KD65)</f>
        <v>0</v>
      </c>
      <c r="KE67" s="228" t="n">
        <f aca="false">SUM(KE6:KE65)</f>
        <v>0</v>
      </c>
      <c r="KF67" s="228" t="n">
        <f aca="false">SUM(KF6:KF65)</f>
        <v>0</v>
      </c>
      <c r="KG67" s="246" t="n">
        <f aca="false">SUM(KG57:KG65)</f>
        <v>0</v>
      </c>
      <c r="KI67" s="327" t="str">
        <f aca="false">IFERROR(VLOOKUP(KI58,$B$57:$F$60,5,0),0)</f>
        <v/>
      </c>
      <c r="KJ67" s="327" t="str">
        <f aca="false">IFERROR(VLOOKUP(KI63,$B$62:$F$63,5,0),0)</f>
        <v/>
      </c>
      <c r="KK67" s="327" t="str">
        <f aca="false">IFERROR(VLOOKUP(KI58,$D$57:$G$60,4,0),0)</f>
        <v/>
      </c>
      <c r="KL67" s="280" t="str">
        <f aca="false">Language!$E$216</f>
        <v>Number:</v>
      </c>
      <c r="KM67" s="280"/>
      <c r="KN67" s="280"/>
      <c r="KO67" s="228" t="n">
        <f aca="false">SUM(KO65:KO65)</f>
        <v>0</v>
      </c>
      <c r="KP67" s="228" t="n">
        <f aca="false">SUM(KP6:KP63)</f>
        <v>0</v>
      </c>
      <c r="KQ67" s="228" t="n">
        <f aca="false">SUM(KQ6:KQ65)</f>
        <v>0</v>
      </c>
      <c r="KR67" s="228" t="n">
        <f aca="false">SUM(KR6:KR65)</f>
        <v>0</v>
      </c>
      <c r="KS67" s="228" t="n">
        <f aca="false">SUM(KS6:KS65)</f>
        <v>0</v>
      </c>
      <c r="KT67" s="246" t="n">
        <f aca="false">SUM(KT57:KT65)</f>
        <v>0</v>
      </c>
      <c r="KV67" s="327" t="str">
        <f aca="false">IFERROR(VLOOKUP(KV58,$B$57:$F$60,5,0),0)</f>
        <v/>
      </c>
      <c r="KW67" s="327" t="str">
        <f aca="false">IFERROR(VLOOKUP(KV63,$B$62:$F$63,5,0),0)</f>
        <v/>
      </c>
      <c r="KX67" s="327" t="str">
        <f aca="false">IFERROR(VLOOKUP(KV58,$D$57:$G$60,4,0),0)</f>
        <v/>
      </c>
      <c r="KY67" s="280" t="str">
        <f aca="false">Language!$E$216</f>
        <v>Number:</v>
      </c>
      <c r="KZ67" s="280"/>
      <c r="LA67" s="280"/>
      <c r="LB67" s="228" t="n">
        <f aca="false">SUM(LB65:LB65)</f>
        <v>0</v>
      </c>
      <c r="LC67" s="228" t="n">
        <f aca="false">SUM(LC6:LC63)</f>
        <v>0</v>
      </c>
      <c r="LD67" s="228" t="n">
        <f aca="false">SUM(LD6:LD65)</f>
        <v>0</v>
      </c>
      <c r="LE67" s="228" t="n">
        <f aca="false">SUM(LE6:LE65)</f>
        <v>0</v>
      </c>
      <c r="LF67" s="228" t="n">
        <f aca="false">SUM(LF6:LF65)</f>
        <v>0</v>
      </c>
      <c r="LG67" s="246" t="n">
        <f aca="false">SUM(LG57:LG65)</f>
        <v>0</v>
      </c>
      <c r="LI67" s="327" t="str">
        <f aca="false">IFERROR(VLOOKUP(LI58,$B$57:$F$60,5,0),0)</f>
        <v/>
      </c>
      <c r="LJ67" s="327" t="str">
        <f aca="false">IFERROR(VLOOKUP(LI63,$B$62:$F$63,5,0),0)</f>
        <v/>
      </c>
      <c r="LK67" s="327" t="str">
        <f aca="false">IFERROR(VLOOKUP(LI58,$D$57:$G$60,4,0),0)</f>
        <v/>
      </c>
      <c r="LL67" s="280" t="str">
        <f aca="false">Language!$E$216</f>
        <v>Number:</v>
      </c>
      <c r="LM67" s="280"/>
      <c r="LN67" s="280"/>
      <c r="LO67" s="228" t="n">
        <f aca="false">SUM(LO65:LO65)</f>
        <v>0</v>
      </c>
      <c r="LP67" s="228" t="n">
        <f aca="false">SUM(LP6:LP63)</f>
        <v>0</v>
      </c>
      <c r="LQ67" s="228" t="n">
        <f aca="false">SUM(LQ6:LQ65)</f>
        <v>0</v>
      </c>
      <c r="LR67" s="228" t="n">
        <f aca="false">SUM(LR6:LR65)</f>
        <v>0</v>
      </c>
      <c r="LS67" s="228" t="n">
        <f aca="false">SUM(LS6:LS65)</f>
        <v>0</v>
      </c>
      <c r="LT67" s="246" t="n">
        <f aca="false">SUM(LT57:LT65)</f>
        <v>0</v>
      </c>
      <c r="LV67" s="327" t="str">
        <f aca="false">IFERROR(VLOOKUP(LV58,$B$57:$F$60,5,0),0)</f>
        <v/>
      </c>
      <c r="LW67" s="327" t="str">
        <f aca="false">IFERROR(VLOOKUP(LV63,$B$62:$F$63,5,0),0)</f>
        <v/>
      </c>
      <c r="LX67" s="327" t="str">
        <f aca="false">IFERROR(VLOOKUP(LV58,$D$57:$G$60,4,0),0)</f>
        <v/>
      </c>
      <c r="LY67" s="280" t="str">
        <f aca="false">Language!$E$216</f>
        <v>Number:</v>
      </c>
      <c r="LZ67" s="280"/>
      <c r="MA67" s="280"/>
      <c r="MB67" s="228" t="n">
        <f aca="false">SUM(MB65:MB65)</f>
        <v>0</v>
      </c>
      <c r="MC67" s="228" t="n">
        <f aca="false">SUM(MC6:MC63)</f>
        <v>0</v>
      </c>
      <c r="MD67" s="228" t="n">
        <f aca="false">SUM(MD6:MD65)</f>
        <v>0</v>
      </c>
      <c r="ME67" s="228" t="n">
        <f aca="false">SUM(ME6:ME65)</f>
        <v>0</v>
      </c>
      <c r="MF67" s="228" t="n">
        <f aca="false">SUM(MF6:MF65)</f>
        <v>0</v>
      </c>
      <c r="MG67" s="246" t="n">
        <f aca="false">SUM(MG57:MG65)</f>
        <v>0</v>
      </c>
    </row>
    <row r="68" customFormat="false" ht="16.5" hidden="true" customHeight="true" outlineLevel="0" collapsed="false">
      <c r="I68" s="327" t="str">
        <f aca="false">IFERROR(VLOOKUP(I59,$B$57:$F$60,5,0),0)</f>
        <v/>
      </c>
      <c r="J68" s="327" t="str">
        <f aca="false">IFERROR(VLOOKUP(I62,$D$62:$G$63,4,0),0)</f>
        <v/>
      </c>
      <c r="K68" s="327" t="str">
        <f aca="false">IFERROR(VLOOKUP(I59,$D$57:$G$60,4,0),0)</f>
        <v/>
      </c>
      <c r="L68" s="280" t="str">
        <f aca="false">Language!$E$175</f>
        <v>Points:</v>
      </c>
      <c r="M68" s="280"/>
      <c r="N68" s="280"/>
      <c r="O68" s="228" t="n">
        <f aca="false">O67*PrSettings!$F$9</f>
        <v>0</v>
      </c>
      <c r="P68" s="228" t="n">
        <f aca="false">P67*PrSettings!$F$4</f>
        <v>0</v>
      </c>
      <c r="Q68" s="228" t="n">
        <f aca="false">Q67*PrSettings!$F$5</f>
        <v>0</v>
      </c>
      <c r="R68" s="228" t="n">
        <f aca="false">R67*PrSettings!$F$6</f>
        <v>0</v>
      </c>
      <c r="S68" s="228" t="n">
        <f aca="false">S67*PrSettings!$F$7</f>
        <v>0</v>
      </c>
      <c r="T68" s="246" t="n">
        <f aca="false">T67*PrSettings!$F$8</f>
        <v>0</v>
      </c>
      <c r="V68" s="327" t="str">
        <f aca="false">IFERROR(VLOOKUP(V59,$B$57:$F$60,5,0),0)</f>
        <v/>
      </c>
      <c r="W68" s="327" t="str">
        <f aca="false">IFERROR(VLOOKUP(V62,$D$62:$G$63,4,0),0)</f>
        <v/>
      </c>
      <c r="X68" s="327" t="str">
        <f aca="false">IFERROR(VLOOKUP(V59,$D$57:$G$60,4,0),0)</f>
        <v/>
      </c>
      <c r="Y68" s="280" t="str">
        <f aca="false">Language!$E$175</f>
        <v>Points:</v>
      </c>
      <c r="Z68" s="280"/>
      <c r="AA68" s="280"/>
      <c r="AB68" s="228" t="n">
        <f aca="false">AB67*PrSettings!$F$9</f>
        <v>0</v>
      </c>
      <c r="AC68" s="228" t="n">
        <f aca="false">AC67*PrSettings!$F$4</f>
        <v>0</v>
      </c>
      <c r="AD68" s="228" t="n">
        <f aca="false">AD67*PrSettings!$F$5</f>
        <v>0</v>
      </c>
      <c r="AE68" s="228" t="n">
        <f aca="false">AE67*PrSettings!$F$6</f>
        <v>0</v>
      </c>
      <c r="AF68" s="228" t="n">
        <f aca="false">AF67*PrSettings!$F$7</f>
        <v>0</v>
      </c>
      <c r="AG68" s="246" t="n">
        <f aca="false">AG67*PrSettings!$F$8</f>
        <v>0</v>
      </c>
      <c r="AI68" s="327" t="str">
        <f aca="false">IFERROR(VLOOKUP(AI59,$B$57:$F$60,5,0),0)</f>
        <v/>
      </c>
      <c r="AJ68" s="327" t="str">
        <f aca="false">IFERROR(VLOOKUP(AI62,$D$62:$G$63,4,0),0)</f>
        <v/>
      </c>
      <c r="AK68" s="327" t="str">
        <f aca="false">IFERROR(VLOOKUP(AI59,$D$57:$G$60,4,0),0)</f>
        <v/>
      </c>
      <c r="AL68" s="280" t="str">
        <f aca="false">Language!$E$175</f>
        <v>Points:</v>
      </c>
      <c r="AM68" s="280"/>
      <c r="AN68" s="280"/>
      <c r="AO68" s="228" t="n">
        <f aca="false">AO67*PrSettings!$F$9</f>
        <v>0</v>
      </c>
      <c r="AP68" s="228" t="n">
        <f aca="false">AP67*PrSettings!$F$4</f>
        <v>0</v>
      </c>
      <c r="AQ68" s="228" t="n">
        <f aca="false">AQ67*PrSettings!$F$5</f>
        <v>0</v>
      </c>
      <c r="AR68" s="228" t="n">
        <f aca="false">AR67*PrSettings!$F$6</f>
        <v>0</v>
      </c>
      <c r="AS68" s="228" t="n">
        <f aca="false">AS67*PrSettings!$F$7</f>
        <v>0</v>
      </c>
      <c r="AT68" s="246" t="n">
        <f aca="false">AT67*PrSettings!$F$8</f>
        <v>0</v>
      </c>
      <c r="AV68" s="327" t="str">
        <f aca="false">IFERROR(VLOOKUP(AV59,$B$57:$F$60,5,0),0)</f>
        <v/>
      </c>
      <c r="AW68" s="327" t="str">
        <f aca="false">IFERROR(VLOOKUP(AV62,$D$62:$G$63,4,0),0)</f>
        <v/>
      </c>
      <c r="AX68" s="327" t="str">
        <f aca="false">IFERROR(VLOOKUP(AV59,$D$57:$G$60,4,0),0)</f>
        <v/>
      </c>
      <c r="AY68" s="280" t="str">
        <f aca="false">Language!$E$175</f>
        <v>Points:</v>
      </c>
      <c r="AZ68" s="280"/>
      <c r="BA68" s="280"/>
      <c r="BB68" s="228" t="n">
        <f aca="false">BB67*PrSettings!$F$9</f>
        <v>0</v>
      </c>
      <c r="BC68" s="228" t="n">
        <f aca="false">BC67*PrSettings!$F$4</f>
        <v>0</v>
      </c>
      <c r="BD68" s="228" t="n">
        <f aca="false">BD67*PrSettings!$F$5</f>
        <v>0</v>
      </c>
      <c r="BE68" s="228" t="n">
        <f aca="false">BE67*PrSettings!$F$6</f>
        <v>0</v>
      </c>
      <c r="BF68" s="228" t="n">
        <f aca="false">BF67*PrSettings!$F$7</f>
        <v>0</v>
      </c>
      <c r="BG68" s="246" t="n">
        <f aca="false">BG67*PrSettings!$F$8</f>
        <v>0</v>
      </c>
      <c r="BI68" s="327" t="str">
        <f aca="false">IFERROR(VLOOKUP(BI59,$B$57:$F$60,5,0),0)</f>
        <v/>
      </c>
      <c r="BJ68" s="327" t="str">
        <f aca="false">IFERROR(VLOOKUP(BI62,$D$62:$G$63,4,0),0)</f>
        <v/>
      </c>
      <c r="BK68" s="327" t="str">
        <f aca="false">IFERROR(VLOOKUP(BI59,$D$57:$G$60,4,0),0)</f>
        <v/>
      </c>
      <c r="BL68" s="280" t="str">
        <f aca="false">Language!$E$175</f>
        <v>Points:</v>
      </c>
      <c r="BM68" s="280"/>
      <c r="BN68" s="280"/>
      <c r="BO68" s="228" t="n">
        <f aca="false">BO67*PrSettings!$F$9</f>
        <v>0</v>
      </c>
      <c r="BP68" s="228" t="n">
        <f aca="false">BP67*PrSettings!$F$4</f>
        <v>0</v>
      </c>
      <c r="BQ68" s="228" t="n">
        <f aca="false">BQ67*PrSettings!$F$5</f>
        <v>0</v>
      </c>
      <c r="BR68" s="228" t="n">
        <f aca="false">BR67*PrSettings!$F$6</f>
        <v>0</v>
      </c>
      <c r="BS68" s="228" t="n">
        <f aca="false">BS67*PrSettings!$F$7</f>
        <v>0</v>
      </c>
      <c r="BT68" s="246" t="n">
        <f aca="false">BT67*PrSettings!$F$8</f>
        <v>0</v>
      </c>
      <c r="BV68" s="327" t="str">
        <f aca="false">IFERROR(VLOOKUP(BV59,$B$57:$F$60,5,0),0)</f>
        <v/>
      </c>
      <c r="BW68" s="327" t="str">
        <f aca="false">IFERROR(VLOOKUP(BV62,$D$62:$G$63,4,0),0)</f>
        <v/>
      </c>
      <c r="BX68" s="327" t="str">
        <f aca="false">IFERROR(VLOOKUP(BV59,$D$57:$G$60,4,0),0)</f>
        <v/>
      </c>
      <c r="BY68" s="280" t="str">
        <f aca="false">Language!$E$175</f>
        <v>Points:</v>
      </c>
      <c r="BZ68" s="280"/>
      <c r="CA68" s="280"/>
      <c r="CB68" s="228" t="n">
        <f aca="false">CB67*PrSettings!$F$9</f>
        <v>0</v>
      </c>
      <c r="CC68" s="228" t="n">
        <f aca="false">CC67*PrSettings!$F$4</f>
        <v>0</v>
      </c>
      <c r="CD68" s="228" t="n">
        <f aca="false">CD67*PrSettings!$F$5</f>
        <v>0</v>
      </c>
      <c r="CE68" s="228" t="n">
        <f aca="false">CE67*PrSettings!$F$6</f>
        <v>0</v>
      </c>
      <c r="CF68" s="228" t="n">
        <f aca="false">CF67*PrSettings!$F$7</f>
        <v>0</v>
      </c>
      <c r="CG68" s="246" t="n">
        <f aca="false">CG67*PrSettings!$F$8</f>
        <v>0</v>
      </c>
      <c r="CI68" s="327" t="str">
        <f aca="false">IFERROR(VLOOKUP(CI59,$B$57:$F$60,5,0),0)</f>
        <v/>
      </c>
      <c r="CJ68" s="327" t="str">
        <f aca="false">IFERROR(VLOOKUP(CI62,$D$62:$G$63,4,0),0)</f>
        <v/>
      </c>
      <c r="CK68" s="327" t="str">
        <f aca="false">IFERROR(VLOOKUP(CI59,$D$57:$G$60,4,0),0)</f>
        <v/>
      </c>
      <c r="CL68" s="280" t="str">
        <f aca="false">Language!$E$175</f>
        <v>Points:</v>
      </c>
      <c r="CM68" s="280"/>
      <c r="CN68" s="280"/>
      <c r="CO68" s="228" t="n">
        <f aca="false">CO67*PrSettings!$F$9</f>
        <v>0</v>
      </c>
      <c r="CP68" s="228" t="n">
        <f aca="false">CP67*PrSettings!$F$4</f>
        <v>0</v>
      </c>
      <c r="CQ68" s="228" t="n">
        <f aca="false">CQ67*PrSettings!$F$5</f>
        <v>0</v>
      </c>
      <c r="CR68" s="228" t="n">
        <f aca="false">CR67*PrSettings!$F$6</f>
        <v>0</v>
      </c>
      <c r="CS68" s="228" t="n">
        <f aca="false">CS67*PrSettings!$F$7</f>
        <v>0</v>
      </c>
      <c r="CT68" s="246" t="n">
        <f aca="false">CT67*PrSettings!$F$8</f>
        <v>0</v>
      </c>
      <c r="CV68" s="327" t="str">
        <f aca="false">IFERROR(VLOOKUP(CV59,$B$57:$F$60,5,0),0)</f>
        <v/>
      </c>
      <c r="CW68" s="327" t="str">
        <f aca="false">IFERROR(VLOOKUP(CV62,$D$62:$G$63,4,0),0)</f>
        <v/>
      </c>
      <c r="CX68" s="327" t="str">
        <f aca="false">IFERROR(VLOOKUP(CV59,$D$57:$G$60,4,0),0)</f>
        <v/>
      </c>
      <c r="CY68" s="280" t="str">
        <f aca="false">Language!$E$175</f>
        <v>Points:</v>
      </c>
      <c r="CZ68" s="280"/>
      <c r="DA68" s="280"/>
      <c r="DB68" s="228" t="n">
        <f aca="false">DB67*PrSettings!$F$9</f>
        <v>0</v>
      </c>
      <c r="DC68" s="228" t="n">
        <f aca="false">DC67*PrSettings!$F$4</f>
        <v>0</v>
      </c>
      <c r="DD68" s="228" t="n">
        <f aca="false">DD67*PrSettings!$F$5</f>
        <v>0</v>
      </c>
      <c r="DE68" s="228" t="n">
        <f aca="false">DE67*PrSettings!$F$6</f>
        <v>0</v>
      </c>
      <c r="DF68" s="228" t="n">
        <f aca="false">DF67*PrSettings!$F$7</f>
        <v>0</v>
      </c>
      <c r="DG68" s="246" t="n">
        <f aca="false">DG67*PrSettings!$F$8</f>
        <v>0</v>
      </c>
      <c r="DI68" s="327" t="str">
        <f aca="false">IFERROR(VLOOKUP(DI59,$B$57:$F$60,5,0),0)</f>
        <v/>
      </c>
      <c r="DJ68" s="327" t="str">
        <f aca="false">IFERROR(VLOOKUP(DI62,$D$62:$G$63,4,0),0)</f>
        <v/>
      </c>
      <c r="DK68" s="327" t="str">
        <f aca="false">IFERROR(VLOOKUP(DI59,$D$57:$G$60,4,0),0)</f>
        <v/>
      </c>
      <c r="DL68" s="280" t="str">
        <f aca="false">Language!$E$175</f>
        <v>Points:</v>
      </c>
      <c r="DM68" s="280"/>
      <c r="DN68" s="280"/>
      <c r="DO68" s="228" t="n">
        <f aca="false">DO67*PrSettings!$F$9</f>
        <v>0</v>
      </c>
      <c r="DP68" s="228" t="n">
        <f aca="false">DP67*PrSettings!$F$4</f>
        <v>0</v>
      </c>
      <c r="DQ68" s="228" t="n">
        <f aca="false">DQ67*PrSettings!$F$5</f>
        <v>0</v>
      </c>
      <c r="DR68" s="228" t="n">
        <f aca="false">DR67*PrSettings!$F$6</f>
        <v>0</v>
      </c>
      <c r="DS68" s="228" t="n">
        <f aca="false">DS67*PrSettings!$F$7</f>
        <v>0</v>
      </c>
      <c r="DT68" s="246" t="n">
        <f aca="false">DT67*PrSettings!$F$8</f>
        <v>0</v>
      </c>
      <c r="DV68" s="327" t="str">
        <f aca="false">IFERROR(VLOOKUP(DV59,$B$57:$F$60,5,0),0)</f>
        <v/>
      </c>
      <c r="DW68" s="327" t="str">
        <f aca="false">IFERROR(VLOOKUP(DV62,$D$62:$G$63,4,0),0)</f>
        <v/>
      </c>
      <c r="DX68" s="327" t="str">
        <f aca="false">IFERROR(VLOOKUP(DV59,$D$57:$G$60,4,0),0)</f>
        <v/>
      </c>
      <c r="DY68" s="280" t="str">
        <f aca="false">Language!$E$175</f>
        <v>Points:</v>
      </c>
      <c r="DZ68" s="280"/>
      <c r="EA68" s="280"/>
      <c r="EB68" s="228" t="n">
        <f aca="false">EB67*PrSettings!$F$9</f>
        <v>0</v>
      </c>
      <c r="EC68" s="228" t="n">
        <f aca="false">EC67*PrSettings!$F$4</f>
        <v>0</v>
      </c>
      <c r="ED68" s="228" t="n">
        <f aca="false">ED67*PrSettings!$F$5</f>
        <v>0</v>
      </c>
      <c r="EE68" s="228" t="n">
        <f aca="false">EE67*PrSettings!$F$6</f>
        <v>0</v>
      </c>
      <c r="EF68" s="228" t="n">
        <f aca="false">EF67*PrSettings!$F$7</f>
        <v>0</v>
      </c>
      <c r="EG68" s="246" t="n">
        <f aca="false">EG67*PrSettings!$F$8</f>
        <v>0</v>
      </c>
      <c r="EI68" s="327" t="str">
        <f aca="false">IFERROR(VLOOKUP(EI59,$B$57:$F$60,5,0),0)</f>
        <v/>
      </c>
      <c r="EJ68" s="327" t="str">
        <f aca="false">IFERROR(VLOOKUP(EI62,$D$62:$G$63,4,0),0)</f>
        <v/>
      </c>
      <c r="EK68" s="327" t="str">
        <f aca="false">IFERROR(VLOOKUP(EI59,$D$57:$G$60,4,0),0)</f>
        <v/>
      </c>
      <c r="EL68" s="280" t="str">
        <f aca="false">Language!$E$175</f>
        <v>Points:</v>
      </c>
      <c r="EM68" s="280"/>
      <c r="EN68" s="280"/>
      <c r="EO68" s="228" t="n">
        <f aca="false">EO67*PrSettings!$F$9</f>
        <v>0</v>
      </c>
      <c r="EP68" s="228" t="n">
        <f aca="false">EP67*PrSettings!$F$4</f>
        <v>0</v>
      </c>
      <c r="EQ68" s="228" t="n">
        <f aca="false">EQ67*PrSettings!$F$5</f>
        <v>0</v>
      </c>
      <c r="ER68" s="228" t="n">
        <f aca="false">ER67*PrSettings!$F$6</f>
        <v>0</v>
      </c>
      <c r="ES68" s="228" t="n">
        <f aca="false">ES67*PrSettings!$F$7</f>
        <v>0</v>
      </c>
      <c r="ET68" s="246" t="n">
        <f aca="false">ET67*PrSettings!$F$8</f>
        <v>0</v>
      </c>
      <c r="EV68" s="327" t="str">
        <f aca="false">IFERROR(VLOOKUP(EV59,$B$57:$F$60,5,0),0)</f>
        <v/>
      </c>
      <c r="EW68" s="327" t="str">
        <f aca="false">IFERROR(VLOOKUP(EV62,$D$62:$G$63,4,0),0)</f>
        <v/>
      </c>
      <c r="EX68" s="327" t="str">
        <f aca="false">IFERROR(VLOOKUP(EV59,$D$57:$G$60,4,0),0)</f>
        <v/>
      </c>
      <c r="EY68" s="280" t="str">
        <f aca="false">Language!$E$175</f>
        <v>Points:</v>
      </c>
      <c r="EZ68" s="280"/>
      <c r="FA68" s="280"/>
      <c r="FB68" s="228" t="n">
        <f aca="false">FB67*PrSettings!$F$9</f>
        <v>0</v>
      </c>
      <c r="FC68" s="228" t="n">
        <f aca="false">FC67*PrSettings!$F$4</f>
        <v>0</v>
      </c>
      <c r="FD68" s="228" t="n">
        <f aca="false">FD67*PrSettings!$F$5</f>
        <v>0</v>
      </c>
      <c r="FE68" s="228" t="n">
        <f aca="false">FE67*PrSettings!$F$6</f>
        <v>0</v>
      </c>
      <c r="FF68" s="228" t="n">
        <f aca="false">FF67*PrSettings!$F$7</f>
        <v>0</v>
      </c>
      <c r="FG68" s="246" t="n">
        <f aca="false">FG67*PrSettings!$F$8</f>
        <v>0</v>
      </c>
      <c r="FI68" s="327" t="str">
        <f aca="false">IFERROR(VLOOKUP(FI59,$B$57:$F$60,5,0),0)</f>
        <v/>
      </c>
      <c r="FJ68" s="327" t="str">
        <f aca="false">IFERROR(VLOOKUP(FI62,$D$62:$G$63,4,0),0)</f>
        <v/>
      </c>
      <c r="FK68" s="327" t="str">
        <f aca="false">IFERROR(VLOOKUP(FI59,$D$57:$G$60,4,0),0)</f>
        <v/>
      </c>
      <c r="FL68" s="280" t="str">
        <f aca="false">Language!$E$175</f>
        <v>Points:</v>
      </c>
      <c r="FM68" s="280"/>
      <c r="FN68" s="280"/>
      <c r="FO68" s="228" t="n">
        <f aca="false">FO67*PrSettings!$F$9</f>
        <v>0</v>
      </c>
      <c r="FP68" s="228" t="n">
        <f aca="false">FP67*PrSettings!$F$4</f>
        <v>0</v>
      </c>
      <c r="FQ68" s="228" t="n">
        <f aca="false">FQ67*PrSettings!$F$5</f>
        <v>0</v>
      </c>
      <c r="FR68" s="228" t="n">
        <f aca="false">FR67*PrSettings!$F$6</f>
        <v>0</v>
      </c>
      <c r="FS68" s="228" t="n">
        <f aca="false">FS67*PrSettings!$F$7</f>
        <v>0</v>
      </c>
      <c r="FT68" s="246" t="n">
        <f aca="false">FT67*PrSettings!$F$8</f>
        <v>0</v>
      </c>
      <c r="FV68" s="327" t="str">
        <f aca="false">IFERROR(VLOOKUP(FV59,$B$57:$F$60,5,0),0)</f>
        <v/>
      </c>
      <c r="FW68" s="327" t="str">
        <f aca="false">IFERROR(VLOOKUP(FV62,$D$62:$G$63,4,0),0)</f>
        <v/>
      </c>
      <c r="FX68" s="327" t="str">
        <f aca="false">IFERROR(VLOOKUP(FV59,$D$57:$G$60,4,0),0)</f>
        <v/>
      </c>
      <c r="FY68" s="280" t="str">
        <f aca="false">Language!$E$175</f>
        <v>Points:</v>
      </c>
      <c r="FZ68" s="280"/>
      <c r="GA68" s="280"/>
      <c r="GB68" s="228" t="n">
        <f aca="false">GB67*PrSettings!$F$9</f>
        <v>0</v>
      </c>
      <c r="GC68" s="228" t="n">
        <f aca="false">GC67*PrSettings!$F$4</f>
        <v>0</v>
      </c>
      <c r="GD68" s="228" t="n">
        <f aca="false">GD67*PrSettings!$F$5</f>
        <v>0</v>
      </c>
      <c r="GE68" s="228" t="n">
        <f aca="false">GE67*PrSettings!$F$6</f>
        <v>0</v>
      </c>
      <c r="GF68" s="228" t="n">
        <f aca="false">GF67*PrSettings!$F$7</f>
        <v>0</v>
      </c>
      <c r="GG68" s="246" t="n">
        <f aca="false">GG67*PrSettings!$F$8</f>
        <v>0</v>
      </c>
      <c r="GI68" s="327" t="str">
        <f aca="false">IFERROR(VLOOKUP(GI59,$B$57:$F$60,5,0),0)</f>
        <v/>
      </c>
      <c r="GJ68" s="327" t="str">
        <f aca="false">IFERROR(VLOOKUP(GI62,$D$62:$G$63,4,0),0)</f>
        <v/>
      </c>
      <c r="GK68" s="327" t="str">
        <f aca="false">IFERROR(VLOOKUP(GI59,$D$57:$G$60,4,0),0)</f>
        <v/>
      </c>
      <c r="GL68" s="280" t="str">
        <f aca="false">Language!$E$175</f>
        <v>Points:</v>
      </c>
      <c r="GM68" s="280"/>
      <c r="GN68" s="280"/>
      <c r="GO68" s="228" t="n">
        <f aca="false">GO67*PrSettings!$F$9</f>
        <v>0</v>
      </c>
      <c r="GP68" s="228" t="n">
        <f aca="false">GP67*PrSettings!$F$4</f>
        <v>0</v>
      </c>
      <c r="GQ68" s="228" t="n">
        <f aca="false">GQ67*PrSettings!$F$5</f>
        <v>0</v>
      </c>
      <c r="GR68" s="228" t="n">
        <f aca="false">GR67*PrSettings!$F$6</f>
        <v>0</v>
      </c>
      <c r="GS68" s="228" t="n">
        <f aca="false">GS67*PrSettings!$F$7</f>
        <v>0</v>
      </c>
      <c r="GT68" s="246" t="n">
        <f aca="false">GT67*PrSettings!$F$8</f>
        <v>0</v>
      </c>
      <c r="GV68" s="327" t="str">
        <f aca="false">IFERROR(VLOOKUP(GV59,$B$57:$F$60,5,0),0)</f>
        <v/>
      </c>
      <c r="GW68" s="327" t="str">
        <f aca="false">IFERROR(VLOOKUP(GV62,$D$62:$G$63,4,0),0)</f>
        <v/>
      </c>
      <c r="GX68" s="327" t="str">
        <f aca="false">IFERROR(VLOOKUP(GV59,$D$57:$G$60,4,0),0)</f>
        <v/>
      </c>
      <c r="GY68" s="280" t="str">
        <f aca="false">Language!$E$175</f>
        <v>Points:</v>
      </c>
      <c r="GZ68" s="280"/>
      <c r="HA68" s="280"/>
      <c r="HB68" s="228" t="n">
        <f aca="false">HB67*PrSettings!$F$9</f>
        <v>0</v>
      </c>
      <c r="HC68" s="228" t="n">
        <f aca="false">HC67*PrSettings!$F$4</f>
        <v>0</v>
      </c>
      <c r="HD68" s="228" t="n">
        <f aca="false">HD67*PrSettings!$F$5</f>
        <v>0</v>
      </c>
      <c r="HE68" s="228" t="n">
        <f aca="false">HE67*PrSettings!$F$6</f>
        <v>0</v>
      </c>
      <c r="HF68" s="228" t="n">
        <f aca="false">HF67*PrSettings!$F$7</f>
        <v>0</v>
      </c>
      <c r="HG68" s="246" t="n">
        <f aca="false">HG67*PrSettings!$F$8</f>
        <v>0</v>
      </c>
      <c r="HI68" s="327" t="str">
        <f aca="false">IFERROR(VLOOKUP(HI59,$B$57:$F$60,5,0),0)</f>
        <v/>
      </c>
      <c r="HJ68" s="327" t="str">
        <f aca="false">IFERROR(VLOOKUP(HI62,$D$62:$G$63,4,0),0)</f>
        <v/>
      </c>
      <c r="HK68" s="327" t="str">
        <f aca="false">IFERROR(VLOOKUP(HI59,$D$57:$G$60,4,0),0)</f>
        <v/>
      </c>
      <c r="HL68" s="280" t="str">
        <f aca="false">Language!$E$175</f>
        <v>Points:</v>
      </c>
      <c r="HM68" s="280"/>
      <c r="HN68" s="280"/>
      <c r="HO68" s="228" t="n">
        <f aca="false">HO67*PrSettings!$F$9</f>
        <v>0</v>
      </c>
      <c r="HP68" s="228" t="n">
        <f aca="false">HP67*PrSettings!$F$4</f>
        <v>0</v>
      </c>
      <c r="HQ68" s="228" t="n">
        <f aca="false">HQ67*PrSettings!$F$5</f>
        <v>0</v>
      </c>
      <c r="HR68" s="228" t="n">
        <f aca="false">HR67*PrSettings!$F$6</f>
        <v>0</v>
      </c>
      <c r="HS68" s="228" t="n">
        <f aca="false">HS67*PrSettings!$F$7</f>
        <v>0</v>
      </c>
      <c r="HT68" s="246" t="n">
        <f aca="false">HT67*PrSettings!$F$8</f>
        <v>0</v>
      </c>
      <c r="HV68" s="327" t="str">
        <f aca="false">IFERROR(VLOOKUP(HV59,$B$57:$F$60,5,0),0)</f>
        <v/>
      </c>
      <c r="HW68" s="327" t="str">
        <f aca="false">IFERROR(VLOOKUP(HV62,$D$62:$G$63,4,0),0)</f>
        <v/>
      </c>
      <c r="HX68" s="327" t="str">
        <f aca="false">IFERROR(VLOOKUP(HV59,$D$57:$G$60,4,0),0)</f>
        <v/>
      </c>
      <c r="HY68" s="280" t="str">
        <f aca="false">Language!$E$175</f>
        <v>Points:</v>
      </c>
      <c r="HZ68" s="280"/>
      <c r="IA68" s="280"/>
      <c r="IB68" s="228" t="n">
        <f aca="false">IB67*PrSettings!$F$9</f>
        <v>0</v>
      </c>
      <c r="IC68" s="228" t="n">
        <f aca="false">IC67*PrSettings!$F$4</f>
        <v>0</v>
      </c>
      <c r="ID68" s="228" t="n">
        <f aca="false">ID67*PrSettings!$F$5</f>
        <v>0</v>
      </c>
      <c r="IE68" s="228" t="n">
        <f aca="false">IE67*PrSettings!$F$6</f>
        <v>0</v>
      </c>
      <c r="IF68" s="228" t="n">
        <f aca="false">IF67*PrSettings!$F$7</f>
        <v>0</v>
      </c>
      <c r="IG68" s="246" t="n">
        <f aca="false">IG67*PrSettings!$F$8</f>
        <v>0</v>
      </c>
      <c r="II68" s="327" t="str">
        <f aca="false">IFERROR(VLOOKUP(II59,$B$57:$F$60,5,0),0)</f>
        <v/>
      </c>
      <c r="IJ68" s="327" t="str">
        <f aca="false">IFERROR(VLOOKUP(II62,$D$62:$G$63,4,0),0)</f>
        <v/>
      </c>
      <c r="IK68" s="327" t="str">
        <f aca="false">IFERROR(VLOOKUP(II59,$D$57:$G$60,4,0),0)</f>
        <v/>
      </c>
      <c r="IL68" s="280" t="str">
        <f aca="false">Language!$E$175</f>
        <v>Points:</v>
      </c>
      <c r="IM68" s="280"/>
      <c r="IN68" s="280"/>
      <c r="IO68" s="228" t="n">
        <f aca="false">IO67*PrSettings!$F$9</f>
        <v>0</v>
      </c>
      <c r="IP68" s="228" t="n">
        <f aca="false">IP67*PrSettings!$F$4</f>
        <v>0</v>
      </c>
      <c r="IQ68" s="228" t="n">
        <f aca="false">IQ67*PrSettings!$F$5</f>
        <v>0</v>
      </c>
      <c r="IR68" s="228" t="n">
        <f aca="false">IR67*PrSettings!$F$6</f>
        <v>0</v>
      </c>
      <c r="IS68" s="228" t="n">
        <f aca="false">IS67*PrSettings!$F$7</f>
        <v>0</v>
      </c>
      <c r="IT68" s="246" t="n">
        <f aca="false">IT67*PrSettings!$F$8</f>
        <v>0</v>
      </c>
      <c r="IV68" s="327" t="str">
        <f aca="false">IFERROR(VLOOKUP(IV59,$B$57:$F$60,5,0),0)</f>
        <v/>
      </c>
      <c r="IW68" s="327" t="str">
        <f aca="false">IFERROR(VLOOKUP(IV62,$D$62:$G$63,4,0),0)</f>
        <v/>
      </c>
      <c r="IX68" s="327" t="str">
        <f aca="false">IFERROR(VLOOKUP(IV59,$D$57:$G$60,4,0),0)</f>
        <v/>
      </c>
      <c r="IY68" s="280" t="str">
        <f aca="false">Language!$E$175</f>
        <v>Points:</v>
      </c>
      <c r="IZ68" s="280"/>
      <c r="JA68" s="280"/>
      <c r="JB68" s="228" t="n">
        <f aca="false">JB67*PrSettings!$F$9</f>
        <v>0</v>
      </c>
      <c r="JC68" s="228" t="n">
        <f aca="false">JC67*PrSettings!$F$4</f>
        <v>0</v>
      </c>
      <c r="JD68" s="228" t="n">
        <f aca="false">JD67*PrSettings!$F$5</f>
        <v>0</v>
      </c>
      <c r="JE68" s="228" t="n">
        <f aca="false">JE67*PrSettings!$F$6</f>
        <v>0</v>
      </c>
      <c r="JF68" s="228" t="n">
        <f aca="false">JF67*PrSettings!$F$7</f>
        <v>0</v>
      </c>
      <c r="JG68" s="246" t="n">
        <f aca="false">JG67*PrSettings!$F$8</f>
        <v>0</v>
      </c>
      <c r="JI68" s="327" t="str">
        <f aca="false">IFERROR(VLOOKUP(JI59,$B$57:$F$60,5,0),0)</f>
        <v/>
      </c>
      <c r="JJ68" s="327" t="str">
        <f aca="false">IFERROR(VLOOKUP(JI62,$D$62:$G$63,4,0),0)</f>
        <v/>
      </c>
      <c r="JK68" s="327" t="str">
        <f aca="false">IFERROR(VLOOKUP(JI59,$D$57:$G$60,4,0),0)</f>
        <v/>
      </c>
      <c r="JL68" s="280" t="str">
        <f aca="false">Language!$E$175</f>
        <v>Points:</v>
      </c>
      <c r="JM68" s="280"/>
      <c r="JN68" s="280"/>
      <c r="JO68" s="228" t="n">
        <f aca="false">JO67*PrSettings!$F$9</f>
        <v>0</v>
      </c>
      <c r="JP68" s="228" t="n">
        <f aca="false">JP67*PrSettings!$F$4</f>
        <v>0</v>
      </c>
      <c r="JQ68" s="228" t="n">
        <f aca="false">JQ67*PrSettings!$F$5</f>
        <v>0</v>
      </c>
      <c r="JR68" s="228" t="n">
        <f aca="false">JR67*PrSettings!$F$6</f>
        <v>0</v>
      </c>
      <c r="JS68" s="228" t="n">
        <f aca="false">JS67*PrSettings!$F$7</f>
        <v>0</v>
      </c>
      <c r="JT68" s="246" t="n">
        <f aca="false">JT67*PrSettings!$F$8</f>
        <v>0</v>
      </c>
      <c r="JV68" s="327" t="str">
        <f aca="false">IFERROR(VLOOKUP(JV59,$B$57:$F$60,5,0),0)</f>
        <v/>
      </c>
      <c r="JW68" s="327" t="str">
        <f aca="false">IFERROR(VLOOKUP(JV62,$D$62:$G$63,4,0),0)</f>
        <v/>
      </c>
      <c r="JX68" s="327" t="str">
        <f aca="false">IFERROR(VLOOKUP(JV59,$D$57:$G$60,4,0),0)</f>
        <v/>
      </c>
      <c r="JY68" s="280" t="str">
        <f aca="false">Language!$E$175</f>
        <v>Points:</v>
      </c>
      <c r="JZ68" s="280"/>
      <c r="KA68" s="280"/>
      <c r="KB68" s="228" t="n">
        <f aca="false">KB67*PrSettings!$F$9</f>
        <v>0</v>
      </c>
      <c r="KC68" s="228" t="n">
        <f aca="false">KC67*PrSettings!$F$4</f>
        <v>0</v>
      </c>
      <c r="KD68" s="228" t="n">
        <f aca="false">KD67*PrSettings!$F$5</f>
        <v>0</v>
      </c>
      <c r="KE68" s="228" t="n">
        <f aca="false">KE67*PrSettings!$F$6</f>
        <v>0</v>
      </c>
      <c r="KF68" s="228" t="n">
        <f aca="false">KF67*PrSettings!$F$7</f>
        <v>0</v>
      </c>
      <c r="KG68" s="246" t="n">
        <f aca="false">KG67*PrSettings!$F$8</f>
        <v>0</v>
      </c>
      <c r="KI68" s="327" t="str">
        <f aca="false">IFERROR(VLOOKUP(KI59,$B$57:$F$60,5,0),0)</f>
        <v/>
      </c>
      <c r="KJ68" s="327" t="str">
        <f aca="false">IFERROR(VLOOKUP(KI62,$D$62:$G$63,4,0),0)</f>
        <v/>
      </c>
      <c r="KK68" s="327" t="str">
        <f aca="false">IFERROR(VLOOKUP(KI59,$D$57:$G$60,4,0),0)</f>
        <v/>
      </c>
      <c r="KL68" s="280" t="str">
        <f aca="false">Language!$E$175</f>
        <v>Points:</v>
      </c>
      <c r="KM68" s="280"/>
      <c r="KN68" s="280"/>
      <c r="KO68" s="228" t="n">
        <f aca="false">KO67*PrSettings!$F$9</f>
        <v>0</v>
      </c>
      <c r="KP68" s="228" t="n">
        <f aca="false">KP67*PrSettings!$F$4</f>
        <v>0</v>
      </c>
      <c r="KQ68" s="228" t="n">
        <f aca="false">KQ67*PrSettings!$F$5</f>
        <v>0</v>
      </c>
      <c r="KR68" s="228" t="n">
        <f aca="false">KR67*PrSettings!$F$6</f>
        <v>0</v>
      </c>
      <c r="KS68" s="228" t="n">
        <f aca="false">KS67*PrSettings!$F$7</f>
        <v>0</v>
      </c>
      <c r="KT68" s="246" t="n">
        <f aca="false">KT67*PrSettings!$F$8</f>
        <v>0</v>
      </c>
      <c r="KV68" s="327" t="str">
        <f aca="false">IFERROR(VLOOKUP(KV59,$B$57:$F$60,5,0),0)</f>
        <v/>
      </c>
      <c r="KW68" s="327" t="str">
        <f aca="false">IFERROR(VLOOKUP(KV62,$D$62:$G$63,4,0),0)</f>
        <v/>
      </c>
      <c r="KX68" s="327" t="str">
        <f aca="false">IFERROR(VLOOKUP(KV59,$D$57:$G$60,4,0),0)</f>
        <v/>
      </c>
      <c r="KY68" s="280" t="str">
        <f aca="false">Language!$E$175</f>
        <v>Points:</v>
      </c>
      <c r="KZ68" s="280"/>
      <c r="LA68" s="280"/>
      <c r="LB68" s="228" t="n">
        <f aca="false">LB67*PrSettings!$F$9</f>
        <v>0</v>
      </c>
      <c r="LC68" s="228" t="n">
        <f aca="false">LC67*PrSettings!$F$4</f>
        <v>0</v>
      </c>
      <c r="LD68" s="228" t="n">
        <f aca="false">LD67*PrSettings!$F$5</f>
        <v>0</v>
      </c>
      <c r="LE68" s="228" t="n">
        <f aca="false">LE67*PrSettings!$F$6</f>
        <v>0</v>
      </c>
      <c r="LF68" s="228" t="n">
        <f aca="false">LF67*PrSettings!$F$7</f>
        <v>0</v>
      </c>
      <c r="LG68" s="246" t="n">
        <f aca="false">LG67*PrSettings!$F$8</f>
        <v>0</v>
      </c>
      <c r="LI68" s="327" t="str">
        <f aca="false">IFERROR(VLOOKUP(LI59,$B$57:$F$60,5,0),0)</f>
        <v/>
      </c>
      <c r="LJ68" s="327" t="str">
        <f aca="false">IFERROR(VLOOKUP(LI62,$D$62:$G$63,4,0),0)</f>
        <v/>
      </c>
      <c r="LK68" s="327" t="str">
        <f aca="false">IFERROR(VLOOKUP(LI59,$D$57:$G$60,4,0),0)</f>
        <v/>
      </c>
      <c r="LL68" s="280" t="str">
        <f aca="false">Language!$E$175</f>
        <v>Points:</v>
      </c>
      <c r="LM68" s="280"/>
      <c r="LN68" s="280"/>
      <c r="LO68" s="228" t="n">
        <f aca="false">LO67*PrSettings!$F$9</f>
        <v>0</v>
      </c>
      <c r="LP68" s="228" t="n">
        <f aca="false">LP67*PrSettings!$F$4</f>
        <v>0</v>
      </c>
      <c r="LQ68" s="228" t="n">
        <f aca="false">LQ67*PrSettings!$F$5</f>
        <v>0</v>
      </c>
      <c r="LR68" s="228" t="n">
        <f aca="false">LR67*PrSettings!$F$6</f>
        <v>0</v>
      </c>
      <c r="LS68" s="228" t="n">
        <f aca="false">LS67*PrSettings!$F$7</f>
        <v>0</v>
      </c>
      <c r="LT68" s="246" t="n">
        <f aca="false">LT67*PrSettings!$F$8</f>
        <v>0</v>
      </c>
      <c r="LV68" s="327" t="str">
        <f aca="false">IFERROR(VLOOKUP(LV59,$B$57:$F$60,5,0),0)</f>
        <v/>
      </c>
      <c r="LW68" s="327" t="str">
        <f aca="false">IFERROR(VLOOKUP(LV62,$D$62:$G$63,4,0),0)</f>
        <v/>
      </c>
      <c r="LX68" s="327" t="str">
        <f aca="false">IFERROR(VLOOKUP(LV59,$D$57:$G$60,4,0),0)</f>
        <v/>
      </c>
      <c r="LY68" s="280" t="str">
        <f aca="false">Language!$E$175</f>
        <v>Points:</v>
      </c>
      <c r="LZ68" s="280"/>
      <c r="MA68" s="280"/>
      <c r="MB68" s="228" t="n">
        <f aca="false">MB67*PrSettings!$F$9</f>
        <v>0</v>
      </c>
      <c r="MC68" s="228" t="n">
        <f aca="false">MC67*PrSettings!$F$4</f>
        <v>0</v>
      </c>
      <c r="MD68" s="228" t="n">
        <f aca="false">MD67*PrSettings!$F$5</f>
        <v>0</v>
      </c>
      <c r="ME68" s="228" t="n">
        <f aca="false">ME67*PrSettings!$F$6</f>
        <v>0</v>
      </c>
      <c r="MF68" s="228" t="n">
        <f aca="false">MF67*PrSettings!$F$7</f>
        <v>0</v>
      </c>
      <c r="MG68" s="246" t="n">
        <f aca="false">MG67*PrSettings!$F$8</f>
        <v>0</v>
      </c>
    </row>
    <row r="69" customFormat="false" ht="16.5" hidden="false" customHeight="true" outlineLevel="0" collapsed="false">
      <c r="I69" s="327"/>
      <c r="J69" s="327"/>
      <c r="K69" s="327"/>
      <c r="L69" s="281" t="str">
        <f aca="false">Language!$E$175</f>
        <v>Points:</v>
      </c>
      <c r="M69" s="281"/>
      <c r="N69" s="281"/>
      <c r="O69" s="282" t="n">
        <f aca="false">O67*PrSettings!$F$9</f>
        <v>0</v>
      </c>
      <c r="P69" s="282" t="n">
        <f aca="false">P67*PrSettings!$F$4</f>
        <v>0</v>
      </c>
      <c r="Q69" s="282" t="n">
        <f aca="false">Q67*PrSettings!$F$5</f>
        <v>0</v>
      </c>
      <c r="R69" s="282" t="n">
        <f aca="false">R67*PrSettings!$F$6</f>
        <v>0</v>
      </c>
      <c r="S69" s="282" t="n">
        <f aca="false">S67*PrSettings!$F$7</f>
        <v>0</v>
      </c>
      <c r="T69" s="283" t="n">
        <f aca="false">T67*PrSettings!$F$8</f>
        <v>0</v>
      </c>
      <c r="V69" s="327"/>
      <c r="W69" s="327"/>
      <c r="X69" s="327"/>
      <c r="Y69" s="281" t="str">
        <f aca="false">Language!$E$175</f>
        <v>Points:</v>
      </c>
      <c r="Z69" s="281"/>
      <c r="AA69" s="281"/>
      <c r="AB69" s="282" t="n">
        <f aca="false">AB67*PrSettings!$F$9</f>
        <v>0</v>
      </c>
      <c r="AC69" s="282" t="n">
        <f aca="false">AC67*PrSettings!$F$4</f>
        <v>0</v>
      </c>
      <c r="AD69" s="282" t="n">
        <f aca="false">AD67*PrSettings!$F$5</f>
        <v>0</v>
      </c>
      <c r="AE69" s="282" t="n">
        <f aca="false">AE67*PrSettings!$F$6</f>
        <v>0</v>
      </c>
      <c r="AF69" s="282" t="n">
        <f aca="false">AF67*PrSettings!$F$7</f>
        <v>0</v>
      </c>
      <c r="AG69" s="283" t="n">
        <f aca="false">AG67*PrSettings!$F$8</f>
        <v>0</v>
      </c>
      <c r="AI69" s="327"/>
      <c r="AJ69" s="327"/>
      <c r="AK69" s="327"/>
      <c r="AL69" s="281" t="str">
        <f aca="false">Language!$E$175</f>
        <v>Points:</v>
      </c>
      <c r="AM69" s="281"/>
      <c r="AN69" s="281"/>
      <c r="AO69" s="282" t="n">
        <f aca="false">AO67*PrSettings!$F$9</f>
        <v>0</v>
      </c>
      <c r="AP69" s="282" t="n">
        <f aca="false">AP67*PrSettings!$F$4</f>
        <v>0</v>
      </c>
      <c r="AQ69" s="282" t="n">
        <f aca="false">AQ67*PrSettings!$F$5</f>
        <v>0</v>
      </c>
      <c r="AR69" s="282" t="n">
        <f aca="false">AR67*PrSettings!$F$6</f>
        <v>0</v>
      </c>
      <c r="AS69" s="282" t="n">
        <f aca="false">AS67*PrSettings!$F$7</f>
        <v>0</v>
      </c>
      <c r="AT69" s="283" t="n">
        <f aca="false">AT67*PrSettings!$F$8</f>
        <v>0</v>
      </c>
      <c r="AV69" s="327"/>
      <c r="AW69" s="327"/>
      <c r="AX69" s="327"/>
      <c r="AY69" s="281" t="str">
        <f aca="false">Language!$E$175</f>
        <v>Points:</v>
      </c>
      <c r="AZ69" s="281"/>
      <c r="BA69" s="281"/>
      <c r="BB69" s="282" t="n">
        <f aca="false">BB67*PrSettings!$F$9</f>
        <v>0</v>
      </c>
      <c r="BC69" s="282" t="n">
        <f aca="false">BC67*PrSettings!$F$4</f>
        <v>0</v>
      </c>
      <c r="BD69" s="282" t="n">
        <f aca="false">BD67*PrSettings!$F$5</f>
        <v>0</v>
      </c>
      <c r="BE69" s="282" t="n">
        <f aca="false">BE67*PrSettings!$F$6</f>
        <v>0</v>
      </c>
      <c r="BF69" s="282" t="n">
        <f aca="false">BF67*PrSettings!$F$7</f>
        <v>0</v>
      </c>
      <c r="BG69" s="283" t="n">
        <f aca="false">BG67*PrSettings!$F$8</f>
        <v>0</v>
      </c>
      <c r="BI69" s="327"/>
      <c r="BJ69" s="327"/>
      <c r="BK69" s="327"/>
      <c r="BL69" s="281" t="str">
        <f aca="false">Language!$E$175</f>
        <v>Points:</v>
      </c>
      <c r="BM69" s="281"/>
      <c r="BN69" s="281"/>
      <c r="BO69" s="282" t="n">
        <f aca="false">BO67*PrSettings!$F$9</f>
        <v>0</v>
      </c>
      <c r="BP69" s="282" t="n">
        <f aca="false">BP67*PrSettings!$F$4</f>
        <v>0</v>
      </c>
      <c r="BQ69" s="282" t="n">
        <f aca="false">BQ67*PrSettings!$F$5</f>
        <v>0</v>
      </c>
      <c r="BR69" s="282" t="n">
        <f aca="false">BR67*PrSettings!$F$6</f>
        <v>0</v>
      </c>
      <c r="BS69" s="282" t="n">
        <f aca="false">BS67*PrSettings!$F$7</f>
        <v>0</v>
      </c>
      <c r="BT69" s="283" t="n">
        <f aca="false">BT67*PrSettings!$F$8</f>
        <v>0</v>
      </c>
      <c r="BV69" s="327"/>
      <c r="BW69" s="327"/>
      <c r="BX69" s="327"/>
      <c r="BY69" s="281" t="str">
        <f aca="false">Language!$E$175</f>
        <v>Points:</v>
      </c>
      <c r="BZ69" s="281"/>
      <c r="CA69" s="281"/>
      <c r="CB69" s="282" t="n">
        <f aca="false">CB67*PrSettings!$F$9</f>
        <v>0</v>
      </c>
      <c r="CC69" s="282" t="n">
        <f aca="false">CC67*PrSettings!$F$4</f>
        <v>0</v>
      </c>
      <c r="CD69" s="282" t="n">
        <f aca="false">CD67*PrSettings!$F$5</f>
        <v>0</v>
      </c>
      <c r="CE69" s="282" t="n">
        <f aca="false">CE67*PrSettings!$F$6</f>
        <v>0</v>
      </c>
      <c r="CF69" s="282" t="n">
        <f aca="false">CF67*PrSettings!$F$7</f>
        <v>0</v>
      </c>
      <c r="CG69" s="283" t="n">
        <f aca="false">CG67*PrSettings!$F$8</f>
        <v>0</v>
      </c>
      <c r="CI69" s="327"/>
      <c r="CJ69" s="327"/>
      <c r="CK69" s="327"/>
      <c r="CL69" s="281" t="str">
        <f aca="false">Language!$E$175</f>
        <v>Points:</v>
      </c>
      <c r="CM69" s="281"/>
      <c r="CN69" s="281"/>
      <c r="CO69" s="282" t="n">
        <f aca="false">CO67*PrSettings!$F$9</f>
        <v>0</v>
      </c>
      <c r="CP69" s="282" t="n">
        <f aca="false">CP67*PrSettings!$F$4</f>
        <v>0</v>
      </c>
      <c r="CQ69" s="282" t="n">
        <f aca="false">CQ67*PrSettings!$F$5</f>
        <v>0</v>
      </c>
      <c r="CR69" s="282" t="n">
        <f aca="false">CR67*PrSettings!$F$6</f>
        <v>0</v>
      </c>
      <c r="CS69" s="282" t="n">
        <f aca="false">CS67*PrSettings!$F$7</f>
        <v>0</v>
      </c>
      <c r="CT69" s="283" t="n">
        <f aca="false">CT67*PrSettings!$F$8</f>
        <v>0</v>
      </c>
      <c r="CV69" s="327"/>
      <c r="CW69" s="327"/>
      <c r="CX69" s="327"/>
      <c r="CY69" s="281" t="str">
        <f aca="false">Language!$E$175</f>
        <v>Points:</v>
      </c>
      <c r="CZ69" s="281"/>
      <c r="DA69" s="281"/>
      <c r="DB69" s="282" t="n">
        <f aca="false">DB67*PrSettings!$F$9</f>
        <v>0</v>
      </c>
      <c r="DC69" s="282" t="n">
        <f aca="false">DC67*PrSettings!$F$4</f>
        <v>0</v>
      </c>
      <c r="DD69" s="282" t="n">
        <f aca="false">DD67*PrSettings!$F$5</f>
        <v>0</v>
      </c>
      <c r="DE69" s="282" t="n">
        <f aca="false">DE67*PrSettings!$F$6</f>
        <v>0</v>
      </c>
      <c r="DF69" s="282" t="n">
        <f aca="false">DF67*PrSettings!$F$7</f>
        <v>0</v>
      </c>
      <c r="DG69" s="283" t="n">
        <f aca="false">DG67*PrSettings!$F$8</f>
        <v>0</v>
      </c>
      <c r="DI69" s="327"/>
      <c r="DJ69" s="327"/>
      <c r="DK69" s="327"/>
      <c r="DL69" s="281" t="str">
        <f aca="false">Language!$E$175</f>
        <v>Points:</v>
      </c>
      <c r="DM69" s="281"/>
      <c r="DN69" s="281"/>
      <c r="DO69" s="282" t="n">
        <f aca="false">DO67*PrSettings!$F$9</f>
        <v>0</v>
      </c>
      <c r="DP69" s="282" t="n">
        <f aca="false">DP67*PrSettings!$F$4</f>
        <v>0</v>
      </c>
      <c r="DQ69" s="282" t="n">
        <f aca="false">DQ67*PrSettings!$F$5</f>
        <v>0</v>
      </c>
      <c r="DR69" s="282" t="n">
        <f aca="false">DR67*PrSettings!$F$6</f>
        <v>0</v>
      </c>
      <c r="DS69" s="282" t="n">
        <f aca="false">DS67*PrSettings!$F$7</f>
        <v>0</v>
      </c>
      <c r="DT69" s="283" t="n">
        <f aca="false">DT67*PrSettings!$F$8</f>
        <v>0</v>
      </c>
      <c r="DV69" s="327"/>
      <c r="DW69" s="327"/>
      <c r="DX69" s="327"/>
      <c r="DY69" s="281" t="str">
        <f aca="false">Language!$E$175</f>
        <v>Points:</v>
      </c>
      <c r="DZ69" s="281"/>
      <c r="EA69" s="281"/>
      <c r="EB69" s="282" t="n">
        <f aca="false">EB67*PrSettings!$F$9</f>
        <v>0</v>
      </c>
      <c r="EC69" s="282" t="n">
        <f aca="false">EC67*PrSettings!$F$4</f>
        <v>0</v>
      </c>
      <c r="ED69" s="282" t="n">
        <f aca="false">ED67*PrSettings!$F$5</f>
        <v>0</v>
      </c>
      <c r="EE69" s="282" t="n">
        <f aca="false">EE67*PrSettings!$F$6</f>
        <v>0</v>
      </c>
      <c r="EF69" s="282" t="n">
        <f aca="false">EF67*PrSettings!$F$7</f>
        <v>0</v>
      </c>
      <c r="EG69" s="283" t="n">
        <f aca="false">EG67*PrSettings!$F$8</f>
        <v>0</v>
      </c>
      <c r="EI69" s="327"/>
      <c r="EJ69" s="327"/>
      <c r="EK69" s="327"/>
      <c r="EL69" s="281" t="str">
        <f aca="false">Language!$E$175</f>
        <v>Points:</v>
      </c>
      <c r="EM69" s="281"/>
      <c r="EN69" s="281"/>
      <c r="EO69" s="282" t="n">
        <f aca="false">EO67*PrSettings!$F$9</f>
        <v>0</v>
      </c>
      <c r="EP69" s="282" t="n">
        <f aca="false">EP67*PrSettings!$F$4</f>
        <v>0</v>
      </c>
      <c r="EQ69" s="282" t="n">
        <f aca="false">EQ67*PrSettings!$F$5</f>
        <v>0</v>
      </c>
      <c r="ER69" s="282" t="n">
        <f aca="false">ER67*PrSettings!$F$6</f>
        <v>0</v>
      </c>
      <c r="ES69" s="282" t="n">
        <f aca="false">ES67*PrSettings!$F$7</f>
        <v>0</v>
      </c>
      <c r="ET69" s="283" t="n">
        <f aca="false">ET67*PrSettings!$F$8</f>
        <v>0</v>
      </c>
      <c r="EV69" s="327"/>
      <c r="EW69" s="327"/>
      <c r="EX69" s="327"/>
      <c r="EY69" s="281" t="str">
        <f aca="false">Language!$E$175</f>
        <v>Points:</v>
      </c>
      <c r="EZ69" s="281"/>
      <c r="FA69" s="281"/>
      <c r="FB69" s="282" t="n">
        <f aca="false">FB67*PrSettings!$F$9</f>
        <v>0</v>
      </c>
      <c r="FC69" s="282" t="n">
        <f aca="false">FC67*PrSettings!$F$4</f>
        <v>0</v>
      </c>
      <c r="FD69" s="282" t="n">
        <f aca="false">FD67*PrSettings!$F$5</f>
        <v>0</v>
      </c>
      <c r="FE69" s="282" t="n">
        <f aca="false">FE67*PrSettings!$F$6</f>
        <v>0</v>
      </c>
      <c r="FF69" s="282" t="n">
        <f aca="false">FF67*PrSettings!$F$7</f>
        <v>0</v>
      </c>
      <c r="FG69" s="283" t="n">
        <f aca="false">FG67*PrSettings!$F$8</f>
        <v>0</v>
      </c>
      <c r="FI69" s="327"/>
      <c r="FJ69" s="327"/>
      <c r="FK69" s="327"/>
      <c r="FL69" s="281" t="str">
        <f aca="false">Language!$E$175</f>
        <v>Points:</v>
      </c>
      <c r="FM69" s="281"/>
      <c r="FN69" s="281"/>
      <c r="FO69" s="282" t="n">
        <f aca="false">FO67*PrSettings!$F$9</f>
        <v>0</v>
      </c>
      <c r="FP69" s="282" t="n">
        <f aca="false">FP67*PrSettings!$F$4</f>
        <v>0</v>
      </c>
      <c r="FQ69" s="282" t="n">
        <f aca="false">FQ67*PrSettings!$F$5</f>
        <v>0</v>
      </c>
      <c r="FR69" s="282" t="n">
        <f aca="false">FR67*PrSettings!$F$6</f>
        <v>0</v>
      </c>
      <c r="FS69" s="282" t="n">
        <f aca="false">FS67*PrSettings!$F$7</f>
        <v>0</v>
      </c>
      <c r="FT69" s="283" t="n">
        <f aca="false">FT67*PrSettings!$F$8</f>
        <v>0</v>
      </c>
      <c r="FV69" s="327"/>
      <c r="FW69" s="327"/>
      <c r="FX69" s="327"/>
      <c r="FY69" s="281" t="str">
        <f aca="false">Language!$E$175</f>
        <v>Points:</v>
      </c>
      <c r="FZ69" s="281"/>
      <c r="GA69" s="281"/>
      <c r="GB69" s="282" t="n">
        <f aca="false">GB67*PrSettings!$F$9</f>
        <v>0</v>
      </c>
      <c r="GC69" s="282" t="n">
        <f aca="false">GC67*PrSettings!$F$4</f>
        <v>0</v>
      </c>
      <c r="GD69" s="282" t="n">
        <f aca="false">GD67*PrSettings!$F$5</f>
        <v>0</v>
      </c>
      <c r="GE69" s="282" t="n">
        <f aca="false">GE67*PrSettings!$F$6</f>
        <v>0</v>
      </c>
      <c r="GF69" s="282" t="n">
        <f aca="false">GF67*PrSettings!$F$7</f>
        <v>0</v>
      </c>
      <c r="GG69" s="283" t="n">
        <f aca="false">GG67*PrSettings!$F$8</f>
        <v>0</v>
      </c>
      <c r="GI69" s="327"/>
      <c r="GJ69" s="327"/>
      <c r="GK69" s="327"/>
      <c r="GL69" s="281" t="str">
        <f aca="false">Language!$E$175</f>
        <v>Points:</v>
      </c>
      <c r="GM69" s="281"/>
      <c r="GN69" s="281"/>
      <c r="GO69" s="282" t="n">
        <f aca="false">GO67*PrSettings!$F$9</f>
        <v>0</v>
      </c>
      <c r="GP69" s="282" t="n">
        <f aca="false">GP67*PrSettings!$F$4</f>
        <v>0</v>
      </c>
      <c r="GQ69" s="282" t="n">
        <f aca="false">GQ67*PrSettings!$F$5</f>
        <v>0</v>
      </c>
      <c r="GR69" s="282" t="n">
        <f aca="false">GR67*PrSettings!$F$6</f>
        <v>0</v>
      </c>
      <c r="GS69" s="282" t="n">
        <f aca="false">GS67*PrSettings!$F$7</f>
        <v>0</v>
      </c>
      <c r="GT69" s="283" t="n">
        <f aca="false">GT67*PrSettings!$F$8</f>
        <v>0</v>
      </c>
      <c r="GV69" s="327"/>
      <c r="GW69" s="327"/>
      <c r="GX69" s="327"/>
      <c r="GY69" s="281" t="str">
        <f aca="false">Language!$E$175</f>
        <v>Points:</v>
      </c>
      <c r="GZ69" s="281"/>
      <c r="HA69" s="281"/>
      <c r="HB69" s="282" t="n">
        <f aca="false">HB67*PrSettings!$F$9</f>
        <v>0</v>
      </c>
      <c r="HC69" s="282" t="n">
        <f aca="false">HC67*PrSettings!$F$4</f>
        <v>0</v>
      </c>
      <c r="HD69" s="282" t="n">
        <f aca="false">HD67*PrSettings!$F$5</f>
        <v>0</v>
      </c>
      <c r="HE69" s="282" t="n">
        <f aca="false">HE67*PrSettings!$F$6</f>
        <v>0</v>
      </c>
      <c r="HF69" s="282" t="n">
        <f aca="false">HF67*PrSettings!$F$7</f>
        <v>0</v>
      </c>
      <c r="HG69" s="283" t="n">
        <f aca="false">HG67*PrSettings!$F$8</f>
        <v>0</v>
      </c>
      <c r="HI69" s="327"/>
      <c r="HJ69" s="327"/>
      <c r="HK69" s="327"/>
      <c r="HL69" s="281" t="str">
        <f aca="false">Language!$E$175</f>
        <v>Points:</v>
      </c>
      <c r="HM69" s="281"/>
      <c r="HN69" s="281"/>
      <c r="HO69" s="282" t="n">
        <f aca="false">HO67*PrSettings!$F$9</f>
        <v>0</v>
      </c>
      <c r="HP69" s="282" t="n">
        <f aca="false">HP67*PrSettings!$F$4</f>
        <v>0</v>
      </c>
      <c r="HQ69" s="282" t="n">
        <f aca="false">HQ67*PrSettings!$F$5</f>
        <v>0</v>
      </c>
      <c r="HR69" s="282" t="n">
        <f aca="false">HR67*PrSettings!$F$6</f>
        <v>0</v>
      </c>
      <c r="HS69" s="282" t="n">
        <f aca="false">HS67*PrSettings!$F$7</f>
        <v>0</v>
      </c>
      <c r="HT69" s="283" t="n">
        <f aca="false">HT67*PrSettings!$F$8</f>
        <v>0</v>
      </c>
      <c r="HV69" s="327"/>
      <c r="HW69" s="327"/>
      <c r="HX69" s="327"/>
      <c r="HY69" s="281" t="str">
        <f aca="false">Language!$E$175</f>
        <v>Points:</v>
      </c>
      <c r="HZ69" s="281"/>
      <c r="IA69" s="281"/>
      <c r="IB69" s="282" t="n">
        <f aca="false">IB67*PrSettings!$F$9</f>
        <v>0</v>
      </c>
      <c r="IC69" s="282" t="n">
        <f aca="false">IC67*PrSettings!$F$4</f>
        <v>0</v>
      </c>
      <c r="ID69" s="282" t="n">
        <f aca="false">ID67*PrSettings!$F$5</f>
        <v>0</v>
      </c>
      <c r="IE69" s="282" t="n">
        <f aca="false">IE67*PrSettings!$F$6</f>
        <v>0</v>
      </c>
      <c r="IF69" s="282" t="n">
        <f aca="false">IF67*PrSettings!$F$7</f>
        <v>0</v>
      </c>
      <c r="IG69" s="283" t="n">
        <f aca="false">IG67*PrSettings!$F$8</f>
        <v>0</v>
      </c>
      <c r="II69" s="327"/>
      <c r="IJ69" s="327"/>
      <c r="IK69" s="327"/>
      <c r="IL69" s="281" t="str">
        <f aca="false">Language!$E$175</f>
        <v>Points:</v>
      </c>
      <c r="IM69" s="281"/>
      <c r="IN69" s="281"/>
      <c r="IO69" s="282" t="n">
        <f aca="false">IO67*PrSettings!$F$9</f>
        <v>0</v>
      </c>
      <c r="IP69" s="282" t="n">
        <f aca="false">IP67*PrSettings!$F$4</f>
        <v>0</v>
      </c>
      <c r="IQ69" s="282" t="n">
        <f aca="false">IQ67*PrSettings!$F$5</f>
        <v>0</v>
      </c>
      <c r="IR69" s="282" t="n">
        <f aca="false">IR67*PrSettings!$F$6</f>
        <v>0</v>
      </c>
      <c r="IS69" s="282" t="n">
        <f aca="false">IS67*PrSettings!$F$7</f>
        <v>0</v>
      </c>
      <c r="IT69" s="283" t="n">
        <f aca="false">IT67*PrSettings!$F$8</f>
        <v>0</v>
      </c>
      <c r="IV69" s="327"/>
      <c r="IW69" s="327"/>
      <c r="IX69" s="327"/>
      <c r="IY69" s="281" t="str">
        <f aca="false">Language!$E$175</f>
        <v>Points:</v>
      </c>
      <c r="IZ69" s="281"/>
      <c r="JA69" s="281"/>
      <c r="JB69" s="282" t="n">
        <f aca="false">JB67*PrSettings!$F$9</f>
        <v>0</v>
      </c>
      <c r="JC69" s="282" t="n">
        <f aca="false">JC67*PrSettings!$F$4</f>
        <v>0</v>
      </c>
      <c r="JD69" s="282" t="n">
        <f aca="false">JD67*PrSettings!$F$5</f>
        <v>0</v>
      </c>
      <c r="JE69" s="282" t="n">
        <f aca="false">JE67*PrSettings!$F$6</f>
        <v>0</v>
      </c>
      <c r="JF69" s="282" t="n">
        <f aca="false">JF67*PrSettings!$F$7</f>
        <v>0</v>
      </c>
      <c r="JG69" s="283" t="n">
        <f aca="false">JG67*PrSettings!$F$8</f>
        <v>0</v>
      </c>
      <c r="JI69" s="327"/>
      <c r="JJ69" s="327"/>
      <c r="JK69" s="327"/>
      <c r="JL69" s="281" t="str">
        <f aca="false">Language!$E$175</f>
        <v>Points:</v>
      </c>
      <c r="JM69" s="281"/>
      <c r="JN69" s="281"/>
      <c r="JO69" s="282" t="n">
        <f aca="false">JO67*PrSettings!$F$9</f>
        <v>0</v>
      </c>
      <c r="JP69" s="282" t="n">
        <f aca="false">JP67*PrSettings!$F$4</f>
        <v>0</v>
      </c>
      <c r="JQ69" s="282" t="n">
        <f aca="false">JQ67*PrSettings!$F$5</f>
        <v>0</v>
      </c>
      <c r="JR69" s="282" t="n">
        <f aca="false">JR67*PrSettings!$F$6</f>
        <v>0</v>
      </c>
      <c r="JS69" s="282" t="n">
        <f aca="false">JS67*PrSettings!$F$7</f>
        <v>0</v>
      </c>
      <c r="JT69" s="283" t="n">
        <f aca="false">JT67*PrSettings!$F$8</f>
        <v>0</v>
      </c>
      <c r="JV69" s="327"/>
      <c r="JW69" s="327"/>
      <c r="JX69" s="327"/>
      <c r="JY69" s="281" t="str">
        <f aca="false">Language!$E$175</f>
        <v>Points:</v>
      </c>
      <c r="JZ69" s="281"/>
      <c r="KA69" s="281"/>
      <c r="KB69" s="282" t="n">
        <f aca="false">KB67*PrSettings!$F$9</f>
        <v>0</v>
      </c>
      <c r="KC69" s="282" t="n">
        <f aca="false">KC67*PrSettings!$F$4</f>
        <v>0</v>
      </c>
      <c r="KD69" s="282" t="n">
        <f aca="false">KD67*PrSettings!$F$5</f>
        <v>0</v>
      </c>
      <c r="KE69" s="282" t="n">
        <f aca="false">KE67*PrSettings!$F$6</f>
        <v>0</v>
      </c>
      <c r="KF69" s="282" t="n">
        <f aca="false">KF67*PrSettings!$F$7</f>
        <v>0</v>
      </c>
      <c r="KG69" s="283" t="n">
        <f aca="false">KG67*PrSettings!$F$8</f>
        <v>0</v>
      </c>
      <c r="KI69" s="327"/>
      <c r="KJ69" s="327"/>
      <c r="KK69" s="327"/>
      <c r="KL69" s="281" t="str">
        <f aca="false">Language!$E$175</f>
        <v>Points:</v>
      </c>
      <c r="KM69" s="281"/>
      <c r="KN69" s="281"/>
      <c r="KO69" s="282" t="n">
        <f aca="false">KO67*PrSettings!$F$9</f>
        <v>0</v>
      </c>
      <c r="KP69" s="282" t="n">
        <f aca="false">KP67*PrSettings!$F$4</f>
        <v>0</v>
      </c>
      <c r="KQ69" s="282" t="n">
        <f aca="false">KQ67*PrSettings!$F$5</f>
        <v>0</v>
      </c>
      <c r="KR69" s="282" t="n">
        <f aca="false">KR67*PrSettings!$F$6</f>
        <v>0</v>
      </c>
      <c r="KS69" s="282" t="n">
        <f aca="false">KS67*PrSettings!$F$7</f>
        <v>0</v>
      </c>
      <c r="KT69" s="283" t="n">
        <f aca="false">KT67*PrSettings!$F$8</f>
        <v>0</v>
      </c>
      <c r="KV69" s="327"/>
      <c r="KW69" s="327"/>
      <c r="KX69" s="327"/>
      <c r="KY69" s="281" t="str">
        <f aca="false">Language!$E$175</f>
        <v>Points:</v>
      </c>
      <c r="KZ69" s="281"/>
      <c r="LA69" s="281"/>
      <c r="LB69" s="282" t="n">
        <f aca="false">LB67*PrSettings!$F$9</f>
        <v>0</v>
      </c>
      <c r="LC69" s="282" t="n">
        <f aca="false">LC67*PrSettings!$F$4</f>
        <v>0</v>
      </c>
      <c r="LD69" s="282" t="n">
        <f aca="false">LD67*PrSettings!$F$5</f>
        <v>0</v>
      </c>
      <c r="LE69" s="282" t="n">
        <f aca="false">LE67*PrSettings!$F$6</f>
        <v>0</v>
      </c>
      <c r="LF69" s="282" t="n">
        <f aca="false">LF67*PrSettings!$F$7</f>
        <v>0</v>
      </c>
      <c r="LG69" s="283" t="n">
        <f aca="false">LG67*PrSettings!$F$8</f>
        <v>0</v>
      </c>
      <c r="LI69" s="327"/>
      <c r="LJ69" s="327"/>
      <c r="LK69" s="327"/>
      <c r="LL69" s="281" t="str">
        <f aca="false">Language!$E$175</f>
        <v>Points:</v>
      </c>
      <c r="LM69" s="281"/>
      <c r="LN69" s="281"/>
      <c r="LO69" s="282" t="n">
        <f aca="false">LO67*PrSettings!$F$9</f>
        <v>0</v>
      </c>
      <c r="LP69" s="282" t="n">
        <f aca="false">LP67*PrSettings!$F$4</f>
        <v>0</v>
      </c>
      <c r="LQ69" s="282" t="n">
        <f aca="false">LQ67*PrSettings!$F$5</f>
        <v>0</v>
      </c>
      <c r="LR69" s="282" t="n">
        <f aca="false">LR67*PrSettings!$F$6</f>
        <v>0</v>
      </c>
      <c r="LS69" s="282" t="n">
        <f aca="false">LS67*PrSettings!$F$7</f>
        <v>0</v>
      </c>
      <c r="LT69" s="283" t="n">
        <f aca="false">LT67*PrSettings!$F$8</f>
        <v>0</v>
      </c>
      <c r="LV69" s="327"/>
      <c r="LW69" s="327"/>
      <c r="LX69" s="327"/>
      <c r="LY69" s="281" t="str">
        <f aca="false">Language!$E$175</f>
        <v>Points:</v>
      </c>
      <c r="LZ69" s="281"/>
      <c r="MA69" s="281"/>
      <c r="MB69" s="282" t="n">
        <f aca="false">MB67*PrSettings!$F$9</f>
        <v>0</v>
      </c>
      <c r="MC69" s="282" t="n">
        <f aca="false">MC67*PrSettings!$F$4</f>
        <v>0</v>
      </c>
      <c r="MD69" s="282" t="n">
        <f aca="false">MD67*PrSettings!$F$5</f>
        <v>0</v>
      </c>
      <c r="ME69" s="282" t="n">
        <f aca="false">ME67*PrSettings!$F$6</f>
        <v>0</v>
      </c>
      <c r="MF69" s="282" t="n">
        <f aca="false">MF67*PrSettings!$F$7</f>
        <v>0</v>
      </c>
      <c r="MG69" s="283" t="n">
        <f aca="false">MG67*PrSettings!$F$8</f>
        <v>0</v>
      </c>
    </row>
    <row r="70" customFormat="false" ht="22.5" hidden="false" customHeight="true" outlineLevel="0" collapsed="false">
      <c r="I70" s="327" t="str">
        <f aca="false">IFERROR(VLOOKUP(I60,$B$57:$F$60,5,0),0)</f>
        <v/>
      </c>
      <c r="J70" s="327" t="str">
        <f aca="false">IFERROR(VLOOKUP(I63,$D$62:$G$63,4,0),0)</f>
        <v/>
      </c>
      <c r="K70" s="327" t="str">
        <f aca="false">IFERROR(VLOOKUP(I60,$D$57:$G$60,4,0),0)</f>
        <v/>
      </c>
      <c r="L70" s="284" t="str">
        <f aca="false">Language!$E$176</f>
        <v>Sum:</v>
      </c>
      <c r="M70" s="284"/>
      <c r="N70" s="284"/>
      <c r="O70" s="285" t="n">
        <f aca="false">SUM(O68:T68)</f>
        <v>0</v>
      </c>
      <c r="P70" s="285"/>
      <c r="Q70" s="285"/>
      <c r="R70" s="285"/>
      <c r="S70" s="285"/>
      <c r="T70" s="285"/>
      <c r="V70" s="327" t="str">
        <f aca="false">IFERROR(VLOOKUP(V60,$B$57:$F$60,5,0),0)</f>
        <v/>
      </c>
      <c r="W70" s="327" t="str">
        <f aca="false">IFERROR(VLOOKUP(V63,$D$62:$G$63,4,0),0)</f>
        <v/>
      </c>
      <c r="X70" s="327" t="str">
        <f aca="false">IFERROR(VLOOKUP(V60,$D$57:$G$60,4,0),0)</f>
        <v/>
      </c>
      <c r="Y70" s="284" t="str">
        <f aca="false">Language!$E$176</f>
        <v>Sum:</v>
      </c>
      <c r="Z70" s="284"/>
      <c r="AA70" s="284"/>
      <c r="AB70" s="285" t="n">
        <f aca="false">SUM(AB68:AG68)</f>
        <v>0</v>
      </c>
      <c r="AC70" s="285"/>
      <c r="AD70" s="285"/>
      <c r="AE70" s="285"/>
      <c r="AF70" s="285"/>
      <c r="AG70" s="285"/>
      <c r="AI70" s="327" t="str">
        <f aca="false">IFERROR(VLOOKUP(AI60,$B$57:$F$60,5,0),0)</f>
        <v/>
      </c>
      <c r="AJ70" s="327" t="str">
        <f aca="false">IFERROR(VLOOKUP(AI63,$D$62:$G$63,4,0),0)</f>
        <v/>
      </c>
      <c r="AK70" s="327" t="str">
        <f aca="false">IFERROR(VLOOKUP(AI60,$D$57:$G$60,4,0),0)</f>
        <v/>
      </c>
      <c r="AL70" s="284" t="str">
        <f aca="false">Language!$E$176</f>
        <v>Sum:</v>
      </c>
      <c r="AM70" s="284"/>
      <c r="AN70" s="284"/>
      <c r="AO70" s="285" t="n">
        <f aca="false">SUM(AO68:AT68)</f>
        <v>0</v>
      </c>
      <c r="AP70" s="285"/>
      <c r="AQ70" s="285"/>
      <c r="AR70" s="285"/>
      <c r="AS70" s="285"/>
      <c r="AT70" s="285"/>
      <c r="AV70" s="327" t="str">
        <f aca="false">IFERROR(VLOOKUP(AV60,$B$57:$F$60,5,0),0)</f>
        <v/>
      </c>
      <c r="AW70" s="327" t="str">
        <f aca="false">IFERROR(VLOOKUP(AV63,$D$62:$G$63,4,0),0)</f>
        <v/>
      </c>
      <c r="AX70" s="327" t="str">
        <f aca="false">IFERROR(VLOOKUP(AV60,$D$57:$G$60,4,0),0)</f>
        <v/>
      </c>
      <c r="AY70" s="284" t="str">
        <f aca="false">Language!$E$176</f>
        <v>Sum:</v>
      </c>
      <c r="AZ70" s="284"/>
      <c r="BA70" s="284"/>
      <c r="BB70" s="285" t="n">
        <f aca="false">SUM(BB68:BG68)</f>
        <v>0</v>
      </c>
      <c r="BC70" s="285"/>
      <c r="BD70" s="285"/>
      <c r="BE70" s="285"/>
      <c r="BF70" s="285"/>
      <c r="BG70" s="285"/>
      <c r="BI70" s="327" t="str">
        <f aca="false">IFERROR(VLOOKUP(BI60,$B$57:$F$60,5,0),0)</f>
        <v/>
      </c>
      <c r="BJ70" s="327" t="str">
        <f aca="false">IFERROR(VLOOKUP(BI63,$D$62:$G$63,4,0),0)</f>
        <v/>
      </c>
      <c r="BK70" s="327" t="str">
        <f aca="false">IFERROR(VLOOKUP(BI60,$D$57:$G$60,4,0),0)</f>
        <v/>
      </c>
      <c r="BL70" s="284" t="str">
        <f aca="false">Language!$E$176</f>
        <v>Sum:</v>
      </c>
      <c r="BM70" s="284"/>
      <c r="BN70" s="284"/>
      <c r="BO70" s="285" t="n">
        <f aca="false">SUM(BO68:BT68)</f>
        <v>0</v>
      </c>
      <c r="BP70" s="285"/>
      <c r="BQ70" s="285"/>
      <c r="BR70" s="285"/>
      <c r="BS70" s="285"/>
      <c r="BT70" s="285"/>
      <c r="BV70" s="327" t="str">
        <f aca="false">IFERROR(VLOOKUP(BV60,$B$57:$F$60,5,0),0)</f>
        <v/>
      </c>
      <c r="BW70" s="327" t="str">
        <f aca="false">IFERROR(VLOOKUP(BV63,$D$62:$G$63,4,0),0)</f>
        <v/>
      </c>
      <c r="BX70" s="327" t="str">
        <f aca="false">IFERROR(VLOOKUP(BV60,$D$57:$G$60,4,0),0)</f>
        <v/>
      </c>
      <c r="BY70" s="284" t="str">
        <f aca="false">Language!$E$176</f>
        <v>Sum:</v>
      </c>
      <c r="BZ70" s="284"/>
      <c r="CA70" s="284"/>
      <c r="CB70" s="285" t="n">
        <f aca="false">SUM(CB68:CG68)</f>
        <v>0</v>
      </c>
      <c r="CC70" s="285"/>
      <c r="CD70" s="285"/>
      <c r="CE70" s="285"/>
      <c r="CF70" s="285"/>
      <c r="CG70" s="285"/>
      <c r="CI70" s="327" t="str">
        <f aca="false">IFERROR(VLOOKUP(CI60,$B$57:$F$60,5,0),0)</f>
        <v/>
      </c>
      <c r="CJ70" s="327" t="str">
        <f aca="false">IFERROR(VLOOKUP(CI63,$D$62:$G$63,4,0),0)</f>
        <v/>
      </c>
      <c r="CK70" s="327" t="str">
        <f aca="false">IFERROR(VLOOKUP(CI60,$D$57:$G$60,4,0),0)</f>
        <v/>
      </c>
      <c r="CL70" s="284" t="str">
        <f aca="false">Language!$E$176</f>
        <v>Sum:</v>
      </c>
      <c r="CM70" s="284"/>
      <c r="CN70" s="284"/>
      <c r="CO70" s="285" t="n">
        <f aca="false">SUM(CO68:CT68)</f>
        <v>0</v>
      </c>
      <c r="CP70" s="285"/>
      <c r="CQ70" s="285"/>
      <c r="CR70" s="285"/>
      <c r="CS70" s="285"/>
      <c r="CT70" s="285"/>
      <c r="CV70" s="327" t="str">
        <f aca="false">IFERROR(VLOOKUP(CV60,$B$57:$F$60,5,0),0)</f>
        <v/>
      </c>
      <c r="CW70" s="327" t="str">
        <f aca="false">IFERROR(VLOOKUP(CV63,$D$62:$G$63,4,0),0)</f>
        <v/>
      </c>
      <c r="CX70" s="327" t="str">
        <f aca="false">IFERROR(VLOOKUP(CV60,$D$57:$G$60,4,0),0)</f>
        <v/>
      </c>
      <c r="CY70" s="284" t="str">
        <f aca="false">Language!$E$176</f>
        <v>Sum:</v>
      </c>
      <c r="CZ70" s="284"/>
      <c r="DA70" s="284"/>
      <c r="DB70" s="285" t="n">
        <f aca="false">SUM(DB68:DG68)</f>
        <v>0</v>
      </c>
      <c r="DC70" s="285"/>
      <c r="DD70" s="285"/>
      <c r="DE70" s="285"/>
      <c r="DF70" s="285"/>
      <c r="DG70" s="285"/>
      <c r="DI70" s="327" t="str">
        <f aca="false">IFERROR(VLOOKUP(DI60,$B$57:$F$60,5,0),0)</f>
        <v/>
      </c>
      <c r="DJ70" s="327" t="str">
        <f aca="false">IFERROR(VLOOKUP(DI63,$D$62:$G$63,4,0),0)</f>
        <v/>
      </c>
      <c r="DK70" s="327" t="str">
        <f aca="false">IFERROR(VLOOKUP(DI60,$D$57:$G$60,4,0),0)</f>
        <v/>
      </c>
      <c r="DL70" s="284" t="str">
        <f aca="false">Language!$E$176</f>
        <v>Sum:</v>
      </c>
      <c r="DM70" s="284"/>
      <c r="DN70" s="284"/>
      <c r="DO70" s="285" t="n">
        <f aca="false">SUM(DO68:DT68)</f>
        <v>0</v>
      </c>
      <c r="DP70" s="285"/>
      <c r="DQ70" s="285"/>
      <c r="DR70" s="285"/>
      <c r="DS70" s="285"/>
      <c r="DT70" s="285"/>
      <c r="DV70" s="327" t="str">
        <f aca="false">IFERROR(VLOOKUP(DV60,$B$57:$F$60,5,0),0)</f>
        <v/>
      </c>
      <c r="DW70" s="327" t="str">
        <f aca="false">IFERROR(VLOOKUP(DV63,$D$62:$G$63,4,0),0)</f>
        <v/>
      </c>
      <c r="DX70" s="327" t="str">
        <f aca="false">IFERROR(VLOOKUP(DV60,$D$57:$G$60,4,0),0)</f>
        <v/>
      </c>
      <c r="DY70" s="284" t="str">
        <f aca="false">Language!$E$176</f>
        <v>Sum:</v>
      </c>
      <c r="DZ70" s="284"/>
      <c r="EA70" s="284"/>
      <c r="EB70" s="285" t="n">
        <f aca="false">SUM(EB68:EG68)</f>
        <v>0</v>
      </c>
      <c r="EC70" s="285"/>
      <c r="ED70" s="285"/>
      <c r="EE70" s="285"/>
      <c r="EF70" s="285"/>
      <c r="EG70" s="285"/>
      <c r="EI70" s="327" t="str">
        <f aca="false">IFERROR(VLOOKUP(EI60,$B$57:$F$60,5,0),0)</f>
        <v/>
      </c>
      <c r="EJ70" s="327" t="str">
        <f aca="false">IFERROR(VLOOKUP(EI63,$D$62:$G$63,4,0),0)</f>
        <v/>
      </c>
      <c r="EK70" s="327" t="str">
        <f aca="false">IFERROR(VLOOKUP(EI60,$D$57:$G$60,4,0),0)</f>
        <v/>
      </c>
      <c r="EL70" s="284" t="str">
        <f aca="false">Language!$E$176</f>
        <v>Sum:</v>
      </c>
      <c r="EM70" s="284"/>
      <c r="EN70" s="284"/>
      <c r="EO70" s="285" t="n">
        <f aca="false">SUM(EO68:ET68)</f>
        <v>0</v>
      </c>
      <c r="EP70" s="285"/>
      <c r="EQ70" s="285"/>
      <c r="ER70" s="285"/>
      <c r="ES70" s="285"/>
      <c r="ET70" s="285"/>
      <c r="EV70" s="327" t="str">
        <f aca="false">IFERROR(VLOOKUP(EV60,$B$57:$F$60,5,0),0)</f>
        <v/>
      </c>
      <c r="EW70" s="327" t="str">
        <f aca="false">IFERROR(VLOOKUP(EV63,$D$62:$G$63,4,0),0)</f>
        <v/>
      </c>
      <c r="EX70" s="327" t="str">
        <f aca="false">IFERROR(VLOOKUP(EV60,$D$57:$G$60,4,0),0)</f>
        <v/>
      </c>
      <c r="EY70" s="284" t="str">
        <f aca="false">Language!$E$176</f>
        <v>Sum:</v>
      </c>
      <c r="EZ70" s="284"/>
      <c r="FA70" s="284"/>
      <c r="FB70" s="285" t="n">
        <f aca="false">SUM(FB68:FG68)</f>
        <v>0</v>
      </c>
      <c r="FC70" s="285"/>
      <c r="FD70" s="285"/>
      <c r="FE70" s="285"/>
      <c r="FF70" s="285"/>
      <c r="FG70" s="285"/>
      <c r="FI70" s="327" t="str">
        <f aca="false">IFERROR(VLOOKUP(FI60,$B$57:$F$60,5,0),0)</f>
        <v/>
      </c>
      <c r="FJ70" s="327" t="str">
        <f aca="false">IFERROR(VLOOKUP(FI63,$D$62:$G$63,4,0),0)</f>
        <v/>
      </c>
      <c r="FK70" s="327" t="str">
        <f aca="false">IFERROR(VLOOKUP(FI60,$D$57:$G$60,4,0),0)</f>
        <v/>
      </c>
      <c r="FL70" s="284" t="str">
        <f aca="false">Language!$E$176</f>
        <v>Sum:</v>
      </c>
      <c r="FM70" s="284"/>
      <c r="FN70" s="284"/>
      <c r="FO70" s="285" t="n">
        <f aca="false">SUM(FO68:FT68)</f>
        <v>0</v>
      </c>
      <c r="FP70" s="285"/>
      <c r="FQ70" s="285"/>
      <c r="FR70" s="285"/>
      <c r="FS70" s="285"/>
      <c r="FT70" s="285"/>
      <c r="FV70" s="327" t="str">
        <f aca="false">IFERROR(VLOOKUP(FV60,$B$57:$F$60,5,0),0)</f>
        <v/>
      </c>
      <c r="FW70" s="327" t="str">
        <f aca="false">IFERROR(VLOOKUP(FV63,$D$62:$G$63,4,0),0)</f>
        <v/>
      </c>
      <c r="FX70" s="327" t="str">
        <f aca="false">IFERROR(VLOOKUP(FV60,$D$57:$G$60,4,0),0)</f>
        <v/>
      </c>
      <c r="FY70" s="284" t="str">
        <f aca="false">Language!$E$176</f>
        <v>Sum:</v>
      </c>
      <c r="FZ70" s="284"/>
      <c r="GA70" s="284"/>
      <c r="GB70" s="285" t="n">
        <f aca="false">SUM(GB68:GG68)</f>
        <v>0</v>
      </c>
      <c r="GC70" s="285"/>
      <c r="GD70" s="285"/>
      <c r="GE70" s="285"/>
      <c r="GF70" s="285"/>
      <c r="GG70" s="285"/>
      <c r="GI70" s="327" t="str">
        <f aca="false">IFERROR(VLOOKUP(GI60,$B$57:$F$60,5,0),0)</f>
        <v/>
      </c>
      <c r="GJ70" s="327" t="str">
        <f aca="false">IFERROR(VLOOKUP(GI63,$D$62:$G$63,4,0),0)</f>
        <v/>
      </c>
      <c r="GK70" s="327" t="str">
        <f aca="false">IFERROR(VLOOKUP(GI60,$D$57:$G$60,4,0),0)</f>
        <v/>
      </c>
      <c r="GL70" s="284" t="str">
        <f aca="false">Language!$E$176</f>
        <v>Sum:</v>
      </c>
      <c r="GM70" s="284"/>
      <c r="GN70" s="284"/>
      <c r="GO70" s="285" t="n">
        <f aca="false">SUM(GO68:GT68)</f>
        <v>0</v>
      </c>
      <c r="GP70" s="285"/>
      <c r="GQ70" s="285"/>
      <c r="GR70" s="285"/>
      <c r="GS70" s="285"/>
      <c r="GT70" s="285"/>
      <c r="GV70" s="327" t="str">
        <f aca="false">IFERROR(VLOOKUP(GV60,$B$57:$F$60,5,0),0)</f>
        <v/>
      </c>
      <c r="GW70" s="327" t="str">
        <f aca="false">IFERROR(VLOOKUP(GV63,$D$62:$G$63,4,0),0)</f>
        <v/>
      </c>
      <c r="GX70" s="327" t="str">
        <f aca="false">IFERROR(VLOOKUP(GV60,$D$57:$G$60,4,0),0)</f>
        <v/>
      </c>
      <c r="GY70" s="284" t="str">
        <f aca="false">Language!$E$176</f>
        <v>Sum:</v>
      </c>
      <c r="GZ70" s="284"/>
      <c r="HA70" s="284"/>
      <c r="HB70" s="285" t="n">
        <f aca="false">SUM(HB68:HG68)</f>
        <v>0</v>
      </c>
      <c r="HC70" s="285"/>
      <c r="HD70" s="285"/>
      <c r="HE70" s="285"/>
      <c r="HF70" s="285"/>
      <c r="HG70" s="285"/>
      <c r="HI70" s="327" t="str">
        <f aca="false">IFERROR(VLOOKUP(HI60,$B$57:$F$60,5,0),0)</f>
        <v/>
      </c>
      <c r="HJ70" s="327" t="str">
        <f aca="false">IFERROR(VLOOKUP(HI63,$D$62:$G$63,4,0),0)</f>
        <v/>
      </c>
      <c r="HK70" s="327" t="str">
        <f aca="false">IFERROR(VLOOKUP(HI60,$D$57:$G$60,4,0),0)</f>
        <v/>
      </c>
      <c r="HL70" s="284" t="str">
        <f aca="false">Language!$E$176</f>
        <v>Sum:</v>
      </c>
      <c r="HM70" s="284"/>
      <c r="HN70" s="284"/>
      <c r="HO70" s="285" t="n">
        <f aca="false">SUM(HO68:HT68)</f>
        <v>0</v>
      </c>
      <c r="HP70" s="285"/>
      <c r="HQ70" s="285"/>
      <c r="HR70" s="285"/>
      <c r="HS70" s="285"/>
      <c r="HT70" s="285"/>
      <c r="HV70" s="327" t="str">
        <f aca="false">IFERROR(VLOOKUP(HV60,$B$57:$F$60,5,0),0)</f>
        <v/>
      </c>
      <c r="HW70" s="327" t="str">
        <f aca="false">IFERROR(VLOOKUP(HV63,$D$62:$G$63,4,0),0)</f>
        <v/>
      </c>
      <c r="HX70" s="327" t="str">
        <f aca="false">IFERROR(VLOOKUP(HV60,$D$57:$G$60,4,0),0)</f>
        <v/>
      </c>
      <c r="HY70" s="284" t="str">
        <f aca="false">Language!$E$176</f>
        <v>Sum:</v>
      </c>
      <c r="HZ70" s="284"/>
      <c r="IA70" s="284"/>
      <c r="IB70" s="285" t="n">
        <f aca="false">SUM(IB68:IG68)</f>
        <v>0</v>
      </c>
      <c r="IC70" s="285"/>
      <c r="ID70" s="285"/>
      <c r="IE70" s="285"/>
      <c r="IF70" s="285"/>
      <c r="IG70" s="285"/>
      <c r="II70" s="327" t="str">
        <f aca="false">IFERROR(VLOOKUP(II60,$B$57:$F$60,5,0),0)</f>
        <v/>
      </c>
      <c r="IJ70" s="327" t="str">
        <f aca="false">IFERROR(VLOOKUP(II63,$D$62:$G$63,4,0),0)</f>
        <v/>
      </c>
      <c r="IK70" s="327" t="str">
        <f aca="false">IFERROR(VLOOKUP(II60,$D$57:$G$60,4,0),0)</f>
        <v/>
      </c>
      <c r="IL70" s="284" t="str">
        <f aca="false">Language!$E$176</f>
        <v>Sum:</v>
      </c>
      <c r="IM70" s="284"/>
      <c r="IN70" s="284"/>
      <c r="IO70" s="285" t="n">
        <f aca="false">SUM(IO68:IT68)</f>
        <v>0</v>
      </c>
      <c r="IP70" s="285"/>
      <c r="IQ70" s="285"/>
      <c r="IR70" s="285"/>
      <c r="IS70" s="285"/>
      <c r="IT70" s="285"/>
      <c r="IV70" s="327" t="str">
        <f aca="false">IFERROR(VLOOKUP(IV60,$B$57:$F$60,5,0),0)</f>
        <v/>
      </c>
      <c r="IW70" s="327" t="str">
        <f aca="false">IFERROR(VLOOKUP(IV63,$D$62:$G$63,4,0),0)</f>
        <v/>
      </c>
      <c r="IX70" s="327" t="str">
        <f aca="false">IFERROR(VLOOKUP(IV60,$D$57:$G$60,4,0),0)</f>
        <v/>
      </c>
      <c r="IY70" s="284" t="str">
        <f aca="false">Language!$E$176</f>
        <v>Sum:</v>
      </c>
      <c r="IZ70" s="284"/>
      <c r="JA70" s="284"/>
      <c r="JB70" s="285" t="n">
        <f aca="false">SUM(JB68:JG68)</f>
        <v>0</v>
      </c>
      <c r="JC70" s="285"/>
      <c r="JD70" s="285"/>
      <c r="JE70" s="285"/>
      <c r="JF70" s="285"/>
      <c r="JG70" s="285"/>
      <c r="JI70" s="327" t="str">
        <f aca="false">IFERROR(VLOOKUP(JI60,$B$57:$F$60,5,0),0)</f>
        <v/>
      </c>
      <c r="JJ70" s="327" t="str">
        <f aca="false">IFERROR(VLOOKUP(JI63,$D$62:$G$63,4,0),0)</f>
        <v/>
      </c>
      <c r="JK70" s="327" t="str">
        <f aca="false">IFERROR(VLOOKUP(JI60,$D$57:$G$60,4,0),0)</f>
        <v/>
      </c>
      <c r="JL70" s="284" t="str">
        <f aca="false">Language!$E$176</f>
        <v>Sum:</v>
      </c>
      <c r="JM70" s="284"/>
      <c r="JN70" s="284"/>
      <c r="JO70" s="285" t="n">
        <f aca="false">SUM(JO68:JT68)</f>
        <v>0</v>
      </c>
      <c r="JP70" s="285"/>
      <c r="JQ70" s="285"/>
      <c r="JR70" s="285"/>
      <c r="JS70" s="285"/>
      <c r="JT70" s="285"/>
      <c r="JV70" s="327" t="str">
        <f aca="false">IFERROR(VLOOKUP(JV60,$B$57:$F$60,5,0),0)</f>
        <v/>
      </c>
      <c r="JW70" s="327" t="str">
        <f aca="false">IFERROR(VLOOKUP(JV63,$D$62:$G$63,4,0),0)</f>
        <v/>
      </c>
      <c r="JX70" s="327" t="str">
        <f aca="false">IFERROR(VLOOKUP(JV60,$D$57:$G$60,4,0),0)</f>
        <v/>
      </c>
      <c r="JY70" s="284" t="str">
        <f aca="false">Language!$E$176</f>
        <v>Sum:</v>
      </c>
      <c r="JZ70" s="284"/>
      <c r="KA70" s="284"/>
      <c r="KB70" s="285" t="n">
        <f aca="false">SUM(KB68:KG68)</f>
        <v>0</v>
      </c>
      <c r="KC70" s="285"/>
      <c r="KD70" s="285"/>
      <c r="KE70" s="285"/>
      <c r="KF70" s="285"/>
      <c r="KG70" s="285"/>
      <c r="KI70" s="327" t="str">
        <f aca="false">IFERROR(VLOOKUP(KI60,$B$57:$F$60,5,0),0)</f>
        <v/>
      </c>
      <c r="KJ70" s="327" t="str">
        <f aca="false">IFERROR(VLOOKUP(KI63,$D$62:$G$63,4,0),0)</f>
        <v/>
      </c>
      <c r="KK70" s="327" t="str">
        <f aca="false">IFERROR(VLOOKUP(KI60,$D$57:$G$60,4,0),0)</f>
        <v/>
      </c>
      <c r="KL70" s="284" t="str">
        <f aca="false">Language!$E$176</f>
        <v>Sum:</v>
      </c>
      <c r="KM70" s="284"/>
      <c r="KN70" s="284"/>
      <c r="KO70" s="285" t="n">
        <f aca="false">SUM(KO68:KT68)</f>
        <v>0</v>
      </c>
      <c r="KP70" s="285"/>
      <c r="KQ70" s="285"/>
      <c r="KR70" s="285"/>
      <c r="KS70" s="285"/>
      <c r="KT70" s="285"/>
      <c r="KV70" s="327" t="str">
        <f aca="false">IFERROR(VLOOKUP(KV60,$B$57:$F$60,5,0),0)</f>
        <v/>
      </c>
      <c r="KW70" s="327" t="str">
        <f aca="false">IFERROR(VLOOKUP(KV63,$D$62:$G$63,4,0),0)</f>
        <v/>
      </c>
      <c r="KX70" s="327" t="str">
        <f aca="false">IFERROR(VLOOKUP(KV60,$D$57:$G$60,4,0),0)</f>
        <v/>
      </c>
      <c r="KY70" s="284" t="str">
        <f aca="false">Language!$E$176</f>
        <v>Sum:</v>
      </c>
      <c r="KZ70" s="284"/>
      <c r="LA70" s="284"/>
      <c r="LB70" s="285" t="n">
        <f aca="false">SUM(LB68:LG68)</f>
        <v>0</v>
      </c>
      <c r="LC70" s="285"/>
      <c r="LD70" s="285"/>
      <c r="LE70" s="285"/>
      <c r="LF70" s="285"/>
      <c r="LG70" s="285"/>
      <c r="LI70" s="327" t="str">
        <f aca="false">IFERROR(VLOOKUP(LI60,$B$57:$F$60,5,0),0)</f>
        <v/>
      </c>
      <c r="LJ70" s="327" t="str">
        <f aca="false">IFERROR(VLOOKUP(LI63,$D$62:$G$63,4,0),0)</f>
        <v/>
      </c>
      <c r="LK70" s="327" t="str">
        <f aca="false">IFERROR(VLOOKUP(LI60,$D$57:$G$60,4,0),0)</f>
        <v/>
      </c>
      <c r="LL70" s="284" t="str">
        <f aca="false">Language!$E$176</f>
        <v>Sum:</v>
      </c>
      <c r="LM70" s="284"/>
      <c r="LN70" s="284"/>
      <c r="LO70" s="285" t="n">
        <f aca="false">SUM(LO68:LT68)</f>
        <v>0</v>
      </c>
      <c r="LP70" s="285"/>
      <c r="LQ70" s="285"/>
      <c r="LR70" s="285"/>
      <c r="LS70" s="285"/>
      <c r="LT70" s="285"/>
      <c r="LV70" s="327" t="str">
        <f aca="false">IFERROR(VLOOKUP(LV60,$B$57:$F$60,5,0),0)</f>
        <v/>
      </c>
      <c r="LW70" s="327" t="str">
        <f aca="false">IFERROR(VLOOKUP(LV63,$D$62:$G$63,4,0),0)</f>
        <v/>
      </c>
      <c r="LX70" s="327" t="str">
        <f aca="false">IFERROR(VLOOKUP(LV60,$D$57:$G$60,4,0),0)</f>
        <v/>
      </c>
      <c r="LY70" s="284" t="str">
        <f aca="false">Language!$E$176</f>
        <v>Sum:</v>
      </c>
      <c r="LZ70" s="284"/>
      <c r="MA70" s="284"/>
      <c r="MB70" s="285" t="n">
        <f aca="false">SUM(MB68:MG68)</f>
        <v>0</v>
      </c>
      <c r="MC70" s="285"/>
      <c r="MD70" s="285"/>
      <c r="ME70" s="285"/>
      <c r="MF70" s="285"/>
      <c r="MG70" s="285"/>
    </row>
    <row r="71" customFormat="false" ht="30.75" hidden="false" customHeight="true" outlineLevel="0" collapsed="false">
      <c r="I71" s="327" t="str">
        <f aca="false">IFERROR(VLOOKUP(K57,$B$57:$F$60,5,0),0)</f>
        <v/>
      </c>
      <c r="J71" s="327" t="str">
        <f aca="false">IFERROR(VLOOKUP(K62,$B$62:$F$63,5,0),0)</f>
        <v/>
      </c>
      <c r="K71" s="327" t="str">
        <f aca="false">IFERROR(VLOOKUP(K57,$D$57:$G$60,4,0),0)</f>
        <v/>
      </c>
      <c r="V71" s="327" t="str">
        <f aca="false">IFERROR(VLOOKUP(X57,$B$57:$F$60,5,0),0)</f>
        <v/>
      </c>
      <c r="W71" s="327" t="str">
        <f aca="false">IFERROR(VLOOKUP(X62,$B$62:$F$63,5,0),0)</f>
        <v/>
      </c>
      <c r="X71" s="327" t="str">
        <f aca="false">IFERROR(VLOOKUP(X57,$D$57:$G$60,4,0),0)</f>
        <v/>
      </c>
      <c r="AI71" s="327" t="str">
        <f aca="false">IFERROR(VLOOKUP(AK57,$B$57:$F$60,5,0),0)</f>
        <v/>
      </c>
      <c r="AJ71" s="327" t="str">
        <f aca="false">IFERROR(VLOOKUP(AK62,$B$62:$F$63,5,0),0)</f>
        <v/>
      </c>
      <c r="AK71" s="327" t="str">
        <f aca="false">IFERROR(VLOOKUP(AK57,$D$57:$G$60,4,0),0)</f>
        <v/>
      </c>
      <c r="AV71" s="327" t="str">
        <f aca="false">IFERROR(VLOOKUP(AX57,$B$57:$F$60,5,0),0)</f>
        <v/>
      </c>
      <c r="AW71" s="327" t="str">
        <f aca="false">IFERROR(VLOOKUP(AX62,$B$62:$F$63,5,0),0)</f>
        <v/>
      </c>
      <c r="AX71" s="327" t="str">
        <f aca="false">IFERROR(VLOOKUP(AX57,$D$57:$G$60,4,0),0)</f>
        <v/>
      </c>
      <c r="BI71" s="327" t="str">
        <f aca="false">IFERROR(VLOOKUP(BK57,$B$57:$F$60,5,0),0)</f>
        <v/>
      </c>
      <c r="BJ71" s="327" t="str">
        <f aca="false">IFERROR(VLOOKUP(BK62,$B$62:$F$63,5,0),0)</f>
        <v/>
      </c>
      <c r="BK71" s="327" t="str">
        <f aca="false">IFERROR(VLOOKUP(BK57,$D$57:$G$60,4,0),0)</f>
        <v/>
      </c>
      <c r="BV71" s="327" t="str">
        <f aca="false">IFERROR(VLOOKUP(BX57,$B$57:$F$60,5,0),0)</f>
        <v/>
      </c>
      <c r="BW71" s="327" t="str">
        <f aca="false">IFERROR(VLOOKUP(BX62,$B$62:$F$63,5,0),0)</f>
        <v/>
      </c>
      <c r="BX71" s="327" t="str">
        <f aca="false">IFERROR(VLOOKUP(BX57,$D$57:$G$60,4,0),0)</f>
        <v/>
      </c>
      <c r="CI71" s="327" t="str">
        <f aca="false">IFERROR(VLOOKUP(CK57,$B$57:$F$60,5,0),0)</f>
        <v/>
      </c>
      <c r="CJ71" s="327" t="str">
        <f aca="false">IFERROR(VLOOKUP(CK62,$B$62:$F$63,5,0),0)</f>
        <v/>
      </c>
      <c r="CK71" s="327" t="str">
        <f aca="false">IFERROR(VLOOKUP(CK57,$D$57:$G$60,4,0),0)</f>
        <v/>
      </c>
      <c r="CV71" s="327" t="str">
        <f aca="false">IFERROR(VLOOKUP(CX57,$B$57:$F$60,5,0),0)</f>
        <v/>
      </c>
      <c r="CW71" s="327" t="str">
        <f aca="false">IFERROR(VLOOKUP(CX62,$B$62:$F$63,5,0),0)</f>
        <v/>
      </c>
      <c r="CX71" s="327" t="str">
        <f aca="false">IFERROR(VLOOKUP(CX57,$D$57:$G$60,4,0),0)</f>
        <v/>
      </c>
      <c r="DI71" s="327" t="str">
        <f aca="false">IFERROR(VLOOKUP(DK57,$B$57:$F$60,5,0),0)</f>
        <v/>
      </c>
      <c r="DJ71" s="327" t="str">
        <f aca="false">IFERROR(VLOOKUP(DK62,$B$62:$F$63,5,0),0)</f>
        <v/>
      </c>
      <c r="DK71" s="327" t="str">
        <f aca="false">IFERROR(VLOOKUP(DK57,$D$57:$G$60,4,0),0)</f>
        <v/>
      </c>
      <c r="DV71" s="327" t="str">
        <f aca="false">IFERROR(VLOOKUP(DX57,$B$57:$F$60,5,0),0)</f>
        <v/>
      </c>
      <c r="DW71" s="327" t="str">
        <f aca="false">IFERROR(VLOOKUP(DX62,$B$62:$F$63,5,0),0)</f>
        <v/>
      </c>
      <c r="DX71" s="327" t="str">
        <f aca="false">IFERROR(VLOOKUP(DX57,$D$57:$G$60,4,0),0)</f>
        <v/>
      </c>
      <c r="EI71" s="327" t="str">
        <f aca="false">IFERROR(VLOOKUP(EK57,$B$57:$F$60,5,0),0)</f>
        <v/>
      </c>
      <c r="EJ71" s="327" t="str">
        <f aca="false">IFERROR(VLOOKUP(EK62,$B$62:$F$63,5,0),0)</f>
        <v/>
      </c>
      <c r="EK71" s="327" t="str">
        <f aca="false">IFERROR(VLOOKUP(EK57,$D$57:$G$60,4,0),0)</f>
        <v/>
      </c>
      <c r="EV71" s="327" t="str">
        <f aca="false">IFERROR(VLOOKUP(EX57,$B$57:$F$60,5,0),0)</f>
        <v/>
      </c>
      <c r="EW71" s="327" t="str">
        <f aca="false">IFERROR(VLOOKUP(EX62,$B$62:$F$63,5,0),0)</f>
        <v/>
      </c>
      <c r="EX71" s="327" t="str">
        <f aca="false">IFERROR(VLOOKUP(EX57,$D$57:$G$60,4,0),0)</f>
        <v/>
      </c>
      <c r="FI71" s="327" t="str">
        <f aca="false">IFERROR(VLOOKUP(FK57,$B$57:$F$60,5,0),0)</f>
        <v/>
      </c>
      <c r="FJ71" s="327" t="str">
        <f aca="false">IFERROR(VLOOKUP(FK62,$B$62:$F$63,5,0),0)</f>
        <v/>
      </c>
      <c r="FK71" s="327" t="str">
        <f aca="false">IFERROR(VLOOKUP(FK57,$D$57:$G$60,4,0),0)</f>
        <v/>
      </c>
      <c r="FV71" s="327" t="str">
        <f aca="false">IFERROR(VLOOKUP(FX57,$B$57:$F$60,5,0),0)</f>
        <v/>
      </c>
      <c r="FW71" s="327" t="str">
        <f aca="false">IFERROR(VLOOKUP(FX62,$B$62:$F$63,5,0),0)</f>
        <v/>
      </c>
      <c r="FX71" s="327" t="str">
        <f aca="false">IFERROR(VLOOKUP(FX57,$D$57:$G$60,4,0),0)</f>
        <v/>
      </c>
      <c r="GI71" s="327" t="str">
        <f aca="false">IFERROR(VLOOKUP(GK57,$B$57:$F$60,5,0),0)</f>
        <v/>
      </c>
      <c r="GJ71" s="327" t="str">
        <f aca="false">IFERROR(VLOOKUP(GK62,$B$62:$F$63,5,0),0)</f>
        <v/>
      </c>
      <c r="GK71" s="327" t="str">
        <f aca="false">IFERROR(VLOOKUP(GK57,$D$57:$G$60,4,0),0)</f>
        <v/>
      </c>
      <c r="GV71" s="327" t="str">
        <f aca="false">IFERROR(VLOOKUP(GX57,$B$57:$F$60,5,0),0)</f>
        <v/>
      </c>
      <c r="GW71" s="327" t="str">
        <f aca="false">IFERROR(VLOOKUP(GX62,$B$62:$F$63,5,0),0)</f>
        <v/>
      </c>
      <c r="GX71" s="327" t="str">
        <f aca="false">IFERROR(VLOOKUP(GX57,$D$57:$G$60,4,0),0)</f>
        <v/>
      </c>
      <c r="HI71" s="327" t="str">
        <f aca="false">IFERROR(VLOOKUP(HK57,$B$57:$F$60,5,0),0)</f>
        <v/>
      </c>
      <c r="HJ71" s="327" t="str">
        <f aca="false">IFERROR(VLOOKUP(HK62,$B$62:$F$63,5,0),0)</f>
        <v/>
      </c>
      <c r="HK71" s="327" t="str">
        <f aca="false">IFERROR(VLOOKUP(HK57,$D$57:$G$60,4,0),0)</f>
        <v/>
      </c>
      <c r="HV71" s="327" t="str">
        <f aca="false">IFERROR(VLOOKUP(HX57,$B$57:$F$60,5,0),0)</f>
        <v/>
      </c>
      <c r="HW71" s="327" t="str">
        <f aca="false">IFERROR(VLOOKUP(HX62,$B$62:$F$63,5,0),0)</f>
        <v/>
      </c>
      <c r="HX71" s="327" t="str">
        <f aca="false">IFERROR(VLOOKUP(HX57,$D$57:$G$60,4,0),0)</f>
        <v/>
      </c>
      <c r="II71" s="327" t="str">
        <f aca="false">IFERROR(VLOOKUP(IK57,$B$57:$F$60,5,0),0)</f>
        <v/>
      </c>
      <c r="IJ71" s="327" t="str">
        <f aca="false">IFERROR(VLOOKUP(IK62,$B$62:$F$63,5,0),0)</f>
        <v/>
      </c>
      <c r="IK71" s="327" t="str">
        <f aca="false">IFERROR(VLOOKUP(IK57,$D$57:$G$60,4,0),0)</f>
        <v/>
      </c>
      <c r="IV71" s="327" t="str">
        <f aca="false">IFERROR(VLOOKUP(IX57,$B$57:$F$60,5,0),0)</f>
        <v/>
      </c>
      <c r="IW71" s="327" t="str">
        <f aca="false">IFERROR(VLOOKUP(IX62,$B$62:$F$63,5,0),0)</f>
        <v/>
      </c>
      <c r="IX71" s="327" t="str">
        <f aca="false">IFERROR(VLOOKUP(IX57,$D$57:$G$60,4,0),0)</f>
        <v/>
      </c>
      <c r="JI71" s="327" t="str">
        <f aca="false">IFERROR(VLOOKUP(JK57,$B$57:$F$60,5,0),0)</f>
        <v/>
      </c>
      <c r="JJ71" s="327" t="str">
        <f aca="false">IFERROR(VLOOKUP(JK62,$B$62:$F$63,5,0),0)</f>
        <v/>
      </c>
      <c r="JK71" s="327" t="str">
        <f aca="false">IFERROR(VLOOKUP(JK57,$D$57:$G$60,4,0),0)</f>
        <v/>
      </c>
      <c r="JV71" s="327" t="str">
        <f aca="false">IFERROR(VLOOKUP(JX57,$B$57:$F$60,5,0),0)</f>
        <v/>
      </c>
      <c r="JW71" s="327" t="str">
        <f aca="false">IFERROR(VLOOKUP(JX62,$B$62:$F$63,5,0),0)</f>
        <v/>
      </c>
      <c r="JX71" s="327" t="str">
        <f aca="false">IFERROR(VLOOKUP(JX57,$D$57:$G$60,4,0),0)</f>
        <v/>
      </c>
      <c r="KI71" s="327" t="str">
        <f aca="false">IFERROR(VLOOKUP(KK57,$B$57:$F$60,5,0),0)</f>
        <v/>
      </c>
      <c r="KJ71" s="327" t="str">
        <f aca="false">IFERROR(VLOOKUP(KK62,$B$62:$F$63,5,0),0)</f>
        <v/>
      </c>
      <c r="KK71" s="327" t="str">
        <f aca="false">IFERROR(VLOOKUP(KK57,$D$57:$G$60,4,0),0)</f>
        <v/>
      </c>
      <c r="KV71" s="327" t="str">
        <f aca="false">IFERROR(VLOOKUP(KX57,$B$57:$F$60,5,0),0)</f>
        <v/>
      </c>
      <c r="KW71" s="327" t="str">
        <f aca="false">IFERROR(VLOOKUP(KX62,$B$62:$F$63,5,0),0)</f>
        <v/>
      </c>
      <c r="KX71" s="327" t="str">
        <f aca="false">IFERROR(VLOOKUP(KX57,$D$57:$G$60,4,0),0)</f>
        <v/>
      </c>
      <c r="LI71" s="327" t="str">
        <f aca="false">IFERROR(VLOOKUP(LK57,$B$57:$F$60,5,0),0)</f>
        <v/>
      </c>
      <c r="LJ71" s="327" t="str">
        <f aca="false">IFERROR(VLOOKUP(LK62,$B$62:$F$63,5,0),0)</f>
        <v/>
      </c>
      <c r="LK71" s="327" t="str">
        <f aca="false">IFERROR(VLOOKUP(LK57,$D$57:$G$60,4,0),0)</f>
        <v/>
      </c>
      <c r="LV71" s="327" t="str">
        <f aca="false">IFERROR(VLOOKUP(LX57,$B$57:$F$60,5,0),0)</f>
        <v/>
      </c>
      <c r="LW71" s="327" t="str">
        <f aca="false">IFERROR(VLOOKUP(LX62,$B$62:$F$63,5,0),0)</f>
        <v/>
      </c>
      <c r="LX71" s="327" t="str">
        <f aca="false">IFERROR(VLOOKUP(LX57,$D$57:$G$60,4,0),0)</f>
        <v/>
      </c>
    </row>
    <row r="72" customFormat="false" ht="16" hidden="false" customHeight="false" outlineLevel="0" collapsed="false">
      <c r="B72" s="286" t="str">
        <f aca="false">Language!$E$188</f>
        <v>Hint</v>
      </c>
      <c r="C72" s="286"/>
      <c r="D72" s="286"/>
      <c r="E72" s="286"/>
      <c r="F72" s="286"/>
      <c r="G72" s="286"/>
      <c r="H72" s="286"/>
      <c r="I72" s="327" t="str">
        <f aca="false">IFERROR(VLOOKUP(K58,$B$57:$F$60,5,0),0)</f>
        <v/>
      </c>
      <c r="J72" s="327" t="str">
        <f aca="false">IFERROR(VLOOKUP(K63,$B$62:$F$63,5,0),0)</f>
        <v/>
      </c>
      <c r="K72" s="327" t="str">
        <f aca="false">IFERROR(VLOOKUP(K58,$D$57:$G$60,4,0),0)</f>
        <v/>
      </c>
      <c r="L72" s="151"/>
      <c r="V72" s="327" t="str">
        <f aca="false">IFERROR(VLOOKUP(X58,$B$57:$F$60,5,0),0)</f>
        <v/>
      </c>
      <c r="W72" s="327" t="str">
        <f aca="false">IFERROR(VLOOKUP(X63,$B$62:$F$63,5,0),0)</f>
        <v/>
      </c>
      <c r="X72" s="327" t="str">
        <f aca="false">IFERROR(VLOOKUP(X58,$D$57:$G$60,4,0),0)</f>
        <v/>
      </c>
      <c r="Y72" s="151"/>
      <c r="AI72" s="327" t="str">
        <f aca="false">IFERROR(VLOOKUP(AK58,$B$57:$F$60,5,0),0)</f>
        <v/>
      </c>
      <c r="AJ72" s="327" t="str">
        <f aca="false">IFERROR(VLOOKUP(AK63,$B$62:$F$63,5,0),0)</f>
        <v/>
      </c>
      <c r="AK72" s="327" t="str">
        <f aca="false">IFERROR(VLOOKUP(AK58,$D$57:$G$60,4,0),0)</f>
        <v/>
      </c>
      <c r="AL72" s="151"/>
      <c r="AV72" s="327" t="str">
        <f aca="false">IFERROR(VLOOKUP(AX58,$B$57:$F$60,5,0),0)</f>
        <v/>
      </c>
      <c r="AW72" s="327" t="str">
        <f aca="false">IFERROR(VLOOKUP(AX63,$B$62:$F$63,5,0),0)</f>
        <v/>
      </c>
      <c r="AX72" s="327" t="str">
        <f aca="false">IFERROR(VLOOKUP(AX58,$D$57:$G$60,4,0),0)</f>
        <v/>
      </c>
      <c r="AY72" s="151"/>
      <c r="BI72" s="327" t="str">
        <f aca="false">IFERROR(VLOOKUP(BK58,$B$57:$F$60,5,0),0)</f>
        <v/>
      </c>
      <c r="BJ72" s="327" t="str">
        <f aca="false">IFERROR(VLOOKUP(BK63,$B$62:$F$63,5,0),0)</f>
        <v/>
      </c>
      <c r="BK72" s="327" t="str">
        <f aca="false">IFERROR(VLOOKUP(BK58,$D$57:$G$60,4,0),0)</f>
        <v/>
      </c>
      <c r="BL72" s="151"/>
      <c r="BV72" s="327" t="str">
        <f aca="false">IFERROR(VLOOKUP(BX58,$B$57:$F$60,5,0),0)</f>
        <v/>
      </c>
      <c r="BW72" s="327" t="str">
        <f aca="false">IFERROR(VLOOKUP(BX63,$B$62:$F$63,5,0),0)</f>
        <v/>
      </c>
      <c r="BX72" s="327" t="str">
        <f aca="false">IFERROR(VLOOKUP(BX58,$D$57:$G$60,4,0),0)</f>
        <v/>
      </c>
      <c r="BY72" s="151"/>
      <c r="CI72" s="327" t="str">
        <f aca="false">IFERROR(VLOOKUP(CK58,$B$57:$F$60,5,0),0)</f>
        <v/>
      </c>
      <c r="CJ72" s="327" t="str">
        <f aca="false">IFERROR(VLOOKUP(CK63,$B$62:$F$63,5,0),0)</f>
        <v/>
      </c>
      <c r="CK72" s="327" t="str">
        <f aca="false">IFERROR(VLOOKUP(CK58,$D$57:$G$60,4,0),0)</f>
        <v/>
      </c>
      <c r="CL72" s="151"/>
      <c r="CV72" s="327" t="str">
        <f aca="false">IFERROR(VLOOKUP(CX58,$B$57:$F$60,5,0),0)</f>
        <v/>
      </c>
      <c r="CW72" s="327" t="str">
        <f aca="false">IFERROR(VLOOKUP(CX63,$B$62:$F$63,5,0),0)</f>
        <v/>
      </c>
      <c r="CX72" s="327" t="str">
        <f aca="false">IFERROR(VLOOKUP(CX58,$D$57:$G$60,4,0),0)</f>
        <v/>
      </c>
      <c r="CY72" s="151"/>
      <c r="DI72" s="327" t="str">
        <f aca="false">IFERROR(VLOOKUP(DK58,$B$57:$F$60,5,0),0)</f>
        <v/>
      </c>
      <c r="DJ72" s="327" t="str">
        <f aca="false">IFERROR(VLOOKUP(DK63,$B$62:$F$63,5,0),0)</f>
        <v/>
      </c>
      <c r="DK72" s="327" t="str">
        <f aca="false">IFERROR(VLOOKUP(DK58,$D$57:$G$60,4,0),0)</f>
        <v/>
      </c>
      <c r="DL72" s="151"/>
      <c r="DV72" s="327" t="str">
        <f aca="false">IFERROR(VLOOKUP(DX58,$B$57:$F$60,5,0),0)</f>
        <v/>
      </c>
      <c r="DW72" s="327" t="str">
        <f aca="false">IFERROR(VLOOKUP(DX63,$B$62:$F$63,5,0),0)</f>
        <v/>
      </c>
      <c r="DX72" s="327" t="str">
        <f aca="false">IFERROR(VLOOKUP(DX58,$D$57:$G$60,4,0),0)</f>
        <v/>
      </c>
      <c r="DY72" s="151"/>
      <c r="EI72" s="327" t="str">
        <f aca="false">IFERROR(VLOOKUP(EK58,$B$57:$F$60,5,0),0)</f>
        <v/>
      </c>
      <c r="EJ72" s="327" t="str">
        <f aca="false">IFERROR(VLOOKUP(EK63,$B$62:$F$63,5,0),0)</f>
        <v/>
      </c>
      <c r="EK72" s="327" t="str">
        <f aca="false">IFERROR(VLOOKUP(EK58,$D$57:$G$60,4,0),0)</f>
        <v/>
      </c>
      <c r="EL72" s="151"/>
      <c r="EV72" s="327" t="str">
        <f aca="false">IFERROR(VLOOKUP(EX58,$B$57:$F$60,5,0),0)</f>
        <v/>
      </c>
      <c r="EW72" s="327" t="str">
        <f aca="false">IFERROR(VLOOKUP(EX63,$B$62:$F$63,5,0),0)</f>
        <v/>
      </c>
      <c r="EX72" s="327" t="str">
        <f aca="false">IFERROR(VLOOKUP(EX58,$D$57:$G$60,4,0),0)</f>
        <v/>
      </c>
      <c r="EY72" s="151"/>
      <c r="FI72" s="327" t="str">
        <f aca="false">IFERROR(VLOOKUP(FK58,$B$57:$F$60,5,0),0)</f>
        <v/>
      </c>
      <c r="FJ72" s="327" t="str">
        <f aca="false">IFERROR(VLOOKUP(FK63,$B$62:$F$63,5,0),0)</f>
        <v/>
      </c>
      <c r="FK72" s="327" t="str">
        <f aca="false">IFERROR(VLOOKUP(FK58,$D$57:$G$60,4,0),0)</f>
        <v/>
      </c>
      <c r="FL72" s="151"/>
      <c r="FV72" s="327" t="str">
        <f aca="false">IFERROR(VLOOKUP(FX58,$B$57:$F$60,5,0),0)</f>
        <v/>
      </c>
      <c r="FW72" s="327" t="str">
        <f aca="false">IFERROR(VLOOKUP(FX63,$B$62:$F$63,5,0),0)</f>
        <v/>
      </c>
      <c r="FX72" s="327" t="str">
        <f aca="false">IFERROR(VLOOKUP(FX58,$D$57:$G$60,4,0),0)</f>
        <v/>
      </c>
      <c r="FY72" s="151"/>
      <c r="GI72" s="327" t="str">
        <f aca="false">IFERROR(VLOOKUP(GK58,$B$57:$F$60,5,0),0)</f>
        <v/>
      </c>
      <c r="GJ72" s="327" t="str">
        <f aca="false">IFERROR(VLOOKUP(GK63,$B$62:$F$63,5,0),0)</f>
        <v/>
      </c>
      <c r="GK72" s="327" t="str">
        <f aca="false">IFERROR(VLOOKUP(GK58,$D$57:$G$60,4,0),0)</f>
        <v/>
      </c>
      <c r="GL72" s="151"/>
      <c r="GV72" s="327" t="str">
        <f aca="false">IFERROR(VLOOKUP(GX58,$B$57:$F$60,5,0),0)</f>
        <v/>
      </c>
      <c r="GW72" s="327" t="str">
        <f aca="false">IFERROR(VLOOKUP(GX63,$B$62:$F$63,5,0),0)</f>
        <v/>
      </c>
      <c r="GX72" s="327" t="str">
        <f aca="false">IFERROR(VLOOKUP(GX58,$D$57:$G$60,4,0),0)</f>
        <v/>
      </c>
      <c r="GY72" s="151"/>
      <c r="HI72" s="327" t="str">
        <f aca="false">IFERROR(VLOOKUP(HK58,$B$57:$F$60,5,0),0)</f>
        <v/>
      </c>
      <c r="HJ72" s="327" t="str">
        <f aca="false">IFERROR(VLOOKUP(HK63,$B$62:$F$63,5,0),0)</f>
        <v/>
      </c>
      <c r="HK72" s="327" t="str">
        <f aca="false">IFERROR(VLOOKUP(HK58,$D$57:$G$60,4,0),0)</f>
        <v/>
      </c>
      <c r="HL72" s="151"/>
      <c r="HV72" s="327" t="str">
        <f aca="false">IFERROR(VLOOKUP(HX58,$B$57:$F$60,5,0),0)</f>
        <v/>
      </c>
      <c r="HW72" s="327" t="str">
        <f aca="false">IFERROR(VLOOKUP(HX63,$B$62:$F$63,5,0),0)</f>
        <v/>
      </c>
      <c r="HX72" s="327" t="str">
        <f aca="false">IFERROR(VLOOKUP(HX58,$D$57:$G$60,4,0),0)</f>
        <v/>
      </c>
      <c r="HY72" s="151"/>
      <c r="II72" s="327" t="str">
        <f aca="false">IFERROR(VLOOKUP(IK58,$B$57:$F$60,5,0),0)</f>
        <v/>
      </c>
      <c r="IJ72" s="327" t="str">
        <f aca="false">IFERROR(VLOOKUP(IK63,$B$62:$F$63,5,0),0)</f>
        <v/>
      </c>
      <c r="IK72" s="327" t="str">
        <f aca="false">IFERROR(VLOOKUP(IK58,$D$57:$G$60,4,0),0)</f>
        <v/>
      </c>
      <c r="IL72" s="151"/>
      <c r="IV72" s="327" t="str">
        <f aca="false">IFERROR(VLOOKUP(IX58,$B$57:$F$60,5,0),0)</f>
        <v/>
      </c>
      <c r="IW72" s="327" t="str">
        <f aca="false">IFERROR(VLOOKUP(IX63,$B$62:$F$63,5,0),0)</f>
        <v/>
      </c>
      <c r="IX72" s="327" t="str">
        <f aca="false">IFERROR(VLOOKUP(IX58,$D$57:$G$60,4,0),0)</f>
        <v/>
      </c>
      <c r="IY72" s="151"/>
      <c r="JI72" s="327" t="str">
        <f aca="false">IFERROR(VLOOKUP(JK58,$B$57:$F$60,5,0),0)</f>
        <v/>
      </c>
      <c r="JJ72" s="327" t="str">
        <f aca="false">IFERROR(VLOOKUP(JK63,$B$62:$F$63,5,0),0)</f>
        <v/>
      </c>
      <c r="JK72" s="327" t="str">
        <f aca="false">IFERROR(VLOOKUP(JK58,$D$57:$G$60,4,0),0)</f>
        <v/>
      </c>
      <c r="JL72" s="151"/>
      <c r="JV72" s="327" t="str">
        <f aca="false">IFERROR(VLOOKUP(JX58,$B$57:$F$60,5,0),0)</f>
        <v/>
      </c>
      <c r="JW72" s="327" t="str">
        <f aca="false">IFERROR(VLOOKUP(JX63,$B$62:$F$63,5,0),0)</f>
        <v/>
      </c>
      <c r="JX72" s="327" t="str">
        <f aca="false">IFERROR(VLOOKUP(JX58,$D$57:$G$60,4,0),0)</f>
        <v/>
      </c>
      <c r="JY72" s="151"/>
      <c r="KI72" s="327" t="str">
        <f aca="false">IFERROR(VLOOKUP(KK58,$B$57:$F$60,5,0),0)</f>
        <v/>
      </c>
      <c r="KJ72" s="327" t="str">
        <f aca="false">IFERROR(VLOOKUP(KK63,$B$62:$F$63,5,0),0)</f>
        <v/>
      </c>
      <c r="KK72" s="327" t="str">
        <f aca="false">IFERROR(VLOOKUP(KK58,$D$57:$G$60,4,0),0)</f>
        <v/>
      </c>
      <c r="KL72" s="151"/>
      <c r="KV72" s="327" t="str">
        <f aca="false">IFERROR(VLOOKUP(KX58,$B$57:$F$60,5,0),0)</f>
        <v/>
      </c>
      <c r="KW72" s="327" t="str">
        <f aca="false">IFERROR(VLOOKUP(KX63,$B$62:$F$63,5,0),0)</f>
        <v/>
      </c>
      <c r="KX72" s="327" t="str">
        <f aca="false">IFERROR(VLOOKUP(KX58,$D$57:$G$60,4,0),0)</f>
        <v/>
      </c>
      <c r="KY72" s="151"/>
      <c r="LI72" s="327" t="str">
        <f aca="false">IFERROR(VLOOKUP(LK58,$B$57:$F$60,5,0),0)</f>
        <v/>
      </c>
      <c r="LJ72" s="327" t="str">
        <f aca="false">IFERROR(VLOOKUP(LK63,$B$62:$F$63,5,0),0)</f>
        <v/>
      </c>
      <c r="LK72" s="327" t="str">
        <f aca="false">IFERROR(VLOOKUP(LK58,$D$57:$G$60,4,0),0)</f>
        <v/>
      </c>
      <c r="LL72" s="151"/>
      <c r="LV72" s="327" t="str">
        <f aca="false">IFERROR(VLOOKUP(LX58,$B$57:$F$60,5,0),0)</f>
        <v/>
      </c>
      <c r="LW72" s="327" t="str">
        <f aca="false">IFERROR(VLOOKUP(LX63,$B$62:$F$63,5,0),0)</f>
        <v/>
      </c>
      <c r="LX72" s="327" t="str">
        <f aca="false">IFERROR(VLOOKUP(LX58,$D$57:$G$60,4,0),0)</f>
        <v/>
      </c>
      <c r="LY72" s="151"/>
    </row>
    <row r="73" customFormat="false" ht="16.5" hidden="false" customHeight="true" outlineLevel="0" collapsed="false">
      <c r="B73" s="287" t="str">
        <f aca="false">Language!$E$197</f>
        <v>For example, to add ten more people, select columns HI through MG and copy them to the right. Finished.
(Remove sheet protection!)</v>
      </c>
      <c r="C73" s="287"/>
      <c r="D73" s="287"/>
      <c r="E73" s="287"/>
      <c r="F73" s="287"/>
      <c r="G73" s="287"/>
      <c r="H73" s="287"/>
      <c r="I73" s="327" t="str">
        <f aca="false">IFERROR(VLOOKUP(K59,$B$57:$F$60,5,0),0)</f>
        <v/>
      </c>
      <c r="J73" s="328" t="str">
        <f aca="false">IFERROR(VLOOKUP(K62,$D$62:$G$63,4,0),0)</f>
        <v/>
      </c>
      <c r="K73" s="327" t="str">
        <f aca="false">IFERROR(VLOOKUP(K59,$D$57:$G$60,4,0),0)</f>
        <v/>
      </c>
      <c r="L73" s="289"/>
      <c r="V73" s="327" t="str">
        <f aca="false">IFERROR(VLOOKUP(X59,$B$57:$F$60,5,0),0)</f>
        <v/>
      </c>
      <c r="W73" s="328" t="str">
        <f aca="false">IFERROR(VLOOKUP(X62,$D$62:$G$63,4,0),0)</f>
        <v/>
      </c>
      <c r="X73" s="327" t="str">
        <f aca="false">IFERROR(VLOOKUP(X59,$D$57:$G$60,4,0),0)</f>
        <v/>
      </c>
      <c r="Y73" s="289"/>
      <c r="AI73" s="327" t="str">
        <f aca="false">IFERROR(VLOOKUP(AK59,$B$57:$F$60,5,0),0)</f>
        <v/>
      </c>
      <c r="AJ73" s="328" t="str">
        <f aca="false">IFERROR(VLOOKUP(AK62,$D$62:$G$63,4,0),0)</f>
        <v/>
      </c>
      <c r="AK73" s="327" t="str">
        <f aca="false">IFERROR(VLOOKUP(AK59,$D$57:$G$60,4,0),0)</f>
        <v/>
      </c>
      <c r="AL73" s="289"/>
      <c r="AV73" s="327" t="str">
        <f aca="false">IFERROR(VLOOKUP(AX59,$B$57:$F$60,5,0),0)</f>
        <v/>
      </c>
      <c r="AW73" s="328" t="str">
        <f aca="false">IFERROR(VLOOKUP(AX62,$D$62:$G$63,4,0),0)</f>
        <v/>
      </c>
      <c r="AX73" s="327" t="str">
        <f aca="false">IFERROR(VLOOKUP(AX59,$D$57:$G$60,4,0),0)</f>
        <v/>
      </c>
      <c r="AY73" s="289"/>
      <c r="BI73" s="327" t="str">
        <f aca="false">IFERROR(VLOOKUP(BK59,$B$57:$F$60,5,0),0)</f>
        <v/>
      </c>
      <c r="BJ73" s="328" t="str">
        <f aca="false">IFERROR(VLOOKUP(BK62,$D$62:$G$63,4,0),0)</f>
        <v/>
      </c>
      <c r="BK73" s="327" t="str">
        <f aca="false">IFERROR(VLOOKUP(BK59,$D$57:$G$60,4,0),0)</f>
        <v/>
      </c>
      <c r="BL73" s="289"/>
      <c r="BV73" s="327" t="str">
        <f aca="false">IFERROR(VLOOKUP(BX59,$B$57:$F$60,5,0),0)</f>
        <v/>
      </c>
      <c r="BW73" s="328" t="str">
        <f aca="false">IFERROR(VLOOKUP(BX62,$D$62:$G$63,4,0),0)</f>
        <v/>
      </c>
      <c r="BX73" s="327" t="str">
        <f aca="false">IFERROR(VLOOKUP(BX59,$D$57:$G$60,4,0),0)</f>
        <v/>
      </c>
      <c r="BY73" s="289"/>
      <c r="CI73" s="327" t="str">
        <f aca="false">IFERROR(VLOOKUP(CK59,$B$57:$F$60,5,0),0)</f>
        <v/>
      </c>
      <c r="CJ73" s="328" t="str">
        <f aca="false">IFERROR(VLOOKUP(CK62,$D$62:$G$63,4,0),0)</f>
        <v/>
      </c>
      <c r="CK73" s="327" t="str">
        <f aca="false">IFERROR(VLOOKUP(CK59,$D$57:$G$60,4,0),0)</f>
        <v/>
      </c>
      <c r="CL73" s="289"/>
      <c r="CV73" s="327" t="str">
        <f aca="false">IFERROR(VLOOKUP(CX59,$B$57:$F$60,5,0),0)</f>
        <v/>
      </c>
      <c r="CW73" s="328" t="str">
        <f aca="false">IFERROR(VLOOKUP(CX62,$D$62:$G$63,4,0),0)</f>
        <v/>
      </c>
      <c r="CX73" s="327" t="str">
        <f aca="false">IFERROR(VLOOKUP(CX59,$D$57:$G$60,4,0),0)</f>
        <v/>
      </c>
      <c r="CY73" s="289"/>
      <c r="DI73" s="327" t="str">
        <f aca="false">IFERROR(VLOOKUP(DK59,$B$57:$F$60,5,0),0)</f>
        <v/>
      </c>
      <c r="DJ73" s="328" t="str">
        <f aca="false">IFERROR(VLOOKUP(DK62,$D$62:$G$63,4,0),0)</f>
        <v/>
      </c>
      <c r="DK73" s="327" t="str">
        <f aca="false">IFERROR(VLOOKUP(DK59,$D$57:$G$60,4,0),0)</f>
        <v/>
      </c>
      <c r="DL73" s="289"/>
      <c r="DV73" s="327" t="str">
        <f aca="false">IFERROR(VLOOKUP(DX59,$B$57:$F$60,5,0),0)</f>
        <v/>
      </c>
      <c r="DW73" s="328" t="str">
        <f aca="false">IFERROR(VLOOKUP(DX62,$D$62:$G$63,4,0),0)</f>
        <v/>
      </c>
      <c r="DX73" s="327" t="str">
        <f aca="false">IFERROR(VLOOKUP(DX59,$D$57:$G$60,4,0),0)</f>
        <v/>
      </c>
      <c r="DY73" s="289"/>
      <c r="EI73" s="327" t="str">
        <f aca="false">IFERROR(VLOOKUP(EK59,$B$57:$F$60,5,0),0)</f>
        <v/>
      </c>
      <c r="EJ73" s="328" t="str">
        <f aca="false">IFERROR(VLOOKUP(EK62,$D$62:$G$63,4,0),0)</f>
        <v/>
      </c>
      <c r="EK73" s="327" t="str">
        <f aca="false">IFERROR(VLOOKUP(EK59,$D$57:$G$60,4,0),0)</f>
        <v/>
      </c>
      <c r="EL73" s="289"/>
      <c r="EV73" s="327" t="str">
        <f aca="false">IFERROR(VLOOKUP(EX59,$B$57:$F$60,5,0),0)</f>
        <v/>
      </c>
      <c r="EW73" s="328" t="str">
        <f aca="false">IFERROR(VLOOKUP(EX62,$D$62:$G$63,4,0),0)</f>
        <v/>
      </c>
      <c r="EX73" s="327" t="str">
        <f aca="false">IFERROR(VLOOKUP(EX59,$D$57:$G$60,4,0),0)</f>
        <v/>
      </c>
      <c r="EY73" s="289"/>
      <c r="FI73" s="327" t="str">
        <f aca="false">IFERROR(VLOOKUP(FK59,$B$57:$F$60,5,0),0)</f>
        <v/>
      </c>
      <c r="FJ73" s="328" t="str">
        <f aca="false">IFERROR(VLOOKUP(FK62,$D$62:$G$63,4,0),0)</f>
        <v/>
      </c>
      <c r="FK73" s="327" t="str">
        <f aca="false">IFERROR(VLOOKUP(FK59,$D$57:$G$60,4,0),0)</f>
        <v/>
      </c>
      <c r="FL73" s="289"/>
      <c r="FV73" s="327" t="str">
        <f aca="false">IFERROR(VLOOKUP(FX59,$B$57:$F$60,5,0),0)</f>
        <v/>
      </c>
      <c r="FW73" s="328" t="str">
        <f aca="false">IFERROR(VLOOKUP(FX62,$D$62:$G$63,4,0),0)</f>
        <v/>
      </c>
      <c r="FX73" s="327" t="str">
        <f aca="false">IFERROR(VLOOKUP(FX59,$D$57:$G$60,4,0),0)</f>
        <v/>
      </c>
      <c r="FY73" s="289"/>
      <c r="GI73" s="327" t="str">
        <f aca="false">IFERROR(VLOOKUP(GK59,$B$57:$F$60,5,0),0)</f>
        <v/>
      </c>
      <c r="GJ73" s="328" t="str">
        <f aca="false">IFERROR(VLOOKUP(GK62,$D$62:$G$63,4,0),0)</f>
        <v/>
      </c>
      <c r="GK73" s="327" t="str">
        <f aca="false">IFERROR(VLOOKUP(GK59,$D$57:$G$60,4,0),0)</f>
        <v/>
      </c>
      <c r="GL73" s="289"/>
      <c r="GV73" s="327" t="str">
        <f aca="false">IFERROR(VLOOKUP(GX59,$B$57:$F$60,5,0),0)</f>
        <v/>
      </c>
      <c r="GW73" s="328" t="str">
        <f aca="false">IFERROR(VLOOKUP(GX62,$D$62:$G$63,4,0),0)</f>
        <v/>
      </c>
      <c r="GX73" s="327" t="str">
        <f aca="false">IFERROR(VLOOKUP(GX59,$D$57:$G$60,4,0),0)</f>
        <v/>
      </c>
      <c r="GY73" s="289"/>
      <c r="HI73" s="327" t="str">
        <f aca="false">IFERROR(VLOOKUP(HK59,$B$57:$F$60,5,0),0)</f>
        <v/>
      </c>
      <c r="HJ73" s="328" t="str">
        <f aca="false">IFERROR(VLOOKUP(HK62,$D$62:$G$63,4,0),0)</f>
        <v/>
      </c>
      <c r="HK73" s="327" t="str">
        <f aca="false">IFERROR(VLOOKUP(HK59,$D$57:$G$60,4,0),0)</f>
        <v/>
      </c>
      <c r="HL73" s="289"/>
      <c r="HV73" s="327" t="str">
        <f aca="false">IFERROR(VLOOKUP(HX59,$B$57:$F$60,5,0),0)</f>
        <v/>
      </c>
      <c r="HW73" s="328" t="str">
        <f aca="false">IFERROR(VLOOKUP(HX62,$D$62:$G$63,4,0),0)</f>
        <v/>
      </c>
      <c r="HX73" s="327" t="str">
        <f aca="false">IFERROR(VLOOKUP(HX59,$D$57:$G$60,4,0),0)</f>
        <v/>
      </c>
      <c r="HY73" s="289"/>
      <c r="II73" s="327" t="str">
        <f aca="false">IFERROR(VLOOKUP(IK59,$B$57:$F$60,5,0),0)</f>
        <v/>
      </c>
      <c r="IJ73" s="328" t="str">
        <f aca="false">IFERROR(VLOOKUP(IK62,$D$62:$G$63,4,0),0)</f>
        <v/>
      </c>
      <c r="IK73" s="327" t="str">
        <f aca="false">IFERROR(VLOOKUP(IK59,$D$57:$G$60,4,0),0)</f>
        <v/>
      </c>
      <c r="IL73" s="289"/>
      <c r="IV73" s="327" t="str">
        <f aca="false">IFERROR(VLOOKUP(IX59,$B$57:$F$60,5,0),0)</f>
        <v/>
      </c>
      <c r="IW73" s="328" t="str">
        <f aca="false">IFERROR(VLOOKUP(IX62,$D$62:$G$63,4,0),0)</f>
        <v/>
      </c>
      <c r="IX73" s="327" t="str">
        <f aca="false">IFERROR(VLOOKUP(IX59,$D$57:$G$60,4,0),0)</f>
        <v/>
      </c>
      <c r="IY73" s="289"/>
      <c r="JI73" s="327" t="str">
        <f aca="false">IFERROR(VLOOKUP(JK59,$B$57:$F$60,5,0),0)</f>
        <v/>
      </c>
      <c r="JJ73" s="328" t="str">
        <f aca="false">IFERROR(VLOOKUP(JK62,$D$62:$G$63,4,0),0)</f>
        <v/>
      </c>
      <c r="JK73" s="327" t="str">
        <f aca="false">IFERROR(VLOOKUP(JK59,$D$57:$G$60,4,0),0)</f>
        <v/>
      </c>
      <c r="JL73" s="289"/>
      <c r="JV73" s="327" t="str">
        <f aca="false">IFERROR(VLOOKUP(JX59,$B$57:$F$60,5,0),0)</f>
        <v/>
      </c>
      <c r="JW73" s="328" t="str">
        <f aca="false">IFERROR(VLOOKUP(JX62,$D$62:$G$63,4,0),0)</f>
        <v/>
      </c>
      <c r="JX73" s="327" t="str">
        <f aca="false">IFERROR(VLOOKUP(JX59,$D$57:$G$60,4,0),0)</f>
        <v/>
      </c>
      <c r="JY73" s="289"/>
      <c r="KI73" s="327" t="str">
        <f aca="false">IFERROR(VLOOKUP(KK59,$B$57:$F$60,5,0),0)</f>
        <v/>
      </c>
      <c r="KJ73" s="328" t="str">
        <f aca="false">IFERROR(VLOOKUP(KK62,$D$62:$G$63,4,0),0)</f>
        <v/>
      </c>
      <c r="KK73" s="327" t="str">
        <f aca="false">IFERROR(VLOOKUP(KK59,$D$57:$G$60,4,0),0)</f>
        <v/>
      </c>
      <c r="KL73" s="289"/>
      <c r="KV73" s="327" t="str">
        <f aca="false">IFERROR(VLOOKUP(KX59,$B$57:$F$60,5,0),0)</f>
        <v/>
      </c>
      <c r="KW73" s="328" t="str">
        <f aca="false">IFERROR(VLOOKUP(KX62,$D$62:$G$63,4,0),0)</f>
        <v/>
      </c>
      <c r="KX73" s="327" t="str">
        <f aca="false">IFERROR(VLOOKUP(KX59,$D$57:$G$60,4,0),0)</f>
        <v/>
      </c>
      <c r="KY73" s="289"/>
      <c r="LI73" s="327" t="str">
        <f aca="false">IFERROR(VLOOKUP(LK59,$B$57:$F$60,5,0),0)</f>
        <v/>
      </c>
      <c r="LJ73" s="328" t="str">
        <f aca="false">IFERROR(VLOOKUP(LK62,$D$62:$G$63,4,0),0)</f>
        <v/>
      </c>
      <c r="LK73" s="327" t="str">
        <f aca="false">IFERROR(VLOOKUP(LK59,$D$57:$G$60,4,0),0)</f>
        <v/>
      </c>
      <c r="LL73" s="289"/>
      <c r="LV73" s="327" t="str">
        <f aca="false">IFERROR(VLOOKUP(LX59,$B$57:$F$60,5,0),0)</f>
        <v/>
      </c>
      <c r="LW73" s="328" t="str">
        <f aca="false">IFERROR(VLOOKUP(LX62,$D$62:$G$63,4,0),0)</f>
        <v/>
      </c>
      <c r="LX73" s="327" t="str">
        <f aca="false">IFERROR(VLOOKUP(LX59,$D$57:$G$60,4,0),0)</f>
        <v/>
      </c>
      <c r="LY73" s="289"/>
    </row>
    <row r="74" customFormat="false" ht="15.5" hidden="false" customHeight="false" outlineLevel="0" collapsed="false">
      <c r="B74" s="287"/>
      <c r="C74" s="287"/>
      <c r="D74" s="287"/>
      <c r="E74" s="287"/>
      <c r="F74" s="287"/>
      <c r="G74" s="287"/>
      <c r="H74" s="287"/>
      <c r="I74" s="327" t="str">
        <f aca="false">IFERROR(VLOOKUP(K60,$B$57:$F$60,5,0),0)</f>
        <v/>
      </c>
      <c r="J74" s="328" t="str">
        <f aca="false">IFERROR(VLOOKUP(K63,$D$62:$G$63,4,0),0)</f>
        <v/>
      </c>
      <c r="K74" s="327" t="str">
        <f aca="false">IFERROR(VLOOKUP(K60,$D$57:$G$60,4,0),0)</f>
        <v/>
      </c>
      <c r="L74" s="289"/>
      <c r="V74" s="327" t="str">
        <f aca="false">IFERROR(VLOOKUP(X60,$B$57:$F$60,5,0),0)</f>
        <v/>
      </c>
      <c r="W74" s="328" t="str">
        <f aca="false">IFERROR(VLOOKUP(X63,$D$62:$G$63,4,0),0)</f>
        <v/>
      </c>
      <c r="X74" s="327" t="str">
        <f aca="false">IFERROR(VLOOKUP(X60,$D$57:$G$60,4,0),0)</f>
        <v/>
      </c>
      <c r="Y74" s="289"/>
      <c r="AI74" s="327" t="str">
        <f aca="false">IFERROR(VLOOKUP(AK60,$B$57:$F$60,5,0),0)</f>
        <v/>
      </c>
      <c r="AJ74" s="328" t="str">
        <f aca="false">IFERROR(VLOOKUP(AK63,$D$62:$G$63,4,0),0)</f>
        <v/>
      </c>
      <c r="AK74" s="327" t="str">
        <f aca="false">IFERROR(VLOOKUP(AK60,$D$57:$G$60,4,0),0)</f>
        <v/>
      </c>
      <c r="AL74" s="289"/>
      <c r="AV74" s="327" t="str">
        <f aca="false">IFERROR(VLOOKUP(AX60,$B$57:$F$60,5,0),0)</f>
        <v/>
      </c>
      <c r="AW74" s="328" t="str">
        <f aca="false">IFERROR(VLOOKUP(AX63,$D$62:$G$63,4,0),0)</f>
        <v/>
      </c>
      <c r="AX74" s="327" t="str">
        <f aca="false">IFERROR(VLOOKUP(AX60,$D$57:$G$60,4,0),0)</f>
        <v/>
      </c>
      <c r="AY74" s="289"/>
      <c r="BI74" s="327" t="str">
        <f aca="false">IFERROR(VLOOKUP(BK60,$B$57:$F$60,5,0),0)</f>
        <v/>
      </c>
      <c r="BJ74" s="328" t="str">
        <f aca="false">IFERROR(VLOOKUP(BK63,$D$62:$G$63,4,0),0)</f>
        <v/>
      </c>
      <c r="BK74" s="327" t="str">
        <f aca="false">IFERROR(VLOOKUP(BK60,$D$57:$G$60,4,0),0)</f>
        <v/>
      </c>
      <c r="BL74" s="289"/>
      <c r="BV74" s="327" t="str">
        <f aca="false">IFERROR(VLOOKUP(BX60,$B$57:$F$60,5,0),0)</f>
        <v/>
      </c>
      <c r="BW74" s="328" t="str">
        <f aca="false">IFERROR(VLOOKUP(BX63,$D$62:$G$63,4,0),0)</f>
        <v/>
      </c>
      <c r="BX74" s="327" t="str">
        <f aca="false">IFERROR(VLOOKUP(BX60,$D$57:$G$60,4,0),0)</f>
        <v/>
      </c>
      <c r="BY74" s="289"/>
      <c r="CI74" s="327" t="str">
        <f aca="false">IFERROR(VLOOKUP(CK60,$B$57:$F$60,5,0),0)</f>
        <v/>
      </c>
      <c r="CJ74" s="328" t="str">
        <f aca="false">IFERROR(VLOOKUP(CK63,$D$62:$G$63,4,0),0)</f>
        <v/>
      </c>
      <c r="CK74" s="327" t="str">
        <f aca="false">IFERROR(VLOOKUP(CK60,$D$57:$G$60,4,0),0)</f>
        <v/>
      </c>
      <c r="CL74" s="289"/>
      <c r="CV74" s="327" t="str">
        <f aca="false">IFERROR(VLOOKUP(CX60,$B$57:$F$60,5,0),0)</f>
        <v/>
      </c>
      <c r="CW74" s="328" t="str">
        <f aca="false">IFERROR(VLOOKUP(CX63,$D$62:$G$63,4,0),0)</f>
        <v/>
      </c>
      <c r="CX74" s="327" t="str">
        <f aca="false">IFERROR(VLOOKUP(CX60,$D$57:$G$60,4,0),0)</f>
        <v/>
      </c>
      <c r="CY74" s="289"/>
      <c r="DI74" s="327" t="str">
        <f aca="false">IFERROR(VLOOKUP(DK60,$B$57:$F$60,5,0),0)</f>
        <v/>
      </c>
      <c r="DJ74" s="328" t="str">
        <f aca="false">IFERROR(VLOOKUP(DK63,$D$62:$G$63,4,0),0)</f>
        <v/>
      </c>
      <c r="DK74" s="327" t="str">
        <f aca="false">IFERROR(VLOOKUP(DK60,$D$57:$G$60,4,0),0)</f>
        <v/>
      </c>
      <c r="DL74" s="289"/>
      <c r="DV74" s="327" t="str">
        <f aca="false">IFERROR(VLOOKUP(DX60,$B$57:$F$60,5,0),0)</f>
        <v/>
      </c>
      <c r="DW74" s="328" t="str">
        <f aca="false">IFERROR(VLOOKUP(DX63,$D$62:$G$63,4,0),0)</f>
        <v/>
      </c>
      <c r="DX74" s="327" t="str">
        <f aca="false">IFERROR(VLOOKUP(DX60,$D$57:$G$60,4,0),0)</f>
        <v/>
      </c>
      <c r="DY74" s="289"/>
      <c r="EI74" s="327" t="str">
        <f aca="false">IFERROR(VLOOKUP(EK60,$B$57:$F$60,5,0),0)</f>
        <v/>
      </c>
      <c r="EJ74" s="328" t="str">
        <f aca="false">IFERROR(VLOOKUP(EK63,$D$62:$G$63,4,0),0)</f>
        <v/>
      </c>
      <c r="EK74" s="327" t="str">
        <f aca="false">IFERROR(VLOOKUP(EK60,$D$57:$G$60,4,0),0)</f>
        <v/>
      </c>
      <c r="EL74" s="289"/>
      <c r="EV74" s="327" t="str">
        <f aca="false">IFERROR(VLOOKUP(EX60,$B$57:$F$60,5,0),0)</f>
        <v/>
      </c>
      <c r="EW74" s="328" t="str">
        <f aca="false">IFERROR(VLOOKUP(EX63,$D$62:$G$63,4,0),0)</f>
        <v/>
      </c>
      <c r="EX74" s="327" t="str">
        <f aca="false">IFERROR(VLOOKUP(EX60,$D$57:$G$60,4,0),0)</f>
        <v/>
      </c>
      <c r="EY74" s="289"/>
      <c r="FI74" s="327" t="str">
        <f aca="false">IFERROR(VLOOKUP(FK60,$B$57:$F$60,5,0),0)</f>
        <v/>
      </c>
      <c r="FJ74" s="328" t="str">
        <f aca="false">IFERROR(VLOOKUP(FK63,$D$62:$G$63,4,0),0)</f>
        <v/>
      </c>
      <c r="FK74" s="327" t="str">
        <f aca="false">IFERROR(VLOOKUP(FK60,$D$57:$G$60,4,0),0)</f>
        <v/>
      </c>
      <c r="FL74" s="289"/>
      <c r="FV74" s="327" t="str">
        <f aca="false">IFERROR(VLOOKUP(FX60,$B$57:$F$60,5,0),0)</f>
        <v/>
      </c>
      <c r="FW74" s="328" t="str">
        <f aca="false">IFERROR(VLOOKUP(FX63,$D$62:$G$63,4,0),0)</f>
        <v/>
      </c>
      <c r="FX74" s="327" t="str">
        <f aca="false">IFERROR(VLOOKUP(FX60,$D$57:$G$60,4,0),0)</f>
        <v/>
      </c>
      <c r="FY74" s="289"/>
      <c r="GI74" s="327" t="str">
        <f aca="false">IFERROR(VLOOKUP(GK60,$B$57:$F$60,5,0),0)</f>
        <v/>
      </c>
      <c r="GJ74" s="328" t="str">
        <f aca="false">IFERROR(VLOOKUP(GK63,$D$62:$G$63,4,0),0)</f>
        <v/>
      </c>
      <c r="GK74" s="327" t="str">
        <f aca="false">IFERROR(VLOOKUP(GK60,$D$57:$G$60,4,0),0)</f>
        <v/>
      </c>
      <c r="GL74" s="289"/>
      <c r="GV74" s="327" t="str">
        <f aca="false">IFERROR(VLOOKUP(GX60,$B$57:$F$60,5,0),0)</f>
        <v/>
      </c>
      <c r="GW74" s="328" t="str">
        <f aca="false">IFERROR(VLOOKUP(GX63,$D$62:$G$63,4,0),0)</f>
        <v/>
      </c>
      <c r="GX74" s="327" t="str">
        <f aca="false">IFERROR(VLOOKUP(GX60,$D$57:$G$60,4,0),0)</f>
        <v/>
      </c>
      <c r="GY74" s="289"/>
      <c r="HI74" s="327" t="str">
        <f aca="false">IFERROR(VLOOKUP(HK60,$B$57:$F$60,5,0),0)</f>
        <v/>
      </c>
      <c r="HJ74" s="328" t="str">
        <f aca="false">IFERROR(VLOOKUP(HK63,$D$62:$G$63,4,0),0)</f>
        <v/>
      </c>
      <c r="HK74" s="327" t="str">
        <f aca="false">IFERROR(VLOOKUP(HK60,$D$57:$G$60,4,0),0)</f>
        <v/>
      </c>
      <c r="HL74" s="289"/>
      <c r="HV74" s="327" t="str">
        <f aca="false">IFERROR(VLOOKUP(HX60,$B$57:$F$60,5,0),0)</f>
        <v/>
      </c>
      <c r="HW74" s="328" t="str">
        <f aca="false">IFERROR(VLOOKUP(HX63,$D$62:$G$63,4,0),0)</f>
        <v/>
      </c>
      <c r="HX74" s="327" t="str">
        <f aca="false">IFERROR(VLOOKUP(HX60,$D$57:$G$60,4,0),0)</f>
        <v/>
      </c>
      <c r="HY74" s="289"/>
      <c r="II74" s="327" t="str">
        <f aca="false">IFERROR(VLOOKUP(IK60,$B$57:$F$60,5,0),0)</f>
        <v/>
      </c>
      <c r="IJ74" s="328" t="str">
        <f aca="false">IFERROR(VLOOKUP(IK63,$D$62:$G$63,4,0),0)</f>
        <v/>
      </c>
      <c r="IK74" s="327" t="str">
        <f aca="false">IFERROR(VLOOKUP(IK60,$D$57:$G$60,4,0),0)</f>
        <v/>
      </c>
      <c r="IL74" s="289"/>
      <c r="IV74" s="327" t="str">
        <f aca="false">IFERROR(VLOOKUP(IX60,$B$57:$F$60,5,0),0)</f>
        <v/>
      </c>
      <c r="IW74" s="328" t="str">
        <f aca="false">IFERROR(VLOOKUP(IX63,$D$62:$G$63,4,0),0)</f>
        <v/>
      </c>
      <c r="IX74" s="327" t="str">
        <f aca="false">IFERROR(VLOOKUP(IX60,$D$57:$G$60,4,0),0)</f>
        <v/>
      </c>
      <c r="IY74" s="289"/>
      <c r="JI74" s="327" t="str">
        <f aca="false">IFERROR(VLOOKUP(JK60,$B$57:$F$60,5,0),0)</f>
        <v/>
      </c>
      <c r="JJ74" s="328" t="str">
        <f aca="false">IFERROR(VLOOKUP(JK63,$D$62:$G$63,4,0),0)</f>
        <v/>
      </c>
      <c r="JK74" s="327" t="str">
        <f aca="false">IFERROR(VLOOKUP(JK60,$D$57:$G$60,4,0),0)</f>
        <v/>
      </c>
      <c r="JL74" s="289"/>
      <c r="JV74" s="327" t="str">
        <f aca="false">IFERROR(VLOOKUP(JX60,$B$57:$F$60,5,0),0)</f>
        <v/>
      </c>
      <c r="JW74" s="328" t="str">
        <f aca="false">IFERROR(VLOOKUP(JX63,$D$62:$G$63,4,0),0)</f>
        <v/>
      </c>
      <c r="JX74" s="327" t="str">
        <f aca="false">IFERROR(VLOOKUP(JX60,$D$57:$G$60,4,0),0)</f>
        <v/>
      </c>
      <c r="JY74" s="289"/>
      <c r="KI74" s="327" t="str">
        <f aca="false">IFERROR(VLOOKUP(KK60,$B$57:$F$60,5,0),0)</f>
        <v/>
      </c>
      <c r="KJ74" s="328" t="str">
        <f aca="false">IFERROR(VLOOKUP(KK63,$D$62:$G$63,4,0),0)</f>
        <v/>
      </c>
      <c r="KK74" s="327" t="str">
        <f aca="false">IFERROR(VLOOKUP(KK60,$D$57:$G$60,4,0),0)</f>
        <v/>
      </c>
      <c r="KL74" s="289"/>
      <c r="KV74" s="327" t="str">
        <f aca="false">IFERROR(VLOOKUP(KX60,$B$57:$F$60,5,0),0)</f>
        <v/>
      </c>
      <c r="KW74" s="328" t="str">
        <f aca="false">IFERROR(VLOOKUP(KX63,$D$62:$G$63,4,0),0)</f>
        <v/>
      </c>
      <c r="KX74" s="327" t="str">
        <f aca="false">IFERROR(VLOOKUP(KX60,$D$57:$G$60,4,0),0)</f>
        <v/>
      </c>
      <c r="KY74" s="289"/>
      <c r="LI74" s="327" t="str">
        <f aca="false">IFERROR(VLOOKUP(LK60,$B$57:$F$60,5,0),0)</f>
        <v/>
      </c>
      <c r="LJ74" s="328" t="str">
        <f aca="false">IFERROR(VLOOKUP(LK63,$D$62:$G$63,4,0),0)</f>
        <v/>
      </c>
      <c r="LK74" s="327" t="str">
        <f aca="false">IFERROR(VLOOKUP(LK60,$D$57:$G$60,4,0),0)</f>
        <v/>
      </c>
      <c r="LL74" s="289"/>
      <c r="LV74" s="327" t="str">
        <f aca="false">IFERROR(VLOOKUP(LX60,$B$57:$F$60,5,0),0)</f>
        <v/>
      </c>
      <c r="LW74" s="328" t="str">
        <f aca="false">IFERROR(VLOOKUP(LX63,$D$62:$G$63,4,0),0)</f>
        <v/>
      </c>
      <c r="LX74" s="327" t="str">
        <f aca="false">IFERROR(VLOOKUP(LX60,$D$57:$G$60,4,0),0)</f>
        <v/>
      </c>
      <c r="LY74" s="289"/>
    </row>
    <row r="75" customFormat="false" ht="15.5" hidden="false" customHeight="false" outlineLevel="0" collapsed="false">
      <c r="B75" s="287"/>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75" hidden="false" customHeight="true" outlineLevel="0" collapsed="false">
      <c r="B76" s="290" t="str">
        <f aca="false">Language!$E$198</f>
        <v>To predict the teams in the KO round, enter the team numbers in the yellow fields.</v>
      </c>
      <c r="C76" s="290"/>
      <c r="D76" s="290"/>
      <c r="E76" s="290"/>
      <c r="F76" s="290"/>
      <c r="G76" s="290"/>
      <c r="H76" s="290"/>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90"/>
      <c r="C77" s="290"/>
      <c r="D77" s="290"/>
      <c r="E77" s="290"/>
      <c r="F77" s="290"/>
      <c r="G77" s="290"/>
      <c r="H77" s="290"/>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5" hidden="false" customHeight="false" outlineLevel="0" collapsed="false">
      <c r="B78" s="290"/>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1" t="str">
        <f aca="false">Language!$E$199</f>
        <v>The factors for the individual categories and other presettings can be selected on the 'PrSettings' worksheet.</v>
      </c>
      <c r="C79" s="291"/>
      <c r="D79" s="291"/>
      <c r="E79" s="291"/>
      <c r="F79" s="291"/>
      <c r="G79" s="291"/>
      <c r="H79" s="291"/>
    </row>
    <row r="80" customFormat="false" ht="15.5" hidden="false" customHeight="false" outlineLevel="0" collapsed="false">
      <c r="B80" s="291"/>
      <c r="C80" s="291"/>
      <c r="D80" s="291"/>
      <c r="E80" s="291"/>
      <c r="F80" s="291"/>
      <c r="G80" s="291"/>
      <c r="H80" s="291"/>
    </row>
    <row r="81" customFormat="false" ht="16" hidden="false" customHeight="false" outlineLevel="0" collapsed="false">
      <c r="B81" s="291"/>
      <c r="C81" s="291"/>
      <c r="D81" s="291"/>
      <c r="E81" s="291"/>
      <c r="F81" s="291"/>
      <c r="G81" s="291"/>
      <c r="H81" s="291"/>
    </row>
    <row r="82" customFormat="false" ht="16"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J57:J60">
    <cfRule type="expression" priority="2" aboveAverage="0" equalAverage="0" bottom="0" percent="0" rank="0" text="" dxfId="473">
      <formula>O57&gt;1</formula>
    </cfRule>
  </conditionalFormatting>
  <conditionalFormatting sqref="J62:J63">
    <cfRule type="expression" priority="3" aboveAverage="0" equalAverage="0" bottom="0" percent="0" rank="0" text="" dxfId="474">
      <formula>O62&gt;1</formula>
    </cfRule>
  </conditionalFormatting>
  <conditionalFormatting sqref="J65">
    <cfRule type="expression" priority="4" aboveAverage="0" equalAverage="0" bottom="0" percent="0" rank="0" text="" dxfId="475">
      <formula>P65&gt;1</formula>
    </cfRule>
  </conditionalFormatting>
  <conditionalFormatting sqref="L57:L60">
    <cfRule type="expression" priority="5" aboveAverage="0" equalAverage="0" bottom="0" percent="0" rank="0" text="" dxfId="476">
      <formula>O52&gt;1</formula>
    </cfRule>
  </conditionalFormatting>
  <conditionalFormatting sqref="L62:L63">
    <cfRule type="expression" priority="6" aboveAverage="0" equalAverage="0" bottom="0" percent="0" rank="0" text="" dxfId="477">
      <formula>O50&gt;1</formula>
    </cfRule>
  </conditionalFormatting>
  <conditionalFormatting sqref="L65">
    <cfRule type="expression" priority="7" aboveAverage="0" equalAverage="0" bottom="0" percent="0" rank="0" text="" dxfId="478">
      <formula>O49&gt;1</formula>
    </cfRule>
  </conditionalFormatting>
  <dataValidations count="1">
    <dataValidation allowBlank="true" error="0 - 999 !" errorStyle="stop" errorTitle="ERROR" operator="between" showDropDown="false" showErrorMessage="true" showInputMessage="fals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whole">
      <formula1>0</formula1>
      <formula2>999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 id="{581DF538-8753-4ECD-B47C-D3FC142E465B}">
            <xm:f>AND(PrSettings!$M$4&lt;&gt;"●",$F6=$G6)</xm:f>
            <x14:dxf>
              <font>
                <b val="0"/>
                <i val="0"/>
                <color rgb="FFC02000"/>
              </font>
            </x14:dxf>
          </x14:cfRule>
          <xm:sqref>Q6:Q11 Q13:Q18 Q20:Q25 Q27:Q32 Q34:Q39 Q41:Q46 Q48:Q55</xm:sqref>
        </x14:conditionalFormatting>
        <x14:conditionalFormatting xmlns:xm="http://schemas.microsoft.com/office/excel/2006/main">
          <x14:cfRule type="expression" priority="9" id="{8275ECB8-8AC4-4979-AF9A-FDEB51F75D43}">
            <xm:f>AND(I66+K66=I71+K71,PrSettings!$M$4&lt;&gt;"●")</xm:f>
            <x14:dxf>
              <font>
                <color rgb="FFC02000"/>
              </font>
            </x14:dxf>
          </x14:cfRule>
          <xm:sqref>Q57:Q60</xm:sqref>
        </x14:conditionalFormatting>
        <x14:conditionalFormatting xmlns:xm="http://schemas.microsoft.com/office/excel/2006/main">
          <x14:cfRule type="expression" priority="10" id="{63189738-FD38-43A1-A6F4-DB36B7444880}">
            <xm:f>AND(J66+J68=J71+J73,PrSettings!$M$4&lt;&gt;"●")</xm:f>
            <x14:dxf>
              <font>
                <color rgb="FF000000"/>
              </font>
            </x14:dxf>
          </x14:cfRule>
          <xm:sqref>Q62:Q63</xm:sqref>
        </x14:conditionalFormatting>
        <x14:conditionalFormatting xmlns:xm="http://schemas.microsoft.com/office/excel/2006/main">
          <x14:cfRule type="expression" priority="11" id="{1887E78E-C096-4EE2-9910-44C3B05DEE1A}">
            <xm:f>AND(PrSettings!$M$4&lt;&gt;"●",$F6=$G6)</xm:f>
            <x14:dxf>
              <font>
                <color rgb="FFC02000"/>
              </font>
            </x14:dxf>
          </x14:cfRule>
          <xm:sqref>AD6:AD11 AD13:AD18 AD20:AD25 AD27:AD32 AD34:AD39 AD41:AD46 AD48:AD55</xm:sqref>
        </x14:conditionalFormatting>
        <x14:conditionalFormatting xmlns:xm="http://schemas.microsoft.com/office/excel/2006/main">
          <x14:cfRule type="expression" priority="12" id="{E614FC00-E1F2-4CCE-8990-4FF251A890BE}">
            <xm:f>AND(V66+X66=V71+X71,PrSettings!$M$4&lt;&gt;"●")</xm:f>
            <x14:dxf>
              <font>
                <color rgb="FF000000"/>
              </font>
            </x14:dxf>
          </x14:cfRule>
          <xm:sqref>AD57:AD60</xm:sqref>
        </x14:conditionalFormatting>
        <x14:conditionalFormatting xmlns:xm="http://schemas.microsoft.com/office/excel/2006/main">
          <x14:cfRule type="expression" priority="13" id="{AE953DAD-DEEE-4461-A43D-6837BD40383B}">
            <xm:f>AND(W66+W68=W71+W73,PrSettings!$M$4&lt;&gt;"●")</xm:f>
            <x14:dxf>
              <font>
                <color rgb="FFC02000"/>
              </font>
            </x14:dxf>
          </x14:cfRule>
          <xm:sqref>AD62:AD63</xm:sqref>
        </x14:conditionalFormatting>
        <x14:conditionalFormatting xmlns:xm="http://schemas.microsoft.com/office/excel/2006/main">
          <x14:cfRule type="expression" priority="14" id="{FF67F792-C51A-4063-AB2A-7F70DC8750A4}">
            <xm:f>AND(PrSettings!$M$4&lt;&gt;"●",$F6=$G6)</xm:f>
            <x14:dxf>
              <font>
                <color rgb="FF000000"/>
              </font>
            </x14:dxf>
          </x14:cfRule>
          <xm:sqref>AQ6:AQ11 AQ13:AQ18 AQ20:AQ25 AQ27:AQ32 AQ34:AQ39 AQ41:AQ46 AQ48:AQ55</xm:sqref>
        </x14:conditionalFormatting>
        <x14:conditionalFormatting xmlns:xm="http://schemas.microsoft.com/office/excel/2006/main">
          <x14:cfRule type="expression" priority="15" id="{98356530-9A26-4116-AA87-9D2754BBE842}">
            <xm:f>AND(AI66+AK66=AI71+AK71,PrSettings!$M$4&lt;&gt;"●")</xm:f>
            <x14:dxf>
              <font>
                <color rgb="FFC02000"/>
              </font>
            </x14:dxf>
          </x14:cfRule>
          <xm:sqref>AQ57:AQ60</xm:sqref>
        </x14:conditionalFormatting>
        <x14:conditionalFormatting xmlns:xm="http://schemas.microsoft.com/office/excel/2006/main">
          <x14:cfRule type="expression" priority="16" id="{6A136022-C88F-4F4D-994D-283CB93DB058}">
            <xm:f>AND(AJ66+AJ68=AJ71+AJ73,PrSettings!$M$4&lt;&gt;"●")</xm:f>
            <x14:dxf>
              <font>
                <color rgb="FF000000"/>
              </font>
            </x14:dxf>
          </x14:cfRule>
          <xm:sqref>AQ62:AQ63</xm:sqref>
        </x14:conditionalFormatting>
        <x14:conditionalFormatting xmlns:xm="http://schemas.microsoft.com/office/excel/2006/main">
          <x14:cfRule type="expression" priority="17" id="{5854FC3F-C4B4-4890-9EC9-472D218D3CCE}">
            <xm:f>AND(PrSettings!$M$4&lt;&gt;"●",$F6=$G6)</xm:f>
            <x14:dxf>
              <font>
                <color rgb="FFC02000"/>
              </font>
            </x14:dxf>
          </x14:cfRule>
          <xm:sqref>BD6:BD11 BD13:BD18 BD20:BD25 BD27:BD32 BD34:BD39 BD41:BD46 BD48:BD55</xm:sqref>
        </x14:conditionalFormatting>
        <x14:conditionalFormatting xmlns:xm="http://schemas.microsoft.com/office/excel/2006/main">
          <x14:cfRule type="expression" priority="18" id="{9FCC6089-E398-4289-8E5A-76AD112155FE}">
            <xm:f>AND(AV66+AX66=AV71+AX71,PrSettings!$M$4&lt;&gt;"●")</xm:f>
            <x14:dxf>
              <font>
                <color rgb="FF000000"/>
              </font>
            </x14:dxf>
          </x14:cfRule>
          <xm:sqref>BD57:BD60</xm:sqref>
        </x14:conditionalFormatting>
        <x14:conditionalFormatting xmlns:xm="http://schemas.microsoft.com/office/excel/2006/main">
          <x14:cfRule type="expression" priority="19" id="{451E8B28-B9B0-4A84-A523-20306B297110}">
            <xm:f>AND(AW66+AW68=AW71+AW73,PrSettings!$M$4&lt;&gt;"●")</xm:f>
            <x14:dxf>
              <font>
                <color rgb="FFC02000"/>
              </font>
            </x14:dxf>
          </x14:cfRule>
          <xm:sqref>BD62:BD63</xm:sqref>
        </x14:conditionalFormatting>
        <x14:conditionalFormatting xmlns:xm="http://schemas.microsoft.com/office/excel/2006/main">
          <x14:cfRule type="expression" priority="20" id="{60AB926E-2896-481E-AA7D-4A70A1C6AAE6}">
            <xm:f>AND(PrSettings!$M$4&lt;&gt;"●",$F6=$G6)</xm:f>
            <x14:dxf>
              <font>
                <color rgb="FF000000"/>
              </font>
            </x14:dxf>
          </x14:cfRule>
          <xm:sqref>BQ6:BQ11 BQ13:BQ18 BQ20:BQ25 BQ27:BQ32 BQ34:BQ39 BQ41:BQ46 BQ48:BQ55</xm:sqref>
        </x14:conditionalFormatting>
        <x14:conditionalFormatting xmlns:xm="http://schemas.microsoft.com/office/excel/2006/main">
          <x14:cfRule type="expression" priority="21" id="{24E4D66F-3AC2-4B9A-A968-AB37EBF94544}">
            <xm:f>AND(BI66+BK66=BI71+BK71,PrSettings!$M$4&lt;&gt;"●")</xm:f>
            <x14:dxf>
              <font>
                <color rgb="FFC02000"/>
              </font>
            </x14:dxf>
          </x14:cfRule>
          <xm:sqref>BQ57:BQ60</xm:sqref>
        </x14:conditionalFormatting>
        <x14:conditionalFormatting xmlns:xm="http://schemas.microsoft.com/office/excel/2006/main">
          <x14:cfRule type="expression" priority="22" id="{3D4FD74E-254E-4CBC-997D-654A8C191A7F}">
            <xm:f>AND(BJ66+BJ68=BJ71+BJ73,PrSettings!$M$4&lt;&gt;"●")</xm:f>
            <x14:dxf>
              <font>
                <color rgb="FF000000"/>
              </font>
            </x14:dxf>
          </x14:cfRule>
          <xm:sqref>BQ62:BQ63</xm:sqref>
        </x14:conditionalFormatting>
        <x14:conditionalFormatting xmlns:xm="http://schemas.microsoft.com/office/excel/2006/main">
          <x14:cfRule type="expression" priority="23" id="{1C30B251-5E50-474A-8641-FDC4483E684F}">
            <xm:f>AND(PrSettings!$M$4&lt;&gt;"●",$F6=$G6)</xm:f>
            <x14:dxf>
              <font>
                <color rgb="FFC02000"/>
              </font>
            </x14:dxf>
          </x14:cfRule>
          <xm:sqref>CD6:CD11 CD13:CD18 CD20:CD25 CD27:CD32 CD34:CD39 CD41:CD46 CD48:CD55</xm:sqref>
        </x14:conditionalFormatting>
        <x14:conditionalFormatting xmlns:xm="http://schemas.microsoft.com/office/excel/2006/main">
          <x14:cfRule type="expression" priority="24" id="{47AF1133-625F-43EC-AD66-38AFF0BAE0C8}">
            <xm:f>AND(BV66+BX66=BV71+BX71,PrSettings!$M$4&lt;&gt;"●")</xm:f>
            <x14:dxf>
              <font>
                <color rgb="FF000000"/>
              </font>
            </x14:dxf>
          </x14:cfRule>
          <xm:sqref>CD57:CD60</xm:sqref>
        </x14:conditionalFormatting>
        <x14:conditionalFormatting xmlns:xm="http://schemas.microsoft.com/office/excel/2006/main">
          <x14:cfRule type="expression" priority="25" id="{1A2F336A-D45B-4E62-AFD8-479B5550887A}">
            <xm:f>AND(BW66+BW68=BW71+BW73,PrSettings!$M$4&lt;&gt;"●")</xm:f>
            <x14:dxf>
              <font>
                <color rgb="FFC02000"/>
              </font>
            </x14:dxf>
          </x14:cfRule>
          <xm:sqref>CD62:CD63</xm:sqref>
        </x14:conditionalFormatting>
        <x14:conditionalFormatting xmlns:xm="http://schemas.microsoft.com/office/excel/2006/main">
          <x14:cfRule type="expression" priority="26" id="{1A7C69E9-FB8F-4238-989C-708913B37F2C}">
            <xm:f>AND(PrSettings!$M$4&lt;&gt;"●",$F6=$G6)</xm:f>
            <x14:dxf>
              <font>
                <color rgb="FF000000"/>
              </font>
            </x14:dxf>
          </x14:cfRule>
          <xm:sqref>CQ6:CQ11 CQ13:CQ18 CQ20:CQ25 CQ27:CQ32 CQ34:CQ39 CQ41:CQ46 CQ48:CQ55</xm:sqref>
        </x14:conditionalFormatting>
        <x14:conditionalFormatting xmlns:xm="http://schemas.microsoft.com/office/excel/2006/main">
          <x14:cfRule type="expression" priority="27" id="{8A5B1A1B-4B18-4E43-9D98-62FEF85AC5C2}">
            <xm:f>AND(CI66+CK66=CI71+CK71,PrSettings!$M$4&lt;&gt;"●")</xm:f>
            <x14:dxf>
              <font>
                <color rgb="FFC02000"/>
              </font>
            </x14:dxf>
          </x14:cfRule>
          <xm:sqref>CQ57:CQ60</xm:sqref>
        </x14:conditionalFormatting>
        <x14:conditionalFormatting xmlns:xm="http://schemas.microsoft.com/office/excel/2006/main">
          <x14:cfRule type="expression" priority="28" id="{A84D2794-97B0-4072-9C52-3F76648239B9}">
            <xm:f>AND(CJ66+CJ68=CJ71+CJ73,PrSettings!$M$4&lt;&gt;"●")</xm:f>
            <x14:dxf>
              <font>
                <color rgb="FF000000"/>
              </font>
            </x14:dxf>
          </x14:cfRule>
          <xm:sqref>CQ62:CQ63</xm:sqref>
        </x14:conditionalFormatting>
        <x14:conditionalFormatting xmlns:xm="http://schemas.microsoft.com/office/excel/2006/main">
          <x14:cfRule type="expression" priority="29" id="{C426A426-D972-4A64-998C-9F11ED2C769B}">
            <xm:f>AND(PrSettings!$M$4&lt;&gt;"●",$F6=$G6)</xm:f>
            <x14:dxf>
              <font>
                <color rgb="FFC02000"/>
              </font>
            </x14:dxf>
          </x14:cfRule>
          <xm:sqref>DD6:DD11 DD13:DD18 DD20:DD25 DD27:DD32 DD34:DD39 DD41:DD46 DD48:DD55</xm:sqref>
        </x14:conditionalFormatting>
        <x14:conditionalFormatting xmlns:xm="http://schemas.microsoft.com/office/excel/2006/main">
          <x14:cfRule type="expression" priority="30" id="{4B3915EA-92A1-48B6-9854-A2869DF69E9F}">
            <xm:f>AND(CV66+CX66=CV71+CX71,PrSettings!$M$4&lt;&gt;"●")</xm:f>
            <x14:dxf>
              <font>
                <color rgb="FF000000"/>
              </font>
            </x14:dxf>
          </x14:cfRule>
          <xm:sqref>DD57:DD60</xm:sqref>
        </x14:conditionalFormatting>
        <x14:conditionalFormatting xmlns:xm="http://schemas.microsoft.com/office/excel/2006/main">
          <x14:cfRule type="expression" priority="31" id="{6186B949-CDEC-47E2-B71D-B2103A5A9D54}">
            <xm:f>AND(CW66+CW68=CW71+CW73,PrSettings!$M$4&lt;&gt;"●")</xm:f>
            <x14:dxf>
              <font>
                <color rgb="FFC02000"/>
              </font>
            </x14:dxf>
          </x14:cfRule>
          <xm:sqref>DD62:DD63</xm:sqref>
        </x14:conditionalFormatting>
        <x14:conditionalFormatting xmlns:xm="http://schemas.microsoft.com/office/excel/2006/main">
          <x14:cfRule type="expression" priority="32" id="{A898FC63-F4C5-4676-845D-4E709B674A3C}">
            <xm:f>AND(PrSettings!$M$4&lt;&gt;"●",$F6=$G6)</xm:f>
            <x14:dxf>
              <font>
                <color rgb="FF000000"/>
              </font>
            </x14:dxf>
          </x14:cfRule>
          <xm:sqref>DQ6:DQ11 DQ13:DQ18 DQ20:DQ25 DQ27:DQ32 DQ34:DQ39 DQ41:DQ46 DQ48:DQ55</xm:sqref>
        </x14:conditionalFormatting>
        <x14:conditionalFormatting xmlns:xm="http://schemas.microsoft.com/office/excel/2006/main">
          <x14:cfRule type="expression" priority="33" id="{3BE882CD-FE1C-41CD-9529-F34B9C54895E}">
            <xm:f>AND(DI66+DK66=DI71+DK71,PrSettings!$M$4&lt;&gt;"●")</xm:f>
            <x14:dxf>
              <font>
                <b val="0"/>
                <i val="0"/>
                <color rgb="FFC02000"/>
              </font>
            </x14:dxf>
          </x14:cfRule>
          <xm:sqref>DQ57:DQ60</xm:sqref>
        </x14:conditionalFormatting>
        <x14:conditionalFormatting xmlns:xm="http://schemas.microsoft.com/office/excel/2006/main">
          <x14:cfRule type="expression" priority="34" id="{86A7FA5F-2C79-4FD8-ACAE-A44C415E84CE}">
            <xm:f>AND(DJ66+DJ68=DJ71+DJ73,PrSettings!$M$4&lt;&gt;"●")</xm:f>
            <x14:dxf>
              <font>
                <color rgb="FFC02000"/>
              </font>
            </x14:dxf>
          </x14:cfRule>
          <xm:sqref>DQ62:DQ63</xm:sqref>
        </x14:conditionalFormatting>
        <x14:conditionalFormatting xmlns:xm="http://schemas.microsoft.com/office/excel/2006/main">
          <x14:cfRule type="expression" priority="35" id="{9C943F20-B0DC-4814-BEBE-50F7A3D1A4AB}">
            <xm:f>AND(PrSettings!$M$4&lt;&gt;"●",$F6=$G6)</xm:f>
            <x14:dxf>
              <font>
                <color rgb="FF000000"/>
              </font>
            </x14:dxf>
          </x14:cfRule>
          <xm:sqref>ED6:ED11 ED13:ED18 ED20:ED25 ED27:ED32 ED34:ED39 ED41:ED46 ED48:ED55</xm:sqref>
        </x14:conditionalFormatting>
        <x14:conditionalFormatting xmlns:xm="http://schemas.microsoft.com/office/excel/2006/main">
          <x14:cfRule type="expression" priority="36" id="{1F328F79-933E-4D62-B6BC-4651A753948E}">
            <xm:f>AND(DV66+DX66=DV71+DX71,PrSettings!$M$4&lt;&gt;"●")</xm:f>
            <x14:dxf>
              <font>
                <color rgb="FF000000"/>
              </font>
            </x14:dxf>
          </x14:cfRule>
          <xm:sqref>ED57:ED60</xm:sqref>
        </x14:conditionalFormatting>
        <x14:conditionalFormatting xmlns:xm="http://schemas.microsoft.com/office/excel/2006/main">
          <x14:cfRule type="expression" priority="37" id="{9AEBD31D-8ACC-45F2-8F73-90BC46B3A6D4}">
            <xm:f>AND(DW66+DW68=DW71+DW73,PrSettings!$M$4&lt;&gt;"●")</xm:f>
            <x14:dxf>
              <font>
                <color rgb="FFC02000"/>
              </font>
            </x14:dxf>
          </x14:cfRule>
          <xm:sqref>ED62:ED63</xm:sqref>
        </x14:conditionalFormatting>
        <x14:conditionalFormatting xmlns:xm="http://schemas.microsoft.com/office/excel/2006/main">
          <x14:cfRule type="expression" priority="38" id="{BC884F91-87DE-4763-B454-5B7638945BDE}">
            <xm:f>AND(PrSettings!$M$4&lt;&gt;"●",$F6=$G6)</xm:f>
            <x14:dxf>
              <font>
                <color rgb="FF000000"/>
              </font>
            </x14:dxf>
          </x14:cfRule>
          <xm:sqref>EQ6:EQ11 EQ13:EQ18 EQ20:EQ25 EQ27:EQ32 EQ34:EQ39 EQ41:EQ46 EQ48:EQ55</xm:sqref>
        </x14:conditionalFormatting>
        <x14:conditionalFormatting xmlns:xm="http://schemas.microsoft.com/office/excel/2006/main">
          <x14:cfRule type="expression" priority="39" id="{99A0C993-DCF1-4218-B466-6B68DED5ADEA}">
            <xm:f>AND(EI66+EK66=EI71+EK71,PrSettings!$M$4&lt;&gt;"●")</xm:f>
            <x14:dxf>
              <font>
                <color rgb="FF000000"/>
              </font>
            </x14:dxf>
          </x14:cfRule>
          <xm:sqref>EQ57:EQ60</xm:sqref>
        </x14:conditionalFormatting>
        <x14:conditionalFormatting xmlns:xm="http://schemas.microsoft.com/office/excel/2006/main">
          <x14:cfRule type="expression" priority="40" id="{BF4868C8-50D3-4026-8CCB-6597605B4265}">
            <xm:f>AND(EJ66+EJ68=EJ71+EJ73,PrSettings!$M$4&lt;&gt;"●")</xm:f>
            <x14:dxf>
              <font>
                <color rgb="FF000000"/>
              </font>
            </x14:dxf>
          </x14:cfRule>
          <xm:sqref>EQ62:EQ63</xm:sqref>
        </x14:conditionalFormatting>
        <x14:conditionalFormatting xmlns:xm="http://schemas.microsoft.com/office/excel/2006/main">
          <x14:cfRule type="expression" priority="41" id="{507C8260-546E-4786-AD5F-641F322384A9}">
            <xm:f>AND(PrSettings!$M$4&lt;&gt;"●",$F6=$G6)</xm:f>
            <x14:dxf>
              <font>
                <color rgb="FF000000"/>
              </font>
            </x14:dxf>
          </x14:cfRule>
          <xm:sqref>FD6:FD11 FD13:FD18 FD20:FD25 FD27:FD32 FD34:FD39 FD41:FD46 FD48:FD55</xm:sqref>
        </x14:conditionalFormatting>
        <x14:conditionalFormatting xmlns:xm="http://schemas.microsoft.com/office/excel/2006/main">
          <x14:cfRule type="expression" priority="42" id="{D79A16A2-8925-4948-891A-B598222C671B}">
            <xm:f>AND(EV66+EX66=EV71+EX71,PrSettings!$M$4&lt;&gt;"●")</xm:f>
            <x14:dxf>
              <font>
                <color rgb="FF000000"/>
              </font>
            </x14:dxf>
          </x14:cfRule>
          <xm:sqref>FD57:FD60</xm:sqref>
        </x14:conditionalFormatting>
        <x14:conditionalFormatting xmlns:xm="http://schemas.microsoft.com/office/excel/2006/main">
          <x14:cfRule type="expression" priority="43" id="{BAB990AD-7C00-4357-8B8D-46438BC8CB3B}">
            <xm:f>AND(EW66+EW68=EW71+EW73,PrSettings!$M$4&lt;&gt;"●")</xm:f>
            <x14:dxf>
              <font>
                <color rgb="FF000000"/>
              </font>
            </x14:dxf>
          </x14:cfRule>
          <xm:sqref>FD62:FD63</xm:sqref>
        </x14:conditionalFormatting>
        <x14:conditionalFormatting xmlns:xm="http://schemas.microsoft.com/office/excel/2006/main">
          <x14:cfRule type="expression" priority="44" id="{D6FBB076-3FEC-4950-9D53-37E8EE375A58}">
            <xm:f>AND(PrSettings!$M$4&lt;&gt;"●",$F6=$G6)</xm:f>
            <x14:dxf>
              <font>
                <color rgb="FF000000"/>
              </font>
            </x14:dxf>
          </x14:cfRule>
          <xm:sqref>FQ6:FQ11 FQ13:FQ18 FQ20:FQ25 FQ27:FQ32 FQ34:FQ39 FQ41:FQ46 FQ48:FQ55</xm:sqref>
        </x14:conditionalFormatting>
        <x14:conditionalFormatting xmlns:xm="http://schemas.microsoft.com/office/excel/2006/main">
          <x14:cfRule type="expression" priority="45" id="{FD146658-82FF-445C-9C7C-EBBCB7E3E440}">
            <xm:f>AND(FI66+FK66=FI71+FK71,PrSettings!$M$4&lt;&gt;"●")</xm:f>
            <x14:dxf>
              <font>
                <color rgb="FF000000"/>
              </font>
            </x14:dxf>
          </x14:cfRule>
          <xm:sqref>FQ57:FQ60</xm:sqref>
        </x14:conditionalFormatting>
        <x14:conditionalFormatting xmlns:xm="http://schemas.microsoft.com/office/excel/2006/main">
          <x14:cfRule type="expression" priority="46" id="{C7556460-20C6-4A62-B710-9F34B0A1145D}">
            <xm:f>AND(FJ66+FJ68=FJ71+FJ73,PrSettings!$M$4&lt;&gt;"●")</xm:f>
            <x14:dxf>
              <font>
                <color rgb="FF000000"/>
              </font>
            </x14:dxf>
          </x14:cfRule>
          <xm:sqref>FQ62:FQ63</xm:sqref>
        </x14:conditionalFormatting>
        <x14:conditionalFormatting xmlns:xm="http://schemas.microsoft.com/office/excel/2006/main">
          <x14:cfRule type="expression" priority="47" id="{CFE22A7F-281F-4A51-BB90-5F78FCC98CE7}">
            <xm:f>AND(PrSettings!$M$4&lt;&gt;"●",$F6=$G6)</xm:f>
            <x14:dxf>
              <font>
                <color rgb="FF000000"/>
              </font>
            </x14:dxf>
          </x14:cfRule>
          <xm:sqref>GD6:GD11 GD13:GD18 GD20:GD25 GD27:GD32 GD34:GD39 GD41:GD46 GD48:GD55</xm:sqref>
        </x14:conditionalFormatting>
        <x14:conditionalFormatting xmlns:xm="http://schemas.microsoft.com/office/excel/2006/main">
          <x14:cfRule type="expression" priority="48" id="{20C424E0-792D-41D2-9BD9-81D3A9974837}">
            <xm:f>AND(FV66+FX66=FV71+FX71,PrSettings!$M$4&lt;&gt;"●")</xm:f>
            <x14:dxf>
              <font>
                <color rgb="FFD0CECE"/>
              </font>
            </x14:dxf>
          </x14:cfRule>
          <xm:sqref>GD57:GD60</xm:sqref>
        </x14:conditionalFormatting>
        <x14:conditionalFormatting xmlns:xm="http://schemas.microsoft.com/office/excel/2006/main">
          <x14:cfRule type="expression" priority="49" id="{C31CD5C9-AD3C-40EF-8C39-5265F9E88125}">
            <xm:f>AND(FW66+FW68=FW71+FW73,PrSettings!$M$4&lt;&gt;"●")</xm:f>
            <x14:dxf>
              <font>
                <color rgb="FFD0CECE"/>
              </font>
            </x14:dxf>
          </x14:cfRule>
          <xm:sqref>GD62:GD63</xm:sqref>
        </x14:conditionalFormatting>
        <x14:conditionalFormatting xmlns:xm="http://schemas.microsoft.com/office/excel/2006/main">
          <x14:cfRule type="expression" priority="50" id="{CC103EFB-E7F4-4DC8-B2DE-B77289BD23F3}">
            <xm:f>AND(PrSettings!$M$4&lt;&gt;"●",$F6=$G6)</xm:f>
            <x14:dxf>
              <font>
                <color rgb="FFD0CECE"/>
              </font>
            </x14:dxf>
          </x14:cfRule>
          <xm:sqref>GQ6:GQ11 GQ13:GQ18 GQ20:GQ25 GQ27:GQ32 GQ34:GQ39 GQ41:GQ46 GQ48:GQ55</xm:sqref>
        </x14:conditionalFormatting>
        <x14:conditionalFormatting xmlns:xm="http://schemas.microsoft.com/office/excel/2006/main">
          <x14:cfRule type="expression" priority="51" id="{1E601C44-A04A-4516-9526-302669E93CC6}">
            <xm:f>AND(GI66+GK66=GI71+GK71,PrSettings!$M$4&lt;&gt;"●")</xm:f>
            <x14:dxf>
              <font>
                <color rgb="FFD0CECE"/>
              </font>
            </x14:dxf>
          </x14:cfRule>
          <xm:sqref>GQ57:GQ60</xm:sqref>
        </x14:conditionalFormatting>
        <x14:conditionalFormatting xmlns:xm="http://schemas.microsoft.com/office/excel/2006/main">
          <x14:cfRule type="expression" priority="52" id="{D05FC316-CD9E-4387-A3F5-B24298B84A35}">
            <xm:f>AND(GJ66+GJ68=GJ71+GJ73,PrSettings!$M$4&lt;&gt;"●")</xm:f>
            <x14:dxf>
              <font>
                <color rgb="FFD0CECE"/>
              </font>
            </x14:dxf>
          </x14:cfRule>
          <xm:sqref>GQ62:GQ63</xm:sqref>
        </x14:conditionalFormatting>
        <x14:conditionalFormatting xmlns:xm="http://schemas.microsoft.com/office/excel/2006/main">
          <x14:cfRule type="expression" priority="53" id="{FB4B1134-BB3C-4E56-B26D-6226E53727B6}">
            <xm:f>AND(PrSettings!$M$4&lt;&gt;"●",$F6=$G6)</xm:f>
            <x14:dxf>
              <font>
                <color rgb="FFD0CECE"/>
              </font>
            </x14:dxf>
          </x14:cfRule>
          <xm:sqref>HD6:HD11 HD13:HD18 HD20:HD25 HD27:HD32 HD34:HD39 HD41:HD46 HD48:HD55</xm:sqref>
        </x14:conditionalFormatting>
        <x14:conditionalFormatting xmlns:xm="http://schemas.microsoft.com/office/excel/2006/main">
          <x14:cfRule type="expression" priority="54" id="{EA7335DD-A9E7-4E61-A3C1-33238F12626F}">
            <xm:f>AND(GV66+GX66=GV71+GX71,PrSettings!$M$4&lt;&gt;"●")</xm:f>
            <x14:dxf>
              <font>
                <color rgb="FFD0CECE"/>
              </font>
            </x14:dxf>
          </x14:cfRule>
          <xm:sqref>HD57:HD60</xm:sqref>
        </x14:conditionalFormatting>
        <x14:conditionalFormatting xmlns:xm="http://schemas.microsoft.com/office/excel/2006/main">
          <x14:cfRule type="expression" priority="55" id="{279A4C64-A79D-4080-B879-90D0FF62C0A4}">
            <xm:f>AND(GW66+GW68=GW71+GW73,PrSettings!$M$4&lt;&gt;"●")</xm:f>
            <x14:dxf>
              <font>
                <color rgb="FFD0CECE"/>
              </font>
            </x14:dxf>
          </x14:cfRule>
          <xm:sqref>HD62:HD63</xm:sqref>
        </x14:conditionalFormatting>
        <x14:conditionalFormatting xmlns:xm="http://schemas.microsoft.com/office/excel/2006/main">
          <x14:cfRule type="expression" priority="56" id="{7B8F692A-D87D-4FBD-9B38-2370DAC9F0C2}">
            <xm:f>AND(PrSettings!$M$4&lt;&gt;"●",$F6=$G6)</xm:f>
            <x14:dxf>
              <font>
                <color rgb="FFD0CECE"/>
              </font>
            </x14:dxf>
          </x14:cfRule>
          <xm:sqref>HQ6:HQ11 HQ13:HQ18 HQ20:HQ25 HQ27:HQ32 HQ34:HQ39 HQ41:HQ46 HQ48:HQ55</xm:sqref>
        </x14:conditionalFormatting>
        <x14:conditionalFormatting xmlns:xm="http://schemas.microsoft.com/office/excel/2006/main">
          <x14:cfRule type="expression" priority="57" id="{91F7B88F-CBE9-4618-BDF1-B1D4F3E9D526}">
            <xm:f>AND(HI66+HK66=HI71+HK71,PrSettings!$M$4&lt;&gt;"●")</xm:f>
            <x14:dxf>
              <font>
                <color rgb="FFD0CECE"/>
              </font>
            </x14:dxf>
          </x14:cfRule>
          <xm:sqref>HQ57:HQ60</xm:sqref>
        </x14:conditionalFormatting>
        <x14:conditionalFormatting xmlns:xm="http://schemas.microsoft.com/office/excel/2006/main">
          <x14:cfRule type="expression" priority="58" id="{71CA9150-CD89-4F57-875C-609890F5F9B8}">
            <xm:f>AND(HJ66+HJ68=HJ71+HJ73,PrSettings!$M$4&lt;&gt;"●")</xm:f>
            <x14:dxf>
              <font>
                <color rgb="FFD0CECE"/>
              </font>
            </x14:dxf>
          </x14:cfRule>
          <xm:sqref>HQ62:HQ63</xm:sqref>
        </x14:conditionalFormatting>
        <x14:conditionalFormatting xmlns:xm="http://schemas.microsoft.com/office/excel/2006/main">
          <x14:cfRule type="expression" priority="59" id="{2BEF5CF2-961C-46C8-B878-1592B1C17C9E}">
            <xm:f>AND(PrSettings!$M$4&lt;&gt;"●",$F6=$G6)</xm:f>
            <x14:dxf>
              <font>
                <color rgb="FFD0CECE"/>
              </font>
            </x14:dxf>
          </x14:cfRule>
          <xm:sqref>ID6:ID11 ID13:ID18 ID20:ID25 ID27:ID32 ID34:ID39 ID41:ID46 ID48:ID55</xm:sqref>
        </x14:conditionalFormatting>
        <x14:conditionalFormatting xmlns:xm="http://schemas.microsoft.com/office/excel/2006/main">
          <x14:cfRule type="expression" priority="60" id="{6279B75B-5B67-4CF9-BEF2-39A32A421034}">
            <xm:f>AND(HV66+HX66=HV71+HX71,PrSettings!$M$4&lt;&gt;"●")</xm:f>
            <x14:dxf>
              <font>
                <color rgb="FFD0CECE"/>
              </font>
            </x14:dxf>
          </x14:cfRule>
          <xm:sqref>ID57:ID60</xm:sqref>
        </x14:conditionalFormatting>
        <x14:conditionalFormatting xmlns:xm="http://schemas.microsoft.com/office/excel/2006/main">
          <x14:cfRule type="expression" priority="61" id="{D0EEDE32-FE5D-4FFF-ABDC-154AB1769735}">
            <xm:f>AND(HW66+HW68=HW71+HW73,PrSettings!$M$4&lt;&gt;"●")</xm:f>
            <x14:dxf>
              <font>
                <color rgb="FFD0CECE"/>
              </font>
            </x14:dxf>
          </x14:cfRule>
          <xm:sqref>ID62:ID63</xm:sqref>
        </x14:conditionalFormatting>
        <x14:conditionalFormatting xmlns:xm="http://schemas.microsoft.com/office/excel/2006/main">
          <x14:cfRule type="expression" priority="62" id="{1797A79C-4D1A-4E7A-9A88-3D5AEF713AA9}">
            <xm:f>AND(PrSettings!$M$4&lt;&gt;"●",$F6=$G6)</xm:f>
            <x14:dxf>
              <font>
                <color rgb="FFD0CECE"/>
              </font>
            </x14:dxf>
          </x14:cfRule>
          <xm:sqref>IQ6:IQ11 IQ13:IQ18 IQ20:IQ25 IQ27:IQ32 IQ34:IQ39 IQ41:IQ46 IQ48:IQ55</xm:sqref>
        </x14:conditionalFormatting>
        <x14:conditionalFormatting xmlns:xm="http://schemas.microsoft.com/office/excel/2006/main">
          <x14:cfRule type="expression" priority="63" id="{79B8C324-7573-4DC0-AAAC-5B591A526E46}">
            <xm:f>AND(II66+IK66=II71+IK71,PrSettings!$M$4&lt;&gt;"●")</xm:f>
            <x14:dxf>
              <font>
                <color rgb="FFD0CECE"/>
              </font>
            </x14:dxf>
          </x14:cfRule>
          <xm:sqref>IQ57:IQ60</xm:sqref>
        </x14:conditionalFormatting>
        <x14:conditionalFormatting xmlns:xm="http://schemas.microsoft.com/office/excel/2006/main">
          <x14:cfRule type="expression" priority="64" id="{CFE5C8DB-F5BD-46CA-A5B0-3BE9C185DA14}">
            <xm:f>AND(IJ66+IJ68=IJ71+IJ73,PrSettings!$M$4&lt;&gt;"●")</xm:f>
            <x14:dxf>
              <font>
                <color rgb="FFD0CECE"/>
              </font>
            </x14:dxf>
          </x14:cfRule>
          <xm:sqref>IQ62:IQ63</xm:sqref>
        </x14:conditionalFormatting>
        <x14:conditionalFormatting xmlns:xm="http://schemas.microsoft.com/office/excel/2006/main">
          <x14:cfRule type="expression" priority="65" id="{927A7DE7-ADAB-4BDD-8748-5A3FF0FBE250}">
            <xm:f>AND(PrSettings!$M$4&lt;&gt;"●",$F6=$G6)</xm:f>
            <x14:dxf>
              <font>
                <color rgb="FFD0CECE"/>
              </font>
            </x14:dxf>
          </x14:cfRule>
          <xm:sqref>JD6:JD11 JD13:JD18 JD20:JD25 JD27:JD32 JD34:JD39 JD41:JD46 JD48:JD55</xm:sqref>
        </x14:conditionalFormatting>
        <x14:conditionalFormatting xmlns:xm="http://schemas.microsoft.com/office/excel/2006/main">
          <x14:cfRule type="expression" priority="66" id="{61CCB8C5-81D6-463D-B687-F2BF20F25A1C}">
            <xm:f>AND(IV66+IX66=IV71+IX71,PrSettings!$M$4&lt;&gt;"●")</xm:f>
            <x14:dxf>
              <font>
                <color rgb="FFD0CECE"/>
              </font>
            </x14:dxf>
          </x14:cfRule>
          <xm:sqref>JD57:JD60</xm:sqref>
        </x14:conditionalFormatting>
        <x14:conditionalFormatting xmlns:xm="http://schemas.microsoft.com/office/excel/2006/main">
          <x14:cfRule type="expression" priority="67" id="{952212D0-808A-41E4-8EEF-35BADF88F050}">
            <xm:f>AND(IW66+IW68=IW71+IW73,PrSettings!$M$4&lt;&gt;"●")</xm:f>
            <x14:dxf>
              <font>
                <color rgb="FFD0CECE"/>
              </font>
            </x14:dxf>
          </x14:cfRule>
          <xm:sqref>JD62:JD63</xm:sqref>
        </x14:conditionalFormatting>
        <x14:conditionalFormatting xmlns:xm="http://schemas.microsoft.com/office/excel/2006/main">
          <x14:cfRule type="expression" priority="68" id="{11EE1326-C638-4175-B6C4-5BBD5961F2D3}">
            <xm:f>AND(PrSettings!$M$4&lt;&gt;"●",$F6=$G6)</xm:f>
            <x14:dxf>
              <font>
                <color rgb="FFD0CECE"/>
              </font>
            </x14:dxf>
          </x14:cfRule>
          <xm:sqref>JQ6:JQ11 JQ13:JQ18 JQ20:JQ25 JQ27:JQ32 JQ34:JQ39 JQ41:JQ46 JQ48:JQ55</xm:sqref>
        </x14:conditionalFormatting>
        <x14:conditionalFormatting xmlns:xm="http://schemas.microsoft.com/office/excel/2006/main">
          <x14:cfRule type="expression" priority="69" id="{B1B9C470-AF6F-491A-8F60-FB938B679541}">
            <xm:f>AND(JI66+JK66=JI71+JK71,PrSettings!$M$4&lt;&gt;"●")</xm:f>
            <x14:dxf>
              <font>
                <color rgb="FFD0CECE"/>
              </font>
            </x14:dxf>
          </x14:cfRule>
          <xm:sqref>JQ57:JQ60</xm:sqref>
        </x14:conditionalFormatting>
        <x14:conditionalFormatting xmlns:xm="http://schemas.microsoft.com/office/excel/2006/main">
          <x14:cfRule type="expression" priority="70" id="{89A7BE44-8816-4C4E-8B88-2291D12C5097}">
            <xm:f>AND(JJ66+JJ68=JJ71+JJ73,PrSettings!$M$4&lt;&gt;"●")</xm:f>
            <x14:dxf>
              <font>
                <color rgb="FFD0CECE"/>
              </font>
            </x14:dxf>
          </x14:cfRule>
          <xm:sqref>JQ62:JQ63</xm:sqref>
        </x14:conditionalFormatting>
        <x14:conditionalFormatting xmlns:xm="http://schemas.microsoft.com/office/excel/2006/main">
          <x14:cfRule type="expression" priority="71" id="{42F88034-C5BE-4E95-BFEF-105DC6A06558}">
            <xm:f>AND(PrSettings!$M$4&lt;&gt;"●",$F6=$G6)</xm:f>
            <x14:dxf>
              <font>
                <color rgb="FFD0CECE"/>
              </font>
            </x14:dxf>
          </x14:cfRule>
          <xm:sqref>KD6:KD11 KD13:KD18 KD20:KD25 KD27:KD32 KD34:KD39 KD41:KD46 KD48:KD55</xm:sqref>
        </x14:conditionalFormatting>
        <x14:conditionalFormatting xmlns:xm="http://schemas.microsoft.com/office/excel/2006/main">
          <x14:cfRule type="expression" priority="72" id="{84C7512B-6C45-4D8B-B6D7-12C2E2F81B16}">
            <xm:f>AND(JV66+JX66=JV71+JX71,PrSettings!$M$4&lt;&gt;"●")</xm:f>
            <x14:dxf>
              <font>
                <color rgb="FFD0CECE"/>
              </font>
            </x14:dxf>
          </x14:cfRule>
          <xm:sqref>KD57:KD60</xm:sqref>
        </x14:conditionalFormatting>
        <x14:conditionalFormatting xmlns:xm="http://schemas.microsoft.com/office/excel/2006/main">
          <x14:cfRule type="expression" priority="73" id="{52804C89-EEB0-4423-BDB9-7C4C602FF1F0}">
            <xm:f>AND(JW66+JW68=JW71+JW73,PrSettings!$M$4&lt;&gt;"●")</xm:f>
            <x14:dxf>
              <font>
                <color rgb="FFD0CECE"/>
              </font>
            </x14:dxf>
          </x14:cfRule>
          <xm:sqref>KD62:KD63</xm:sqref>
        </x14:conditionalFormatting>
        <x14:conditionalFormatting xmlns:xm="http://schemas.microsoft.com/office/excel/2006/main">
          <x14:cfRule type="expression" priority="74" id="{BD3B9DE8-2DCE-4C43-8080-209FC281AA80}">
            <xm:f>AND(PrSettings!$M$4&lt;&gt;"●",$F6=$G6)</xm:f>
            <x14:dxf>
              <font>
                <color rgb="FFD0CECE"/>
              </font>
            </x14:dxf>
          </x14:cfRule>
          <xm:sqref>KQ6:KQ11 KQ13:KQ18 KQ20:KQ25 KQ27:KQ32 KQ34:KQ39 KQ41:KQ46 KQ48:KQ55</xm:sqref>
        </x14:conditionalFormatting>
        <x14:conditionalFormatting xmlns:xm="http://schemas.microsoft.com/office/excel/2006/main">
          <x14:cfRule type="expression" priority="75" id="{C3B85817-1B4E-4A2C-929C-7A4A16BDB28E}">
            <xm:f>AND(KI66+KK66=KI71+KK71,PrSettings!$M$4&lt;&gt;"●")</xm:f>
            <x14:dxf>
              <font>
                <color rgb="FFAFABAB"/>
              </font>
            </x14:dxf>
          </x14:cfRule>
          <xm:sqref>KQ57:KQ60</xm:sqref>
        </x14:conditionalFormatting>
        <x14:conditionalFormatting xmlns:xm="http://schemas.microsoft.com/office/excel/2006/main">
          <x14:cfRule type="expression" priority="76" id="{6BE0E7B3-7836-4E82-9779-2EBAB735FD9B}">
            <xm:f>AND(KJ66+KJ68=KJ71+KJ73,PrSettings!$M$4&lt;&gt;"●")</xm:f>
            <x14:dxf>
              <font>
                <color rgb="FFAFABAB"/>
              </font>
            </x14:dxf>
          </x14:cfRule>
          <xm:sqref>KQ62:KQ63</xm:sqref>
        </x14:conditionalFormatting>
        <x14:conditionalFormatting xmlns:xm="http://schemas.microsoft.com/office/excel/2006/main">
          <x14:cfRule type="expression" priority="77" id="{812CDD64-F09F-42BE-9AE2-8A6389E8D3C0}">
            <xm:f>AND(PrSettings!$M$4&lt;&gt;"●",$F6=$G6)</xm:f>
            <x14:dxf>
              <font>
                <color rgb="FFD0CECE"/>
              </font>
            </x14:dxf>
          </x14:cfRule>
          <xm:sqref>LD6:LD11 LD13:LD18 LD20:LD25 LD27:LD32 LD34:LD39 LD41:LD46 LD48:LD55</xm:sqref>
        </x14:conditionalFormatting>
        <x14:conditionalFormatting xmlns:xm="http://schemas.microsoft.com/office/excel/2006/main">
          <x14:cfRule type="expression" priority="78" id="{E6475AF7-E063-4894-A1B9-F7AE89B3771D}">
            <xm:f>AND(KV66+KX66=KV71+KX71,PrSettings!$M$4&lt;&gt;"●")</xm:f>
            <x14:dxf>
              <font>
                <color rgb="FFAFABAB"/>
              </font>
            </x14:dxf>
          </x14:cfRule>
          <xm:sqref>LD57:LD60</xm:sqref>
        </x14:conditionalFormatting>
        <x14:conditionalFormatting xmlns:xm="http://schemas.microsoft.com/office/excel/2006/main">
          <x14:cfRule type="expression" priority="79" id="{86CE59F6-138B-44E4-AF3F-A164D87C7BE0}">
            <xm:f>AND(KW66+KW68=KW71+KW73,PrSettings!$M$4&lt;&gt;"●")</xm:f>
            <x14:dxf>
              <font>
                <color rgb="FFAFABAB"/>
              </font>
            </x14:dxf>
          </x14:cfRule>
          <xm:sqref>LD62:LD63</xm:sqref>
        </x14:conditionalFormatting>
        <x14:conditionalFormatting xmlns:xm="http://schemas.microsoft.com/office/excel/2006/main">
          <x14:cfRule type="expression" priority="80" id="{AC5B9DB5-D5F8-41F8-AFB5-76106F493487}">
            <xm:f>AND(PrSettings!$M$4&lt;&gt;"●",$F6=$G6)</xm:f>
            <x14:dxf>
              <font>
                <color rgb="FFD0CECE"/>
              </font>
            </x14:dxf>
          </x14:cfRule>
          <xm:sqref>LQ6:LQ11 LQ13:LQ18 LQ20:LQ25 LQ27:LQ32 LQ34:LQ39 LQ41:LQ46 LQ48:LQ55</xm:sqref>
        </x14:conditionalFormatting>
        <x14:conditionalFormatting xmlns:xm="http://schemas.microsoft.com/office/excel/2006/main">
          <x14:cfRule type="expression" priority="81" id="{309E8B9B-168A-4F9F-A6E2-A8BED4BFBF50}">
            <xm:f>AND(LI66+LK66=LI71+LK71,PrSettings!$M$4&lt;&gt;"●")</xm:f>
            <x14:dxf>
              <font>
                <color rgb="FFAFABAB"/>
              </font>
            </x14:dxf>
          </x14:cfRule>
          <xm:sqref>LQ57:LQ60</xm:sqref>
        </x14:conditionalFormatting>
        <x14:conditionalFormatting xmlns:xm="http://schemas.microsoft.com/office/excel/2006/main">
          <x14:cfRule type="expression" priority="82" id="{321080EB-B0DA-4A98-B59B-CA80D06DFB48}">
            <xm:f>AND(LJ66+LJ68=LJ71+LJ73,PrSettings!$M$4&lt;&gt;"●")</xm:f>
            <x14:dxf>
              <font>
                <color rgb="FFAFABAB"/>
              </font>
            </x14:dxf>
          </x14:cfRule>
          <xm:sqref>LQ62:LQ63</xm:sqref>
        </x14:conditionalFormatting>
        <x14:conditionalFormatting xmlns:xm="http://schemas.microsoft.com/office/excel/2006/main">
          <x14:cfRule type="expression" priority="83" id="{D3C7632F-E0B4-4EE8-ADA0-F1D224B55638}">
            <xm:f>AND(PrSettings!$M$4&lt;&gt;"●",$F6=$G6)</xm:f>
            <x14:dxf>
              <font>
                <color rgb="FFD0CECE"/>
              </font>
            </x14:dxf>
          </x14:cfRule>
          <xm:sqref>MD6:MD11 MD13:MD18 MD20:MD25 MD27:MD32 MD34:MD39 MD41:MD46 MD48:MD55</xm:sqref>
        </x14:conditionalFormatting>
        <x14:conditionalFormatting xmlns:xm="http://schemas.microsoft.com/office/excel/2006/main">
          <x14:cfRule type="expression" priority="84" id="{4015E057-7195-4798-84B9-DBF68326BF45}">
            <xm:f>AND(LV66+LX66=LV71+LX71,PrSettings!$M$4&lt;&gt;"●")</xm:f>
            <x14:dxf>
              <font>
                <color rgb="FFAFABAB"/>
              </font>
            </x14:dxf>
          </x14:cfRule>
          <xm:sqref>MD57:MD60</xm:sqref>
        </x14:conditionalFormatting>
        <x14:conditionalFormatting xmlns:xm="http://schemas.microsoft.com/office/excel/2006/main">
          <x14:cfRule type="expression" priority="85" id="{C37464F2-F0E5-49E1-8C47-1478E7EF50AC}">
            <xm:f>AND(LW66+LW68=LW71+LW73,PrSettings!$M$4&lt;&gt;"●")</xm:f>
            <x14:dxf>
              <font>
                <color rgb="FFAFABAB"/>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50</v>
      </c>
      <c r="H3" s="299" t="s">
        <v>51</v>
      </c>
      <c r="I3" s="296" t="s">
        <v>52</v>
      </c>
      <c r="J3" s="300" t="s">
        <v>50</v>
      </c>
      <c r="L3" s="48" t="s">
        <v>53</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IF(Predictions_2!$I$3="","",Predictions_2!$I$3)</f>
        <v>Anna</v>
      </c>
      <c r="I4" s="306" t="n">
        <f aca="false">IF(Predictions_2!$I$3="","",Predictions_2!$I$2)</f>
        <v>0</v>
      </c>
      <c r="J4" s="304" t="e">
        <f aca="false">IF(I4="","",RANK(I4,$I$4:$I$103,0)+ROW()*0.001)</f>
        <v>#VALUE!</v>
      </c>
      <c r="L4" s="0" t="s">
        <v>54</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IF(INDIRECT("Predictions_2!"&amp;ADDRESS(3,$M$3+$M$4*ROW(A1)))="","",INDIRECT("Predictions_2!"&amp;ADDRESS(3,$M$3+$M$4*ROW(A1))))</f>
        <v>Peter</v>
      </c>
      <c r="I5" s="310" t="n">
        <f aca="true">IF(INDIRECT("Predictions_2!"&amp;ADDRESS(3,$M$3+$M$4*ROW(A1)))="","",INDIRECT("Predictions_2!"&amp;ADDRESS(2,$M$3+$M$4*ROW(A1))))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IF(INDIRECT("Predictions_2!"&amp;ADDRESS(3,$M$3+$M$4*ROW(A2)))="","",INDIRECT("Predictions_2!"&amp;ADDRESS(3,$M$3+$M$4*ROW(A2))))</f>
        <v/>
      </c>
      <c r="I6" s="310" t="str">
        <f aca="true">IF(INDIRECT("Predictions_2!"&amp;ADDRESS(3,$M$3+$M$4*ROW(A2)))="","",INDIRECT("Predictions_2!"&amp;ADDRESS(2,$M$3+$M$4*ROW(A2))))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IF(INDIRECT("Predictions_2!"&amp;ADDRESS(3,$M$3+$M$4*ROW(A3)))="","",INDIRECT("Predictions_2!"&amp;ADDRESS(3,$M$3+$M$4*ROW(A3))))</f>
        <v/>
      </c>
      <c r="I7" s="310" t="str">
        <f aca="true">IF(INDIRECT("Predictions_2!"&amp;ADDRESS(3,$M$3+$M$4*ROW(A3)))="","",INDIRECT("Predictions_2!"&amp;ADDRESS(2,$M$3+$M$4*ROW(A3))))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IF(INDIRECT("Predictions_2!"&amp;ADDRESS(3,$M$3+$M$4*ROW(A4)))="","",INDIRECT("Predictions_2!"&amp;ADDRESS(3,$M$3+$M$4*ROW(A4))))</f>
        <v/>
      </c>
      <c r="I8" s="310" t="str">
        <f aca="true">IF(INDIRECT("Predictions_2!"&amp;ADDRESS(3,$M$3+$M$4*ROW(A4)))="","",INDIRECT("Predictions_2!"&amp;ADDRESS(2,$M$3+$M$4*ROW(A4))))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IF(INDIRECT("Predictions_2!"&amp;ADDRESS(3,$M$3+$M$4*ROW(A5)))="","",INDIRECT("Predictions_2!"&amp;ADDRESS(3,$M$3+$M$4*ROW(A5))))</f>
        <v/>
      </c>
      <c r="I9" s="310" t="str">
        <f aca="true">IF(INDIRECT("Predictions_2!"&amp;ADDRESS(3,$M$3+$M$4*ROW(A5)))="","",INDIRECT("Predictions_2!"&amp;ADDRESS(2,$M$3+$M$4*ROW(A5))))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IF(INDIRECT("Predictions_2!"&amp;ADDRESS(3,$M$3+$M$4*ROW(A6)))="","",INDIRECT("Predictions_2!"&amp;ADDRESS(3,$M$3+$M$4*ROW(A6))))</f>
        <v/>
      </c>
      <c r="I10" s="310" t="str">
        <f aca="true">IF(INDIRECT("Predictions_2!"&amp;ADDRESS(3,$M$3+$M$4*ROW(A6)))="","",INDIRECT("Predictions_2!"&amp;ADDRESS(2,$M$3+$M$4*ROW(A6))))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IF(INDIRECT("Predictions_2!"&amp;ADDRESS(3,$M$3+$M$4*ROW(A7)))="","",INDIRECT("Predictions_2!"&amp;ADDRESS(3,$M$3+$M$4*ROW(A7))))</f>
        <v/>
      </c>
      <c r="I11" s="310" t="str">
        <f aca="true">IF(INDIRECT("Predictions_2!"&amp;ADDRESS(3,$M$3+$M$4*ROW(A7)))="","",INDIRECT("Predictions_2!"&amp;ADDRESS(2,$M$3+$M$4*ROW(A7))))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IF(INDIRECT("Predictions_2!"&amp;ADDRESS(3,$M$3+$M$4*ROW(A8)))="","",INDIRECT("Predictions_2!"&amp;ADDRESS(3,$M$3+$M$4*ROW(A8))))</f>
        <v/>
      </c>
      <c r="I12" s="310" t="str">
        <f aca="true">IF(INDIRECT("Predictions_2!"&amp;ADDRESS(3,$M$3+$M$4*ROW(A8)))="","",INDIRECT("Predictions_2!"&amp;ADDRESS(2,$M$3+$M$4*ROW(A8))))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IF(INDIRECT("Predictions_2!"&amp;ADDRESS(3,$M$3+$M$4*ROW(A9)))="","",INDIRECT("Predictions_2!"&amp;ADDRESS(3,$M$3+$M$4*ROW(A9))))</f>
        <v/>
      </c>
      <c r="I13" s="310" t="str">
        <f aca="true">IF(INDIRECT("Predictions_2!"&amp;ADDRESS(3,$M$3+$M$4*ROW(A9)))="","",INDIRECT("Predictions_2!"&amp;ADDRESS(2,$M$3+$M$4*ROW(A9))))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IF(INDIRECT("Predictions_2!"&amp;ADDRESS(3,$M$3+$M$4*ROW(A10)))="","",INDIRECT("Predictions_2!"&amp;ADDRESS(3,$M$3+$M$4*ROW(A10))))</f>
        <v/>
      </c>
      <c r="I14" s="310" t="str">
        <f aca="true">IF(INDIRECT("Predictions_2!"&amp;ADDRESS(3,$M$3+$M$4*ROW(A10)))="","",INDIRECT("Predictions_2!"&amp;ADDRESS(2,$M$3+$M$4*ROW(A10))))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IF(INDIRECT("Predictions_2!"&amp;ADDRESS(3,$M$3+$M$4*ROW(A11)))="","",INDIRECT("Predictions_2!"&amp;ADDRESS(3,$M$3+$M$4*ROW(A11))))</f>
        <v/>
      </c>
      <c r="I15" s="310" t="str">
        <f aca="true">IF(INDIRECT("Predictions_2!"&amp;ADDRESS(3,$M$3+$M$4*ROW(A11)))="","",INDIRECT("Predictions_2!"&amp;ADDRESS(2,$M$3+$M$4*ROW(A11))))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IF(INDIRECT("Predictions_2!"&amp;ADDRESS(3,$M$3+$M$4*ROW(A12)))="","",INDIRECT("Predictions_2!"&amp;ADDRESS(3,$M$3+$M$4*ROW(A12))))</f>
        <v/>
      </c>
      <c r="I16" s="310" t="str">
        <f aca="true">IF(INDIRECT("Predictions_2!"&amp;ADDRESS(3,$M$3+$M$4*ROW(A12)))="","",INDIRECT("Predictions_2!"&amp;ADDRESS(2,$M$3+$M$4*ROW(A12))))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IF(INDIRECT("Predictions_2!"&amp;ADDRESS(3,$M$3+$M$4*ROW(A13)))="","",INDIRECT("Predictions_2!"&amp;ADDRESS(3,$M$3+$M$4*ROW(A13))))</f>
        <v/>
      </c>
      <c r="I17" s="310" t="str">
        <f aca="true">IF(INDIRECT("Predictions_2!"&amp;ADDRESS(3,$M$3+$M$4*ROW(A13)))="","",INDIRECT("Predictions_2!"&amp;ADDRESS(2,$M$3+$M$4*ROW(A13))))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IF(INDIRECT("Predictions_2!"&amp;ADDRESS(3,$M$3+$M$4*ROW(A14)))="","",INDIRECT("Predictions_2!"&amp;ADDRESS(3,$M$3+$M$4*ROW(A14))))</f>
        <v/>
      </c>
      <c r="I18" s="310" t="str">
        <f aca="true">IF(INDIRECT("Predictions_2!"&amp;ADDRESS(3,$M$3+$M$4*ROW(A14)))="","",INDIRECT("Predictions_2!"&amp;ADDRESS(2,$M$3+$M$4*ROW(A14))))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IF(INDIRECT("Predictions_2!"&amp;ADDRESS(3,$M$3+$M$4*ROW(A15)))="","",INDIRECT("Predictions_2!"&amp;ADDRESS(3,$M$3+$M$4*ROW(A15))))</f>
        <v/>
      </c>
      <c r="I19" s="310" t="str">
        <f aca="true">IF(INDIRECT("Predictions_2!"&amp;ADDRESS(3,$M$3+$M$4*ROW(A15)))="","",INDIRECT("Predictions_2!"&amp;ADDRESS(2,$M$3+$M$4*ROW(A15))))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IF(INDIRECT("Predictions_2!"&amp;ADDRESS(3,$M$3+$M$4*ROW(A16)))="","",INDIRECT("Predictions_2!"&amp;ADDRESS(3,$M$3+$M$4*ROW(A16))))</f>
        <v/>
      </c>
      <c r="I20" s="310" t="str">
        <f aca="true">IF(INDIRECT("Predictions_2!"&amp;ADDRESS(3,$M$3+$M$4*ROW(A16)))="","",INDIRECT("Predictions_2!"&amp;ADDRESS(2,$M$3+$M$4*ROW(A16))))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IF(INDIRECT("Predictions_2!"&amp;ADDRESS(3,$M$3+$M$4*ROW(A17)))="","",INDIRECT("Predictions_2!"&amp;ADDRESS(3,$M$3+$M$4*ROW(A17))))</f>
        <v/>
      </c>
      <c r="I21" s="310" t="str">
        <f aca="true">IF(INDIRECT("Predictions_2!"&amp;ADDRESS(3,$M$3+$M$4*ROW(A17)))="","",INDIRECT("Predictions_2!"&amp;ADDRESS(2,$M$3+$M$4*ROW(A17))))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IF(INDIRECT("Predictions_2!"&amp;ADDRESS(3,$M$3+$M$4*ROW(A18)))="","",INDIRECT("Predictions_2!"&amp;ADDRESS(3,$M$3+$M$4*ROW(A18))))</f>
        <v/>
      </c>
      <c r="I22" s="310" t="str">
        <f aca="true">IF(INDIRECT("Predictions_2!"&amp;ADDRESS(3,$M$3+$M$4*ROW(A18)))="","",INDIRECT("Predictions_2!"&amp;ADDRESS(2,$M$3+$M$4*ROW(A18))))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IF(INDIRECT("Predictions_2!"&amp;ADDRESS(3,$M$3+$M$4*ROW(A19)))="","",INDIRECT("Predictions_2!"&amp;ADDRESS(3,$M$3+$M$4*ROW(A19))))</f>
        <v/>
      </c>
      <c r="I23" s="310" t="str">
        <f aca="true">IF(INDIRECT("Predictions_2!"&amp;ADDRESS(3,$M$3+$M$4*ROW(A19)))="","",INDIRECT("Predictions_2!"&amp;ADDRESS(2,$M$3+$M$4*ROW(A19))))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IF(INDIRECT("Predictions_2!"&amp;ADDRESS(3,$M$3+$M$4*ROW(A20)))="","",INDIRECT("Predictions_2!"&amp;ADDRESS(3,$M$3+$M$4*ROW(A20))))</f>
        <v/>
      </c>
      <c r="I24" s="310" t="str">
        <f aca="true">IF(INDIRECT("Predictions_2!"&amp;ADDRESS(3,$M$3+$M$4*ROW(A20)))="","",INDIRECT("Predictions_2!"&amp;ADDRESS(2,$M$3+$M$4*ROW(A20))))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IF(INDIRECT("Predictions_2!"&amp;ADDRESS(3,$M$3+$M$4*ROW(A21)))="","",INDIRECT("Predictions_2!"&amp;ADDRESS(3,$M$3+$M$4*ROW(A21))))</f>
        <v/>
      </c>
      <c r="I25" s="310" t="str">
        <f aca="true">IF(INDIRECT("Predictions_2!"&amp;ADDRESS(3,$M$3+$M$4*ROW(A21)))="","",INDIRECT("Predictions_2!"&amp;ADDRESS(2,$M$3+$M$4*ROW(A21))))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IF(INDIRECT("Predictions_2!"&amp;ADDRESS(3,$M$3+$M$4*ROW(A22)))="","",INDIRECT("Predictions_2!"&amp;ADDRESS(3,$M$3+$M$4*ROW(A22))))</f>
        <v/>
      </c>
      <c r="I26" s="310" t="str">
        <f aca="true">IF(INDIRECT("Predictions_2!"&amp;ADDRESS(3,$M$3+$M$4*ROW(A22)))="","",INDIRECT("Predictions_2!"&amp;ADDRESS(2,$M$3+$M$4*ROW(A22))))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IF(INDIRECT("Predictions_2!"&amp;ADDRESS(3,$M$3+$M$4*ROW(A23)))="","",INDIRECT("Predictions_2!"&amp;ADDRESS(3,$M$3+$M$4*ROW(A23))))</f>
        <v/>
      </c>
      <c r="I27" s="310" t="str">
        <f aca="true">IF(INDIRECT("Predictions_2!"&amp;ADDRESS(3,$M$3+$M$4*ROW(A23)))="","",INDIRECT("Predictions_2!"&amp;ADDRESS(2,$M$3+$M$4*ROW(A23))))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IF(INDIRECT("Predictions_2!"&amp;ADDRESS(3,$M$3+$M$4*ROW(A24)))="","",INDIRECT("Predictions_2!"&amp;ADDRESS(3,$M$3+$M$4*ROW(A24))))</f>
        <v/>
      </c>
      <c r="I28" s="310" t="str">
        <f aca="true">IF(INDIRECT("Predictions_2!"&amp;ADDRESS(3,$M$3+$M$4*ROW(A24)))="","",INDIRECT("Predictions_2!"&amp;ADDRESS(2,$M$3+$M$4*ROW(A24))))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IF(INDIRECT("Predictions_2!"&amp;ADDRESS(3,$M$3+$M$4*ROW(A25)))="","",INDIRECT("Predictions_2!"&amp;ADDRESS(3,$M$3+$M$4*ROW(A25))))</f>
        <v/>
      </c>
      <c r="I29" s="310" t="str">
        <f aca="true">IF(INDIRECT("Predictions_2!"&amp;ADDRESS(3,$M$3+$M$4*ROW(A25)))="","",INDIRECT("Predictions_2!"&amp;ADDRESS(2,$M$3+$M$4*ROW(A25))))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IF(INDIRECT("Predictions_2!"&amp;ADDRESS(3,$M$3+$M$4*ROW(A26)))="","",INDIRECT("Predictions_2!"&amp;ADDRESS(3,$M$3+$M$4*ROW(A26))))</f>
        <v/>
      </c>
      <c r="I30" s="310" t="str">
        <f aca="true">IF(INDIRECT("Predictions_2!"&amp;ADDRESS(3,$M$3+$M$4*ROW(A26)))="","",INDIRECT("Predictions_2!"&amp;ADDRESS(2,$M$3+$M$4*ROW(A26))))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IF(INDIRECT("Predictions_2!"&amp;ADDRESS(3,$M$3+$M$4*ROW(A27)))="","",INDIRECT("Predictions_2!"&amp;ADDRESS(3,$M$3+$M$4*ROW(A27))))</f>
        <v/>
      </c>
      <c r="I31" s="310" t="str">
        <f aca="true">IF(INDIRECT("Predictions_2!"&amp;ADDRESS(3,$M$3+$M$4*ROW(A27)))="","",INDIRECT("Predictions_2!"&amp;ADDRESS(2,$M$3+$M$4*ROW(A27))))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IF(INDIRECT("Predictions_2!"&amp;ADDRESS(3,$M$3+$M$4*ROW(A28)))="","",INDIRECT("Predictions_2!"&amp;ADDRESS(3,$M$3+$M$4*ROW(A28))))</f>
        <v/>
      </c>
      <c r="I32" s="310" t="str">
        <f aca="true">IF(INDIRECT("Predictions_2!"&amp;ADDRESS(3,$M$3+$M$4*ROW(A28)))="","",INDIRECT("Predictions_2!"&amp;ADDRESS(2,$M$3+$M$4*ROW(A28))))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IF(INDIRECT("Predictions_2!"&amp;ADDRESS(3,$M$3+$M$4*ROW(A29)))="","",INDIRECT("Predictions_2!"&amp;ADDRESS(3,$M$3+$M$4*ROW(A29))))</f>
        <v/>
      </c>
      <c r="I33" s="310" t="str">
        <f aca="true">IF(INDIRECT("Predictions_2!"&amp;ADDRESS(3,$M$3+$M$4*ROW(A29)))="","",INDIRECT("Predictions_2!"&amp;ADDRESS(2,$M$3+$M$4*ROW(A29))))</f>
        <v/>
      </c>
      <c r="J33" s="308" t="str">
        <f aca="false">IF(I33="","",RANK(I33,$I$4:$I$103,0)+ROW()*0.001)</f>
        <v/>
      </c>
    </row>
    <row r="34" customFormat="false" ht="14.5" hidden="false" customHeight="false" outlineLevel="0" collapsed="false">
      <c r="B34" s="307" t="n">
        <v>31</v>
      </c>
      <c r="C34" s="302" t="str">
        <f aca="false">IFERROR(VLOOKUP(B34,$G$4:$H$103,2,0),"")</f>
        <v/>
      </c>
      <c r="D34" s="303" t="str">
        <f aca="false">IFERROR(VLOOKUP(B34,$G$4:$I$103,3,0),"")</f>
        <v/>
      </c>
      <c r="E34" s="292"/>
      <c r="F34" s="292"/>
      <c r="G34" s="308" t="str">
        <f aca="false">IF(J34="","",RANK(J34,$J$4:$J$103,1))</f>
        <v/>
      </c>
      <c r="H34" s="309" t="str">
        <f aca="true">IF(INDIRECT("Predictions_2!"&amp;ADDRESS(3,$M$3+$M$4*ROW(A30)))="","",INDIRECT("Predictions_2!"&amp;ADDRESS(3,$M$3+$M$4*ROW(A30))))</f>
        <v/>
      </c>
      <c r="I34" s="310" t="str">
        <f aca="true">IF(INDIRECT("Predictions_2!"&amp;ADDRESS(3,$M$3+$M$4*ROW(A30)))="","",INDIRECT("Predictions_2!"&amp;ADDRESS(2,$M$3+$M$4*ROW(A30))))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IF(INDIRECT("Predictions_2!"&amp;ADDRESS(3,$M$3+$M$4*ROW(A31)))="","",INDIRECT("Predictions_2!"&amp;ADDRESS(3,$M$3+$M$4*ROW(A31))))</f>
        <v/>
      </c>
      <c r="I35" s="310" t="str">
        <f aca="true">IF(INDIRECT("Predictions_2!"&amp;ADDRESS(3,$M$3+$M$4*ROW(A31)))="","",INDIRECT("Predictions_2!"&amp;ADDRESS(2,$M$3+$M$4*ROW(A31))))</f>
        <v/>
      </c>
      <c r="J35" s="308" t="str">
        <f aca="false">IF(I35="","",RANK(I35,$I$4:$I$103,0)+ROW()*0.001)</f>
        <v/>
      </c>
    </row>
    <row r="36" customFormat="false" ht="14.5" hidden="false" customHeight="false" outlineLevel="0" collapsed="false">
      <c r="B36" s="307" t="n">
        <v>33</v>
      </c>
      <c r="C36" s="302" t="str">
        <f aca="false">IFERROR(VLOOKUP(B36,$G$4:$H$103,2,0),"")</f>
        <v/>
      </c>
      <c r="D36" s="303" t="str">
        <f aca="false">IFERROR(VLOOKUP(B36,$G$4:$I$103,3,0),"")</f>
        <v/>
      </c>
      <c r="E36" s="292"/>
      <c r="F36" s="292"/>
      <c r="G36" s="308" t="str">
        <f aca="false">IF(J36="","",RANK(J36,$J$4:$J$103,1))</f>
        <v/>
      </c>
      <c r="H36" s="309" t="str">
        <f aca="true">IF(INDIRECT("Predictions_2!"&amp;ADDRESS(3,$M$3+$M$4*ROW(A32)))="","",INDIRECT("Predictions_2!"&amp;ADDRESS(3,$M$3+$M$4*ROW(A32))))</f>
        <v/>
      </c>
      <c r="I36" s="310" t="str">
        <f aca="true">IF(INDIRECT("Predictions_2!"&amp;ADDRESS(3,$M$3+$M$4*ROW(A32)))="","",INDIRECT("Predictions_2!"&amp;ADDRESS(2,$M$3+$M$4*ROW(A32))))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IF(INDIRECT("Predictions_2!"&amp;ADDRESS(3,$M$3+$M$4*ROW(A33)))="","",INDIRECT("Predictions_2!"&amp;ADDRESS(3,$M$3+$M$4*ROW(A33))))</f>
        <v/>
      </c>
      <c r="I37" s="310" t="str">
        <f aca="true">IF(INDIRECT("Predictions_2!"&amp;ADDRESS(3,$M$3+$M$4*ROW(A33)))="","",INDIRECT("Predictions_2!"&amp;ADDRESS(2,$M$3+$M$4*ROW(A33))))</f>
        <v/>
      </c>
      <c r="J37" s="308" t="str">
        <f aca="false">IF(I37="","",RANK(I37,$I$4:$I$103,0)+ROW()*0.001)</f>
        <v/>
      </c>
    </row>
    <row r="38" customFormat="false" ht="15" hidden="false" customHeight="true" outlineLevel="0" collapsed="false">
      <c r="B38" s="307" t="n">
        <v>35</v>
      </c>
      <c r="C38" s="302" t="str">
        <f aca="false">IFERROR(VLOOKUP(B38,$G$4:$H$103,2,0),"")</f>
        <v/>
      </c>
      <c r="D38" s="303" t="str">
        <f aca="false">IFERROR(VLOOKUP(B38,$G$4:$I$103,3,0),"")</f>
        <v/>
      </c>
      <c r="E38" s="292"/>
      <c r="F38" s="292"/>
      <c r="G38" s="308" t="str">
        <f aca="false">IF(J38="","",RANK(J38,$J$4:$J$103,1))</f>
        <v/>
      </c>
      <c r="H38" s="309" t="str">
        <f aca="true">IF(INDIRECT("Predictions_2!"&amp;ADDRESS(3,$M$3+$M$4*ROW(A34)))="","",INDIRECT("Predictions_2!"&amp;ADDRESS(3,$M$3+$M$4*ROW(A34))))</f>
        <v/>
      </c>
      <c r="I38" s="310" t="str">
        <f aca="true">IF(INDIRECT("Predictions_2!"&amp;ADDRESS(3,$M$3+$M$4*ROW(A34)))="","",INDIRECT("Predictions_2!"&amp;ADDRESS(2,$M$3+$M$4*ROW(A34))))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IF(INDIRECT("Predictions_2!"&amp;ADDRESS(3,$M$3+$M$4*ROW(A35)))="","",INDIRECT("Predictions_2!"&amp;ADDRESS(3,$M$3+$M$4*ROW(A35))))</f>
        <v/>
      </c>
      <c r="I39" s="310" t="str">
        <f aca="true">IF(INDIRECT("Predictions_2!"&amp;ADDRESS(3,$M$3+$M$4*ROW(A35)))="","",INDIRECT("Predictions_2!"&amp;ADDRESS(2,$M$3+$M$4*ROW(A35))))</f>
        <v/>
      </c>
      <c r="J39" s="308" t="str">
        <f aca="false">IF(I39="","",RANK(I39,$I$4:$I$103,0)+ROW()*0.001)</f>
        <v/>
      </c>
    </row>
    <row r="40" customFormat="false" ht="15" hidden="false" customHeight="true" outlineLevel="0" collapsed="false">
      <c r="B40" s="307" t="n">
        <v>37</v>
      </c>
      <c r="C40" s="302" t="str">
        <f aca="false">IFERROR(VLOOKUP(B40,$G$4:$H$103,2,0),"")</f>
        <v/>
      </c>
      <c r="D40" s="303" t="str">
        <f aca="false">IFERROR(VLOOKUP(B40,$G$4:$I$103,3,0),"")</f>
        <v/>
      </c>
      <c r="E40" s="292"/>
      <c r="F40" s="292"/>
      <c r="G40" s="308" t="str">
        <f aca="false">IF(J40="","",RANK(J40,$J$4:$J$103,1))</f>
        <v/>
      </c>
      <c r="H40" s="309" t="str">
        <f aca="true">IF(INDIRECT("Predictions_2!"&amp;ADDRESS(3,$M$3+$M$4*ROW(A36)))="","",INDIRECT("Predictions_2!"&amp;ADDRESS(3,$M$3+$M$4*ROW(A36))))</f>
        <v/>
      </c>
      <c r="I40" s="310" t="str">
        <f aca="true">IF(INDIRECT("Predictions_2!"&amp;ADDRESS(3,$M$3+$M$4*ROW(A36)))="","",INDIRECT("Predictions_2!"&amp;ADDRESS(2,$M$3+$M$4*ROW(A36))))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IF(INDIRECT("Predictions_2!"&amp;ADDRESS(3,$M$3+$M$4*ROW(A37)))="","",INDIRECT("Predictions_2!"&amp;ADDRESS(3,$M$3+$M$4*ROW(A37))))</f>
        <v/>
      </c>
      <c r="I41" s="310" t="str">
        <f aca="true">IF(INDIRECT("Predictions_2!"&amp;ADDRESS(3,$M$3+$M$4*ROW(A37)))="","",INDIRECT("Predictions_2!"&amp;ADDRESS(2,$M$3+$M$4*ROW(A37))))</f>
        <v/>
      </c>
      <c r="J41" s="308" t="str">
        <f aca="false">IF(I41="","",RANK(I41,$I$4:$I$103,0)+ROW()*0.001)</f>
        <v/>
      </c>
    </row>
    <row r="42" customFormat="false" ht="15" hidden="false" customHeight="true" outlineLevel="0" collapsed="false">
      <c r="B42" s="307" t="n">
        <v>39</v>
      </c>
      <c r="C42" s="302" t="str">
        <f aca="false">IFERROR(VLOOKUP(B42,$G$4:$H$103,2,0),"")</f>
        <v/>
      </c>
      <c r="D42" s="303" t="str">
        <f aca="false">IFERROR(VLOOKUP(B42,$G$4:$I$103,3,0),"")</f>
        <v/>
      </c>
      <c r="E42" s="292"/>
      <c r="F42" s="292"/>
      <c r="G42" s="308" t="str">
        <f aca="false">IF(J42="","",RANK(J42,$J$4:$J$103,1))</f>
        <v/>
      </c>
      <c r="H42" s="309" t="str">
        <f aca="true">IF(INDIRECT("Predictions_2!"&amp;ADDRESS(3,$M$3+$M$4*ROW(A38)))="","",INDIRECT("Predictions_2!"&amp;ADDRESS(3,$M$3+$M$4*ROW(A38))))</f>
        <v/>
      </c>
      <c r="I42" s="310" t="str">
        <f aca="true">IF(INDIRECT("Predictions_2!"&amp;ADDRESS(3,$M$3+$M$4*ROW(A38)))="","",INDIRECT("Predictions_2!"&amp;ADDRESS(2,$M$3+$M$4*ROW(A38))))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IF(INDIRECT("Predictions_2!"&amp;ADDRESS(3,$M$3+$M$4*ROW(A39)))="","",INDIRECT("Predictions_2!"&amp;ADDRESS(3,$M$3+$M$4*ROW(A39))))</f>
        <v/>
      </c>
      <c r="I43" s="310" t="str">
        <f aca="true">IF(INDIRECT("Predictions_2!"&amp;ADDRESS(3,$M$3+$M$4*ROW(A39)))="","",INDIRECT("Predictions_2!"&amp;ADDRESS(2,$M$3+$M$4*ROW(A39))))</f>
        <v/>
      </c>
      <c r="J43" s="308" t="str">
        <f aca="false">IF(I43="","",RANK(I43,$I$4:$I$103,0)+ROW()*0.001)</f>
        <v/>
      </c>
    </row>
    <row r="44" customFormat="false" ht="15" hidden="false" customHeight="true" outlineLevel="0" collapsed="false">
      <c r="B44" s="307" t="n">
        <v>41</v>
      </c>
      <c r="C44" s="302" t="str">
        <f aca="false">IFERROR(VLOOKUP(B44,$G$4:$H$103,2,0),"")</f>
        <v/>
      </c>
      <c r="D44" s="303" t="str">
        <f aca="false">IFERROR(VLOOKUP(B44,$G$4:$I$103,3,0),"")</f>
        <v/>
      </c>
      <c r="E44" s="292"/>
      <c r="F44" s="292"/>
      <c r="G44" s="308" t="str">
        <f aca="false">IF(J44="","",RANK(J44,$J$4:$J$103,1))</f>
        <v/>
      </c>
      <c r="H44" s="309" t="str">
        <f aca="true">IF(INDIRECT("Predictions_2!"&amp;ADDRESS(3,$M$3+$M$4*ROW(A40)))="","",INDIRECT("Predictions_2!"&amp;ADDRESS(3,$M$3+$M$4*ROW(A40))))</f>
        <v/>
      </c>
      <c r="I44" s="310" t="str">
        <f aca="true">IF(INDIRECT("Predictions_2!"&amp;ADDRESS(3,$M$3+$M$4*ROW(A40)))="","",INDIRECT("Predictions_2!"&amp;ADDRESS(2,$M$3+$M$4*ROW(A40))))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IF(INDIRECT("Predictions_2!"&amp;ADDRESS(3,$M$3+$M$4*ROW(A41)))="","",INDIRECT("Predictions_2!"&amp;ADDRESS(3,$M$3+$M$4*ROW(A41))))</f>
        <v/>
      </c>
      <c r="I45" s="310" t="str">
        <f aca="true">IF(INDIRECT("Predictions_2!"&amp;ADDRESS(3,$M$3+$M$4*ROW(A41)))="","",INDIRECT("Predictions_2!"&amp;ADDRESS(2,$M$3+$M$4*ROW(A41))))</f>
        <v/>
      </c>
      <c r="J45" s="308" t="str">
        <f aca="false">IF(I45="","",RANK(I45,$I$4:$I$103,0)+ROW()*0.001)</f>
        <v/>
      </c>
    </row>
    <row r="46" customFormat="false" ht="15" hidden="false" customHeight="true" outlineLevel="0" collapsed="false">
      <c r="B46" s="307" t="n">
        <v>43</v>
      </c>
      <c r="C46" s="302" t="str">
        <f aca="false">IFERROR(VLOOKUP(B46,$G$4:$H$103,2,0),"")</f>
        <v/>
      </c>
      <c r="D46" s="303" t="str">
        <f aca="false">IFERROR(VLOOKUP(B46,$G$4:$I$103,3,0),"")</f>
        <v/>
      </c>
      <c r="E46" s="292"/>
      <c r="F46" s="292"/>
      <c r="G46" s="308" t="str">
        <f aca="false">IF(J46="","",RANK(J46,$J$4:$J$103,1))</f>
        <v/>
      </c>
      <c r="H46" s="309" t="str">
        <f aca="true">IF(INDIRECT("Predictions_2!"&amp;ADDRESS(3,$M$3+$M$4*ROW(A42)))="","",INDIRECT("Predictions_2!"&amp;ADDRESS(3,$M$3+$M$4*ROW(A42))))</f>
        <v/>
      </c>
      <c r="I46" s="310" t="str">
        <f aca="true">IF(INDIRECT("Predictions_2!"&amp;ADDRESS(3,$M$3+$M$4*ROW(A42)))="","",INDIRECT("Predictions_2!"&amp;ADDRESS(2,$M$3+$M$4*ROW(A42))))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IF(INDIRECT("Predictions_2!"&amp;ADDRESS(3,$M$3+$M$4*ROW(A43)))="","",INDIRECT("Predictions_2!"&amp;ADDRESS(3,$M$3+$M$4*ROW(A43))))</f>
        <v/>
      </c>
      <c r="I47" s="310" t="str">
        <f aca="true">IF(INDIRECT("Predictions_2!"&amp;ADDRESS(3,$M$3+$M$4*ROW(A43)))="","",INDIRECT("Predictions_2!"&amp;ADDRESS(2,$M$3+$M$4*ROW(A43))))</f>
        <v/>
      </c>
      <c r="J47" s="308" t="str">
        <f aca="false">IF(I47="","",RANK(I47,$I$4:$I$103,0)+ROW()*0.001)</f>
        <v/>
      </c>
    </row>
    <row r="48" customFormat="false" ht="15" hidden="false" customHeight="true" outlineLevel="0" collapsed="false">
      <c r="B48" s="307" t="n">
        <v>45</v>
      </c>
      <c r="C48" s="302" t="str">
        <f aca="false">IFERROR(VLOOKUP(B48,$G$4:$H$103,2,0),"")</f>
        <v/>
      </c>
      <c r="D48" s="303" t="str">
        <f aca="false">IFERROR(VLOOKUP(B48,$G$4:$I$103,3,0),"")</f>
        <v/>
      </c>
      <c r="E48" s="292"/>
      <c r="F48" s="292"/>
      <c r="G48" s="308" t="str">
        <f aca="false">IF(J48="","",RANK(J48,$J$4:$J$103,1))</f>
        <v/>
      </c>
      <c r="H48" s="309" t="str">
        <f aca="true">IF(INDIRECT("Predictions_2!"&amp;ADDRESS(3,$M$3+$M$4*ROW(A44)))="","",INDIRECT("Predictions_2!"&amp;ADDRESS(3,$M$3+$M$4*ROW(A44))))</f>
        <v/>
      </c>
      <c r="I48" s="310" t="str">
        <f aca="true">IF(INDIRECT("Predictions_2!"&amp;ADDRESS(3,$M$3+$M$4*ROW(A44)))="","",INDIRECT("Predictions_2!"&amp;ADDRESS(2,$M$3+$M$4*ROW(A44))))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IF(INDIRECT("Predictions_2!"&amp;ADDRESS(3,$M$3+$M$4*ROW(A45)))="","",INDIRECT("Predictions_2!"&amp;ADDRESS(3,$M$3+$M$4*ROW(A45))))</f>
        <v/>
      </c>
      <c r="I49" s="310" t="str">
        <f aca="true">IF(INDIRECT("Predictions_2!"&amp;ADDRESS(3,$M$3+$M$4*ROW(A45)))="","",INDIRECT("Predictions_2!"&amp;ADDRESS(2,$M$3+$M$4*ROW(A45))))</f>
        <v/>
      </c>
      <c r="J49" s="308" t="str">
        <f aca="false">IF(I49="","",RANK(I49,$I$4:$I$103,0)+ROW()*0.001)</f>
        <v/>
      </c>
    </row>
    <row r="50" customFormat="false" ht="15" hidden="false" customHeight="true" outlineLevel="0" collapsed="false">
      <c r="B50" s="307" t="n">
        <v>47</v>
      </c>
      <c r="C50" s="302" t="str">
        <f aca="false">IFERROR(VLOOKUP(B50,$G$4:$H$103,2,0),"")</f>
        <v/>
      </c>
      <c r="D50" s="303" t="str">
        <f aca="false">IFERROR(VLOOKUP(B50,$G$4:$I$103,3,0),"")</f>
        <v/>
      </c>
      <c r="E50" s="292"/>
      <c r="F50" s="292"/>
      <c r="G50" s="308" t="str">
        <f aca="false">IF(J50="","",RANK(J50,$J$4:$J$103,1))</f>
        <v/>
      </c>
      <c r="H50" s="309" t="str">
        <f aca="true">IF(INDIRECT("Predictions_2!"&amp;ADDRESS(3,$M$3+$M$4*ROW(A46)))="","",INDIRECT("Predictions_2!"&amp;ADDRESS(3,$M$3+$M$4*ROW(A46))))</f>
        <v/>
      </c>
      <c r="I50" s="310" t="str">
        <f aca="true">IF(INDIRECT("Predictions_2!"&amp;ADDRESS(3,$M$3+$M$4*ROW(A46)))="","",INDIRECT("Predictions_2!"&amp;ADDRESS(2,$M$3+$M$4*ROW(A46))))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IF(INDIRECT("Predictions_2!"&amp;ADDRESS(3,$M$3+$M$4*ROW(A47)))="","",INDIRECT("Predictions_2!"&amp;ADDRESS(3,$M$3+$M$4*ROW(A47))))</f>
        <v/>
      </c>
      <c r="I51" s="310" t="str">
        <f aca="true">IF(INDIRECT("Predictions_2!"&amp;ADDRESS(3,$M$3+$M$4*ROW(A47)))="","",INDIRECT("Predictions_2!"&amp;ADDRESS(2,$M$3+$M$4*ROW(A47))))</f>
        <v/>
      </c>
      <c r="J51" s="308" t="str">
        <f aca="false">IF(I51="","",RANK(I51,$I$4:$I$103,0)+ROW()*0.001)</f>
        <v/>
      </c>
    </row>
    <row r="52" customFormat="false" ht="15" hidden="false" customHeight="true" outlineLevel="0" collapsed="false">
      <c r="B52" s="307" t="n">
        <v>49</v>
      </c>
      <c r="C52" s="302" t="str">
        <f aca="false">IFERROR(VLOOKUP(B52,$G$4:$H$103,2,0),"")</f>
        <v/>
      </c>
      <c r="D52" s="303" t="str">
        <f aca="false">IFERROR(VLOOKUP(B52,$G$4:$I$103,3,0),"")</f>
        <v/>
      </c>
      <c r="E52" s="292"/>
      <c r="F52" s="292"/>
      <c r="G52" s="308" t="str">
        <f aca="false">IF(J52="","",RANK(J52,$J$4:$J$103,1))</f>
        <v/>
      </c>
      <c r="H52" s="309" t="str">
        <f aca="true">IF(INDIRECT("Predictions_2!"&amp;ADDRESS(3,$M$3+$M$4*ROW(A48)))="","",INDIRECT("Predictions_2!"&amp;ADDRESS(3,$M$3+$M$4*ROW(A48))))</f>
        <v/>
      </c>
      <c r="I52" s="310" t="str">
        <f aca="true">IF(INDIRECT("Predictions_2!"&amp;ADDRESS(3,$M$3+$M$4*ROW(A48)))="","",INDIRECT("Predictions_2!"&amp;ADDRESS(2,$M$3+$M$4*ROW(A48))))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IF(INDIRECT("Predictions_2!"&amp;ADDRESS(3,$M$3+$M$4*ROW(A49)))="","",INDIRECT("Predictions_2!"&amp;ADDRESS(3,$M$3+$M$4*ROW(A49))))</f>
        <v/>
      </c>
      <c r="I53" s="310" t="str">
        <f aca="true">IF(INDIRECT("Predictions_2!"&amp;ADDRESS(3,$M$3+$M$4*ROW(A49)))="","",INDIRECT("Predictions_2!"&amp;ADDRESS(2,$M$3+$M$4*ROW(A49))))</f>
        <v/>
      </c>
      <c r="J53" s="308" t="str">
        <f aca="false">IF(I53="","",RANK(I53,$I$4:$I$103,0)+ROW()*0.001)</f>
        <v/>
      </c>
    </row>
    <row r="54" customFormat="false" ht="15" hidden="false" customHeight="true" outlineLevel="0" collapsed="false">
      <c r="B54" s="307" t="n">
        <v>51</v>
      </c>
      <c r="C54" s="302" t="str">
        <f aca="false">IFERROR(VLOOKUP(B54,$G$4:$H$103,2,0),"")</f>
        <v/>
      </c>
      <c r="D54" s="303" t="str">
        <f aca="false">IFERROR(VLOOKUP(B54,$G$4:$I$103,3,0),"")</f>
        <v/>
      </c>
      <c r="E54" s="292"/>
      <c r="F54" s="292"/>
      <c r="G54" s="308" t="str">
        <f aca="false">IF(J54="","",RANK(J54,$J$4:$J$103,1))</f>
        <v/>
      </c>
      <c r="H54" s="309" t="str">
        <f aca="true">IF(INDIRECT("Predictions_2!"&amp;ADDRESS(3,$M$3+$M$4*ROW(A50)))="","",INDIRECT("Predictions_2!"&amp;ADDRESS(3,$M$3+$M$4*ROW(A50))))</f>
        <v/>
      </c>
      <c r="I54" s="310" t="str">
        <f aca="true">IF(INDIRECT("Predictions_2!"&amp;ADDRESS(3,$M$3+$M$4*ROW(A50)))="","",INDIRECT("Predictions_2!"&amp;ADDRESS(2,$M$3+$M$4*ROW(A50))))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IF(INDIRECT("Predictions_2!"&amp;ADDRESS(3,$M$3+$M$4*ROW(A51)))="","",INDIRECT("Predictions_2!"&amp;ADDRESS(3,$M$3+$M$4*ROW(A51))))</f>
        <v/>
      </c>
      <c r="I55" s="310" t="str">
        <f aca="true">IF(INDIRECT("Predictions_2!"&amp;ADDRESS(3,$M$3+$M$4*ROW(A51)))="","",INDIRECT("Predictions_2!"&amp;ADDRESS(2,$M$3+$M$4*ROW(A51))))</f>
        <v/>
      </c>
      <c r="J55" s="308" t="str">
        <f aca="false">IF(I55="","",RANK(I55,$I$4:$I$103,0)+ROW()*0.001)</f>
        <v/>
      </c>
    </row>
    <row r="56" customFormat="false" ht="15" hidden="false" customHeight="true" outlineLevel="0" collapsed="false">
      <c r="B56" s="307" t="n">
        <v>53</v>
      </c>
      <c r="C56" s="302" t="str">
        <f aca="false">IFERROR(VLOOKUP(B56,$G$4:$H$103,2,0),"")</f>
        <v/>
      </c>
      <c r="D56" s="303" t="str">
        <f aca="false">IFERROR(VLOOKUP(B56,$G$4:$I$103,3,0),"")</f>
        <v/>
      </c>
      <c r="E56" s="292"/>
      <c r="F56" s="292"/>
      <c r="G56" s="308" t="str">
        <f aca="false">IF(J56="","",RANK(J56,$J$4:$J$103,1))</f>
        <v/>
      </c>
      <c r="H56" s="309" t="str">
        <f aca="true">IF(INDIRECT("Predictions_2!"&amp;ADDRESS(3,$M$3+$M$4*ROW(A52)))="","",INDIRECT("Predictions_2!"&amp;ADDRESS(3,$M$3+$M$4*ROW(A52))))</f>
        <v/>
      </c>
      <c r="I56" s="310" t="str">
        <f aca="true">IF(INDIRECT("Predictions_2!"&amp;ADDRESS(3,$M$3+$M$4*ROW(A52)))="","",INDIRECT("Predictions_2!"&amp;ADDRESS(2,$M$3+$M$4*ROW(A52))))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IF(INDIRECT("Predictions_2!"&amp;ADDRESS(3,$M$3+$M$4*ROW(A53)))="","",INDIRECT("Predictions_2!"&amp;ADDRESS(3,$M$3+$M$4*ROW(A53))))</f>
        <v/>
      </c>
      <c r="I57" s="310" t="str">
        <f aca="true">IF(INDIRECT("Predictions_2!"&amp;ADDRESS(3,$M$3+$M$4*ROW(A53)))="","",INDIRECT("Predictions_2!"&amp;ADDRESS(2,$M$3+$M$4*ROW(A53))))</f>
        <v/>
      </c>
      <c r="J57" s="308" t="str">
        <f aca="false">IF(I57="","",RANK(I57,$I$4:$I$103,0)+ROW()*0.001)</f>
        <v/>
      </c>
    </row>
    <row r="58" customFormat="false" ht="15" hidden="false" customHeight="true" outlineLevel="0" collapsed="false">
      <c r="B58" s="307" t="n">
        <v>55</v>
      </c>
      <c r="C58" s="302" t="str">
        <f aca="false">IFERROR(VLOOKUP(B58,$G$4:$H$103,2,0),"")</f>
        <v/>
      </c>
      <c r="D58" s="303" t="str">
        <f aca="false">IFERROR(VLOOKUP(B58,$G$4:$I$103,3,0),"")</f>
        <v/>
      </c>
      <c r="E58" s="292"/>
      <c r="F58" s="292"/>
      <c r="G58" s="308" t="str">
        <f aca="false">IF(J58="","",RANK(J58,$J$4:$J$103,1))</f>
        <v/>
      </c>
      <c r="H58" s="309" t="str">
        <f aca="true">IF(INDIRECT("Predictions_2!"&amp;ADDRESS(3,$M$3+$M$4*ROW(A54)))="","",INDIRECT("Predictions_2!"&amp;ADDRESS(3,$M$3+$M$4*ROW(A54))))</f>
        <v/>
      </c>
      <c r="I58" s="310" t="str">
        <f aca="true">IF(INDIRECT("Predictions_2!"&amp;ADDRESS(3,$M$3+$M$4*ROW(A54)))="","",INDIRECT("Predictions_2!"&amp;ADDRESS(2,$M$3+$M$4*ROW(A54))))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IF(INDIRECT("Predictions_2!"&amp;ADDRESS(3,$M$3+$M$4*ROW(A55)))="","",INDIRECT("Predictions_2!"&amp;ADDRESS(3,$M$3+$M$4*ROW(A55))))</f>
        <v/>
      </c>
      <c r="I59" s="310" t="str">
        <f aca="true">IF(INDIRECT("Predictions_2!"&amp;ADDRESS(3,$M$3+$M$4*ROW(A55)))="","",INDIRECT("Predictions_2!"&amp;ADDRESS(2,$M$3+$M$4*ROW(A55))))</f>
        <v/>
      </c>
      <c r="J59" s="308" t="str">
        <f aca="false">IF(I59="","",RANK(I59,$I$4:$I$103,0)+ROW()*0.001)</f>
        <v/>
      </c>
    </row>
    <row r="60" customFormat="false" ht="15" hidden="false" customHeight="true" outlineLevel="0" collapsed="false">
      <c r="B60" s="307" t="n">
        <v>57</v>
      </c>
      <c r="C60" s="302" t="str">
        <f aca="false">IFERROR(VLOOKUP(B60,$G$4:$H$103,2,0),"")</f>
        <v/>
      </c>
      <c r="D60" s="303" t="str">
        <f aca="false">IFERROR(VLOOKUP(B60,$G$4:$I$103,3,0),"")</f>
        <v/>
      </c>
      <c r="E60" s="292"/>
      <c r="F60" s="292"/>
      <c r="G60" s="308" t="str">
        <f aca="false">IF(J60="","",RANK(J60,$J$4:$J$103,1))</f>
        <v/>
      </c>
      <c r="H60" s="309" t="str">
        <f aca="true">IF(INDIRECT("Predictions_2!"&amp;ADDRESS(3,$M$3+$M$4*ROW(A56)))="","",INDIRECT("Predictions_2!"&amp;ADDRESS(3,$M$3+$M$4*ROW(A56))))</f>
        <v/>
      </c>
      <c r="I60" s="310" t="str">
        <f aca="true">IF(INDIRECT("Predictions_2!"&amp;ADDRESS(3,$M$3+$M$4*ROW(A56)))="","",INDIRECT("Predictions_2!"&amp;ADDRESS(2,$M$3+$M$4*ROW(A56))))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IF(INDIRECT("Predictions_2!"&amp;ADDRESS(3,$M$3+$M$4*ROW(A57)))="","",INDIRECT("Predictions_2!"&amp;ADDRESS(3,$M$3+$M$4*ROW(A57))))</f>
        <v/>
      </c>
      <c r="I61" s="310" t="str">
        <f aca="true">IF(INDIRECT("Predictions_2!"&amp;ADDRESS(3,$M$3+$M$4*ROW(A57)))="","",INDIRECT("Predictions_2!"&amp;ADDRESS(2,$M$3+$M$4*ROW(A57))))</f>
        <v/>
      </c>
      <c r="J61" s="308" t="str">
        <f aca="false">IF(I61="","",RANK(I61,$I$4:$I$103,0)+ROW()*0.001)</f>
        <v/>
      </c>
    </row>
    <row r="62" customFormat="false" ht="15" hidden="false" customHeight="true" outlineLevel="0" collapsed="false">
      <c r="B62" s="307" t="n">
        <v>59</v>
      </c>
      <c r="C62" s="302" t="str">
        <f aca="false">IFERROR(VLOOKUP(B62,$G$4:$H$103,2,0),"")</f>
        <v/>
      </c>
      <c r="D62" s="303" t="str">
        <f aca="false">IFERROR(VLOOKUP(B62,$G$4:$I$103,3,0),"")</f>
        <v/>
      </c>
      <c r="E62" s="292"/>
      <c r="F62" s="292"/>
      <c r="G62" s="308" t="str">
        <f aca="false">IF(J62="","",RANK(J62,$J$4:$J$103,1))</f>
        <v/>
      </c>
      <c r="H62" s="309" t="str">
        <f aca="true">IF(INDIRECT("Predictions_2!"&amp;ADDRESS(3,$M$3+$M$4*ROW(A58)))="","",INDIRECT("Predictions_2!"&amp;ADDRESS(3,$M$3+$M$4*ROW(A58))))</f>
        <v/>
      </c>
      <c r="I62" s="310" t="str">
        <f aca="true">IF(INDIRECT("Predictions_2!"&amp;ADDRESS(3,$M$3+$M$4*ROW(A58)))="","",INDIRECT("Predictions_2!"&amp;ADDRESS(2,$M$3+$M$4*ROW(A58))))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IF(INDIRECT("Predictions_2!"&amp;ADDRESS(3,$M$3+$M$4*ROW(A59)))="","",INDIRECT("Predictions_2!"&amp;ADDRESS(3,$M$3+$M$4*ROW(A59))))</f>
        <v/>
      </c>
      <c r="I63" s="310" t="str">
        <f aca="true">IF(INDIRECT("Predictions_2!"&amp;ADDRESS(3,$M$3+$M$4*ROW(A59)))="","",INDIRECT("Predictions_2!"&amp;ADDRESS(2,$M$3+$M$4*ROW(A59))))</f>
        <v/>
      </c>
      <c r="J63" s="308" t="str">
        <f aca="false">IF(I63="","",RANK(I63,$I$4:$I$103,0)+ROW()*0.001)</f>
        <v/>
      </c>
    </row>
    <row r="64" customFormat="false" ht="15" hidden="false" customHeight="true" outlineLevel="0" collapsed="false">
      <c r="B64" s="307" t="n">
        <v>61</v>
      </c>
      <c r="C64" s="302" t="str">
        <f aca="false">IFERROR(VLOOKUP(B64,$G$4:$H$103,2,0),"")</f>
        <v/>
      </c>
      <c r="D64" s="303" t="str">
        <f aca="false">IFERROR(VLOOKUP(B64,$G$4:$I$103,3,0),"")</f>
        <v/>
      </c>
      <c r="E64" s="292"/>
      <c r="F64" s="292"/>
      <c r="G64" s="308" t="str">
        <f aca="false">IF(J64="","",RANK(J64,$J$4:$J$103,1))</f>
        <v/>
      </c>
      <c r="H64" s="309" t="str">
        <f aca="true">IF(INDIRECT("Predictions_2!"&amp;ADDRESS(3,$M$3+$M$4*ROW(A60)))="","",INDIRECT("Predictions_2!"&amp;ADDRESS(3,$M$3+$M$4*ROW(A60))))</f>
        <v/>
      </c>
      <c r="I64" s="310" t="str">
        <f aca="true">IF(INDIRECT("Predictions_2!"&amp;ADDRESS(3,$M$3+$M$4*ROW(A60)))="","",INDIRECT("Predictions_2!"&amp;ADDRESS(2,$M$3+$M$4*ROW(A60))))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IF(INDIRECT("Predictions_2!"&amp;ADDRESS(3,$M$3+$M$4*ROW(A61)))="","",INDIRECT("Predictions_2!"&amp;ADDRESS(3,$M$3+$M$4*ROW(A61))))</f>
        <v/>
      </c>
      <c r="I65" s="310" t="str">
        <f aca="true">IF(INDIRECT("Predictions_2!"&amp;ADDRESS(3,$M$3+$M$4*ROW(A61)))="","",INDIRECT("Predictions_2!"&amp;ADDRESS(2,$M$3+$M$4*ROW(A61))))</f>
        <v/>
      </c>
      <c r="J65" s="308" t="str">
        <f aca="false">IF(I65="","",RANK(I65,$I$4:$I$103,0)+ROW()*0.001)</f>
        <v/>
      </c>
    </row>
    <row r="66" customFormat="false" ht="15" hidden="false" customHeight="true" outlineLevel="0" collapsed="false">
      <c r="B66" s="307" t="n">
        <v>63</v>
      </c>
      <c r="C66" s="302" t="str">
        <f aca="false">IFERROR(VLOOKUP(B66,$G$4:$H$103,2,0),"")</f>
        <v/>
      </c>
      <c r="D66" s="303" t="str">
        <f aca="false">IFERROR(VLOOKUP(B66,$G$4:$I$103,3,0),"")</f>
        <v/>
      </c>
      <c r="E66" s="292"/>
      <c r="F66" s="292"/>
      <c r="G66" s="308" t="str">
        <f aca="false">IF(J66="","",RANK(J66,$J$4:$J$103,1))</f>
        <v/>
      </c>
      <c r="H66" s="309" t="str">
        <f aca="true">IF(INDIRECT("Predictions_2!"&amp;ADDRESS(3,$M$3+$M$4*ROW(A62)))="","",INDIRECT("Predictions_2!"&amp;ADDRESS(3,$M$3+$M$4*ROW(A62))))</f>
        <v/>
      </c>
      <c r="I66" s="310" t="str">
        <f aca="true">IF(INDIRECT("Predictions_2!"&amp;ADDRESS(3,$M$3+$M$4*ROW(A62)))="","",INDIRECT("Predictions_2!"&amp;ADDRESS(2,$M$3+$M$4*ROW(A62))))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IF(INDIRECT("Predictions_2!"&amp;ADDRESS(3,$M$3+$M$4*ROW(A63)))="","",INDIRECT("Predictions_2!"&amp;ADDRESS(3,$M$3+$M$4*ROW(A63))))</f>
        <v/>
      </c>
      <c r="I67" s="310" t="str">
        <f aca="true">IF(INDIRECT("Predictions_2!"&amp;ADDRESS(3,$M$3+$M$4*ROW(A63)))="","",INDIRECT("Predictions_2!"&amp;ADDRESS(2,$M$3+$M$4*ROW(A63))))</f>
        <v/>
      </c>
      <c r="J67" s="308" t="str">
        <f aca="false">IF(I67="","",RANK(I67,$I$4:$I$103,0)+ROW()*0.001)</f>
        <v/>
      </c>
    </row>
    <row r="68" customFormat="false" ht="15" hidden="false" customHeight="true" outlineLevel="0" collapsed="false">
      <c r="B68" s="307" t="n">
        <v>65</v>
      </c>
      <c r="C68" s="302" t="str">
        <f aca="false">IFERROR(VLOOKUP(B68,$G$4:$H$103,2,0),"")</f>
        <v/>
      </c>
      <c r="D68" s="303" t="str">
        <f aca="false">IFERROR(VLOOKUP(B68,$G$4:$I$103,3,0),"")</f>
        <v/>
      </c>
      <c r="E68" s="292"/>
      <c r="F68" s="292"/>
      <c r="G68" s="308" t="str">
        <f aca="false">IF(J68="","",RANK(J68,$J$4:$J$103,1))</f>
        <v/>
      </c>
      <c r="H68" s="309" t="str">
        <f aca="true">IF(INDIRECT("Predictions_2!"&amp;ADDRESS(3,$M$3+$M$4*ROW(A64)))="","",INDIRECT("Predictions_2!"&amp;ADDRESS(3,$M$3+$M$4*ROW(A64))))</f>
        <v/>
      </c>
      <c r="I68" s="310" t="str">
        <f aca="true">IF(INDIRECT("Predictions_2!"&amp;ADDRESS(3,$M$3+$M$4*ROW(A64)))="","",INDIRECT("Predictions_2!"&amp;ADDRESS(2,$M$3+$M$4*ROW(A64))))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IF(INDIRECT("Predictions_2!"&amp;ADDRESS(3,$M$3+$M$4*ROW(A65)))="","",INDIRECT("Predictions_2!"&amp;ADDRESS(3,$M$3+$M$4*ROW(A65))))</f>
        <v/>
      </c>
      <c r="I69" s="310" t="str">
        <f aca="true">IF(INDIRECT("Predictions_2!"&amp;ADDRESS(3,$M$3+$M$4*ROW(A65)))="","",INDIRECT("Predictions_2!"&amp;ADDRESS(2,$M$3+$M$4*ROW(A65))))</f>
        <v/>
      </c>
      <c r="J69" s="308" t="str">
        <f aca="false">IF(I69="","",RANK(I69,$I$4:$I$103,0)+ROW()*0.001)</f>
        <v/>
      </c>
    </row>
    <row r="70" customFormat="false" ht="15" hidden="false" customHeight="true" outlineLevel="0" collapsed="false">
      <c r="B70" s="307" t="n">
        <v>67</v>
      </c>
      <c r="C70" s="302" t="str">
        <f aca="false">IFERROR(VLOOKUP(B70,$G$4:$H$103,2,0),"")</f>
        <v/>
      </c>
      <c r="D70" s="303" t="str">
        <f aca="false">IFERROR(VLOOKUP(B70,$G$4:$I$103,3,0),"")</f>
        <v/>
      </c>
      <c r="E70" s="292"/>
      <c r="F70" s="292"/>
      <c r="G70" s="308" t="str">
        <f aca="false">IF(J70="","",RANK(J70,$J$4:$J$103,1))</f>
        <v/>
      </c>
      <c r="H70" s="309" t="str">
        <f aca="true">IF(INDIRECT("Predictions_2!"&amp;ADDRESS(3,$M$3+$M$4*ROW(A66)))="","",INDIRECT("Predictions_2!"&amp;ADDRESS(3,$M$3+$M$4*ROW(A66))))</f>
        <v/>
      </c>
      <c r="I70" s="310" t="str">
        <f aca="true">IF(INDIRECT("Predictions_2!"&amp;ADDRESS(3,$M$3+$M$4*ROW(A66)))="","",INDIRECT("Predictions_2!"&amp;ADDRESS(2,$M$3+$M$4*ROW(A66))))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IF(INDIRECT("Predictions_2!"&amp;ADDRESS(3,$M$3+$M$4*ROW(A67)))="","",INDIRECT("Predictions_2!"&amp;ADDRESS(3,$M$3+$M$4*ROW(A67))))</f>
        <v/>
      </c>
      <c r="I71" s="310" t="str">
        <f aca="true">IF(INDIRECT("Predictions_2!"&amp;ADDRESS(3,$M$3+$M$4*ROW(A67)))="","",INDIRECT("Predictions_2!"&amp;ADDRESS(2,$M$3+$M$4*ROW(A67))))</f>
        <v/>
      </c>
      <c r="J71" s="308" t="str">
        <f aca="false">IF(I71="","",RANK(I71,$I$4:$I$103,0)+ROW()*0.001)</f>
        <v/>
      </c>
    </row>
    <row r="72" customFormat="false" ht="15" hidden="false" customHeight="true" outlineLevel="0" collapsed="false">
      <c r="B72" s="307" t="n">
        <v>69</v>
      </c>
      <c r="C72" s="302" t="str">
        <f aca="false">IFERROR(VLOOKUP(B72,$G$4:$H$103,2,0),"")</f>
        <v/>
      </c>
      <c r="D72" s="303" t="str">
        <f aca="false">IFERROR(VLOOKUP(B72,$G$4:$I$103,3,0),"")</f>
        <v/>
      </c>
      <c r="E72" s="292"/>
      <c r="F72" s="292"/>
      <c r="G72" s="308" t="str">
        <f aca="false">IF(J72="","",RANK(J72,$J$4:$J$103,1))</f>
        <v/>
      </c>
      <c r="H72" s="309" t="str">
        <f aca="true">IF(INDIRECT("Predictions_2!"&amp;ADDRESS(3,$M$3+$M$4*ROW(A68)))="","",INDIRECT("Predictions_2!"&amp;ADDRESS(3,$M$3+$M$4*ROW(A68))))</f>
        <v/>
      </c>
      <c r="I72" s="310" t="str">
        <f aca="true">IF(INDIRECT("Predictions_2!"&amp;ADDRESS(3,$M$3+$M$4*ROW(A68)))="","",INDIRECT("Predictions_2!"&amp;ADDRESS(2,$M$3+$M$4*ROW(A68))))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IF(INDIRECT("Predictions_2!"&amp;ADDRESS(3,$M$3+$M$4*ROW(A69)))="","",INDIRECT("Predictions_2!"&amp;ADDRESS(3,$M$3+$M$4*ROW(A69))))</f>
        <v/>
      </c>
      <c r="I73" s="310" t="str">
        <f aca="true">IF(INDIRECT("Predictions_2!"&amp;ADDRESS(3,$M$3+$M$4*ROW(A69)))="","",INDIRECT("Predictions_2!"&amp;ADDRESS(2,$M$3+$M$4*ROW(A69))))</f>
        <v/>
      </c>
      <c r="J73" s="308" t="str">
        <f aca="false">IF(I73="","",RANK(I73,$I$4:$I$103,0)+ROW()*0.001)</f>
        <v/>
      </c>
    </row>
    <row r="74" customFormat="false" ht="15" hidden="false" customHeight="true" outlineLevel="0" collapsed="false">
      <c r="B74" s="307" t="n">
        <v>71</v>
      </c>
      <c r="C74" s="302" t="str">
        <f aca="false">IFERROR(VLOOKUP(B74,$G$4:$H$103,2,0),"")</f>
        <v/>
      </c>
      <c r="D74" s="303" t="str">
        <f aca="false">IFERROR(VLOOKUP(B74,$G$4:$I$103,3,0),"")</f>
        <v/>
      </c>
      <c r="E74" s="292"/>
      <c r="F74" s="292"/>
      <c r="G74" s="308" t="str">
        <f aca="false">IF(J74="","",RANK(J74,$J$4:$J$103,1))</f>
        <v/>
      </c>
      <c r="H74" s="309" t="str">
        <f aca="true">IF(INDIRECT("Predictions_2!"&amp;ADDRESS(3,$M$3+$M$4*ROW(A70)))="","",INDIRECT("Predictions_2!"&amp;ADDRESS(3,$M$3+$M$4*ROW(A70))))</f>
        <v/>
      </c>
      <c r="I74" s="310" t="str">
        <f aca="true">IF(INDIRECT("Predictions_2!"&amp;ADDRESS(3,$M$3+$M$4*ROW(A70)))="","",INDIRECT("Predictions_2!"&amp;ADDRESS(2,$M$3+$M$4*ROW(A70))))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IF(INDIRECT("Predictions_2!"&amp;ADDRESS(3,$M$3+$M$4*ROW(A71)))="","",INDIRECT("Predictions_2!"&amp;ADDRESS(3,$M$3+$M$4*ROW(A71))))</f>
        <v/>
      </c>
      <c r="I75" s="310" t="str">
        <f aca="true">IF(INDIRECT("Predictions_2!"&amp;ADDRESS(3,$M$3+$M$4*ROW(A71)))="","",INDIRECT("Predictions_2!"&amp;ADDRESS(2,$M$3+$M$4*ROW(A71))))</f>
        <v/>
      </c>
      <c r="J75" s="308" t="str">
        <f aca="false">IF(I75="","",RANK(I75,$I$4:$I$103,0)+ROW()*0.001)</f>
        <v/>
      </c>
    </row>
    <row r="76" customFormat="false" ht="15" hidden="false" customHeight="true" outlineLevel="0" collapsed="false">
      <c r="B76" s="307" t="n">
        <v>73</v>
      </c>
      <c r="C76" s="302" t="str">
        <f aca="false">IFERROR(VLOOKUP(B76,$G$4:$H$103,2,0),"")</f>
        <v/>
      </c>
      <c r="D76" s="303" t="str">
        <f aca="false">IFERROR(VLOOKUP(B76,$G$4:$I$103,3,0),"")</f>
        <v/>
      </c>
      <c r="E76" s="292"/>
      <c r="F76" s="292"/>
      <c r="G76" s="308" t="str">
        <f aca="false">IF(J76="","",RANK(J76,$J$4:$J$103,1))</f>
        <v/>
      </c>
      <c r="H76" s="309" t="str">
        <f aca="true">IF(INDIRECT("Predictions_2!"&amp;ADDRESS(3,$M$3+$M$4*ROW(A72)))="","",INDIRECT("Predictions_2!"&amp;ADDRESS(3,$M$3+$M$4*ROW(A72))))</f>
        <v/>
      </c>
      <c r="I76" s="310" t="str">
        <f aca="true">IF(INDIRECT("Predictions_2!"&amp;ADDRESS(3,$M$3+$M$4*ROW(A72)))="","",INDIRECT("Predictions_2!"&amp;ADDRESS(2,$M$3+$M$4*ROW(A72))))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IF(INDIRECT("Predictions_2!"&amp;ADDRESS(3,$M$3+$M$4*ROW(A73)))="","",INDIRECT("Predictions_2!"&amp;ADDRESS(3,$M$3+$M$4*ROW(A73))))</f>
        <v/>
      </c>
      <c r="I77" s="310" t="str">
        <f aca="true">IF(INDIRECT("Predictions_2!"&amp;ADDRESS(3,$M$3+$M$4*ROW(A73)))="","",INDIRECT("Predictions_2!"&amp;ADDRESS(2,$M$3+$M$4*ROW(A73))))</f>
        <v/>
      </c>
      <c r="J77" s="308" t="str">
        <f aca="false">IF(I77="","",RANK(I77,$I$4:$I$103,0)+ROW()*0.001)</f>
        <v/>
      </c>
    </row>
    <row r="78" customFormat="false" ht="15" hidden="false" customHeight="true" outlineLevel="0" collapsed="false">
      <c r="B78" s="307" t="n">
        <v>75</v>
      </c>
      <c r="C78" s="302" t="str">
        <f aca="false">IFERROR(VLOOKUP(B78,$G$4:$H$103,2,0),"")</f>
        <v/>
      </c>
      <c r="D78" s="303" t="str">
        <f aca="false">IFERROR(VLOOKUP(B78,$G$4:$I$103,3,0),"")</f>
        <v/>
      </c>
      <c r="E78" s="292"/>
      <c r="F78" s="292"/>
      <c r="G78" s="308" t="str">
        <f aca="false">IF(J78="","",RANK(J78,$J$4:$J$103,1))</f>
        <v/>
      </c>
      <c r="H78" s="309" t="str">
        <f aca="true">IF(INDIRECT("Predictions_2!"&amp;ADDRESS(3,$M$3+$M$4*ROW(A74)))="","",INDIRECT("Predictions_2!"&amp;ADDRESS(3,$M$3+$M$4*ROW(A74))))</f>
        <v/>
      </c>
      <c r="I78" s="310" t="str">
        <f aca="true">IF(INDIRECT("Predictions_2!"&amp;ADDRESS(3,$M$3+$M$4*ROW(A74)))="","",INDIRECT("Predictions_2!"&amp;ADDRESS(2,$M$3+$M$4*ROW(A74))))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IF(INDIRECT("Predictions_2!"&amp;ADDRESS(3,$M$3+$M$4*ROW(A75)))="","",INDIRECT("Predictions_2!"&amp;ADDRESS(3,$M$3+$M$4*ROW(A75))))</f>
        <v/>
      </c>
      <c r="I79" s="310" t="str">
        <f aca="true">IF(INDIRECT("Predictions_2!"&amp;ADDRESS(3,$M$3+$M$4*ROW(A75)))="","",INDIRECT("Predictions_2!"&amp;ADDRESS(2,$M$3+$M$4*ROW(A75))))</f>
        <v/>
      </c>
      <c r="J79" s="308" t="str">
        <f aca="false">IF(I79="","",RANK(I79,$I$4:$I$103,0)+ROW()*0.001)</f>
        <v/>
      </c>
    </row>
    <row r="80" customFormat="false" ht="15" hidden="false" customHeight="true" outlineLevel="0" collapsed="false">
      <c r="B80" s="307" t="n">
        <v>77</v>
      </c>
      <c r="C80" s="302" t="str">
        <f aca="false">IFERROR(VLOOKUP(B80,$G$4:$H$103,2,0),"")</f>
        <v/>
      </c>
      <c r="D80" s="303" t="str">
        <f aca="false">IFERROR(VLOOKUP(B80,$G$4:$I$103,3,0),"")</f>
        <v/>
      </c>
      <c r="E80" s="292"/>
      <c r="F80" s="292"/>
      <c r="G80" s="308" t="str">
        <f aca="false">IF(J80="","",RANK(J80,$J$4:$J$103,1))</f>
        <v/>
      </c>
      <c r="H80" s="309" t="str">
        <f aca="true">IF(INDIRECT("Predictions_2!"&amp;ADDRESS(3,$M$3+$M$4*ROW(A76)))="","",INDIRECT("Predictions_2!"&amp;ADDRESS(3,$M$3+$M$4*ROW(A76))))</f>
        <v/>
      </c>
      <c r="I80" s="310" t="str">
        <f aca="true">IF(INDIRECT("Predictions_2!"&amp;ADDRESS(3,$M$3+$M$4*ROW(A76)))="","",INDIRECT("Predictions_2!"&amp;ADDRESS(2,$M$3+$M$4*ROW(A76))))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IF(INDIRECT("Predictions_2!"&amp;ADDRESS(3,$M$3+$M$4*ROW(A77)))="","",INDIRECT("Predictions_2!"&amp;ADDRESS(3,$M$3+$M$4*ROW(A77))))</f>
        <v/>
      </c>
      <c r="I81" s="310" t="str">
        <f aca="true">IF(INDIRECT("Predictions_2!"&amp;ADDRESS(3,$M$3+$M$4*ROW(A77)))="","",INDIRECT("Predictions_2!"&amp;ADDRESS(2,$M$3+$M$4*ROW(A77))))</f>
        <v/>
      </c>
      <c r="J81" s="308" t="str">
        <f aca="false">IF(I81="","",RANK(I81,$I$4:$I$103,0)+ROW()*0.001)</f>
        <v/>
      </c>
    </row>
    <row r="82" customFormat="false" ht="15" hidden="false" customHeight="true" outlineLevel="0" collapsed="false">
      <c r="B82" s="307" t="n">
        <v>79</v>
      </c>
      <c r="C82" s="302" t="str">
        <f aca="false">IFERROR(VLOOKUP(B82,$G$4:$H$103,2,0),"")</f>
        <v/>
      </c>
      <c r="D82" s="303" t="str">
        <f aca="false">IFERROR(VLOOKUP(B82,$G$4:$I$103,3,0),"")</f>
        <v/>
      </c>
      <c r="E82" s="292"/>
      <c r="F82" s="292"/>
      <c r="G82" s="308" t="str">
        <f aca="false">IF(J82="","",RANK(J82,$J$4:$J$103,1))</f>
        <v/>
      </c>
      <c r="H82" s="309" t="str">
        <f aca="true">IF(INDIRECT("Predictions_2!"&amp;ADDRESS(3,$M$3+$M$4*ROW(A78)))="","",INDIRECT("Predictions_2!"&amp;ADDRESS(3,$M$3+$M$4*ROW(A78))))</f>
        <v/>
      </c>
      <c r="I82" s="310" t="str">
        <f aca="true">IF(INDIRECT("Predictions_2!"&amp;ADDRESS(3,$M$3+$M$4*ROW(A78)))="","",INDIRECT("Predictions_2!"&amp;ADDRESS(2,$M$3+$M$4*ROW(A78))))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IF(INDIRECT("Predictions_2!"&amp;ADDRESS(3,$M$3+$M$4*ROW(A79)))="","",INDIRECT("Predictions_2!"&amp;ADDRESS(3,$M$3+$M$4*ROW(A79))))</f>
        <v>#VALUE!</v>
      </c>
      <c r="I83" s="310" t="e">
        <f aca="true">IF(INDIRECT("Predictions_2!"&amp;ADDRESS(3,$M$3+$M$4*ROW(A79)))="","",INDIRECT("Predictions_2!"&amp;ADDRESS(2,$M$3+$M$4*ROW(A79))))</f>
        <v>#VALUE!</v>
      </c>
      <c r="J83" s="308" t="e">
        <f aca="false">IF(I83="","",RANK(I83,$I$4:$I$103,0)+ROW()*0.001)</f>
        <v>#VALUE!</v>
      </c>
    </row>
    <row r="84" customFormat="false" ht="15" hidden="false" customHeight="true" outlineLevel="0" collapsed="false">
      <c r="B84" s="307" t="n">
        <v>81</v>
      </c>
      <c r="C84" s="302" t="str">
        <f aca="false">IFERROR(VLOOKUP(B84,$G$4:$H$103,2,0),"")</f>
        <v/>
      </c>
      <c r="D84" s="303" t="str">
        <f aca="false">IFERROR(VLOOKUP(B84,$G$4:$I$103,3,0),"")</f>
        <v/>
      </c>
      <c r="E84" s="292"/>
      <c r="F84" s="292"/>
      <c r="G84" s="308" t="e">
        <f aca="false">IF(J84="","",RANK(J84,$J$4:$J$103,1))</f>
        <v>#VALUE!</v>
      </c>
      <c r="H84" s="309" t="e">
        <f aca="true">IF(INDIRECT("Predictions_2!"&amp;ADDRESS(3,$M$3+$M$4*ROW(A80)))="","",INDIRECT("Predictions_2!"&amp;ADDRESS(3,$M$3+$M$4*ROW(A80))))</f>
        <v>#VALUE!</v>
      </c>
      <c r="I84" s="310" t="e">
        <f aca="true">IF(INDIRECT("Predictions_2!"&amp;ADDRESS(3,$M$3+$M$4*ROW(A80)))="","",INDIRECT("Predictions_2!"&amp;ADDRESS(2,$M$3+$M$4*ROW(A80))))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IF(INDIRECT("Predictions_2!"&amp;ADDRESS(3,$M$3+$M$4*ROW(A81)))="","",INDIRECT("Predictions_2!"&amp;ADDRESS(3,$M$3+$M$4*ROW(A81))))</f>
        <v>#VALUE!</v>
      </c>
      <c r="I85" s="310" t="e">
        <f aca="true">IF(INDIRECT("Predictions_2!"&amp;ADDRESS(3,$M$3+$M$4*ROW(A81)))="","",INDIRECT("Predictions_2!"&amp;ADDRESS(2,$M$3+$M$4*ROW(A81))))</f>
        <v>#VALUE!</v>
      </c>
      <c r="J85" s="308" t="e">
        <f aca="false">IF(I85="","",RANK(I85,$I$4:$I$103,0)+ROW()*0.001)</f>
        <v>#VALUE!</v>
      </c>
    </row>
    <row r="86" customFormat="false" ht="15" hidden="false" customHeight="true" outlineLevel="0" collapsed="false">
      <c r="B86" s="307" t="n">
        <v>83</v>
      </c>
      <c r="C86" s="302" t="str">
        <f aca="false">IFERROR(VLOOKUP(B86,$G$4:$H$103,2,0),"")</f>
        <v/>
      </c>
      <c r="D86" s="303" t="str">
        <f aca="false">IFERROR(VLOOKUP(B86,$G$4:$I$103,3,0),"")</f>
        <v/>
      </c>
      <c r="E86" s="292"/>
      <c r="F86" s="292"/>
      <c r="G86" s="308" t="e">
        <f aca="false">IF(J86="","",RANK(J86,$J$4:$J$103,1))</f>
        <v>#VALUE!</v>
      </c>
      <c r="H86" s="309" t="e">
        <f aca="true">IF(INDIRECT("Predictions_2!"&amp;ADDRESS(3,$M$3+$M$4*ROW(A82)))="","",INDIRECT("Predictions_2!"&amp;ADDRESS(3,$M$3+$M$4*ROW(A82))))</f>
        <v>#VALUE!</v>
      </c>
      <c r="I86" s="310" t="e">
        <f aca="true">IF(INDIRECT("Predictions_2!"&amp;ADDRESS(3,$M$3+$M$4*ROW(A82)))="","",INDIRECT("Predictions_2!"&amp;ADDRESS(2,$M$3+$M$4*ROW(A82))))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IF(INDIRECT("Predictions_2!"&amp;ADDRESS(3,$M$3+$M$4*ROW(A83)))="","",INDIRECT("Predictions_2!"&amp;ADDRESS(3,$M$3+$M$4*ROW(A83))))</f>
        <v>#VALUE!</v>
      </c>
      <c r="I87" s="310" t="e">
        <f aca="true">IF(INDIRECT("Predictions_2!"&amp;ADDRESS(3,$M$3+$M$4*ROW(A83)))="","",INDIRECT("Predictions_2!"&amp;ADDRESS(2,$M$3+$M$4*ROW(A83))))</f>
        <v>#VALUE!</v>
      </c>
      <c r="J87" s="308" t="e">
        <f aca="false">IF(I87="","",RANK(I87,$I$4:$I$103,0)+ROW()*0.001)</f>
        <v>#VALUE!</v>
      </c>
    </row>
    <row r="88" customFormat="false" ht="15" hidden="false" customHeight="true" outlineLevel="0" collapsed="false">
      <c r="B88" s="307" t="n">
        <v>85</v>
      </c>
      <c r="C88" s="302" t="str">
        <f aca="false">IFERROR(VLOOKUP(B88,$G$4:$H$103,2,0),"")</f>
        <v/>
      </c>
      <c r="D88" s="303" t="str">
        <f aca="false">IFERROR(VLOOKUP(B88,$G$4:$I$103,3,0),"")</f>
        <v/>
      </c>
      <c r="E88" s="292"/>
      <c r="F88" s="292"/>
      <c r="G88" s="308" t="e">
        <f aca="false">IF(J88="","",RANK(J88,$J$4:$J$103,1))</f>
        <v>#VALUE!</v>
      </c>
      <c r="H88" s="309" t="e">
        <f aca="true">IF(INDIRECT("Predictions_2!"&amp;ADDRESS(3,$M$3+$M$4*ROW(A84)))="","",INDIRECT("Predictions_2!"&amp;ADDRESS(3,$M$3+$M$4*ROW(A84))))</f>
        <v>#VALUE!</v>
      </c>
      <c r="I88" s="310" t="e">
        <f aca="true">IF(INDIRECT("Predictions_2!"&amp;ADDRESS(3,$M$3+$M$4*ROW(A84)))="","",INDIRECT("Predictions_2!"&amp;ADDRESS(2,$M$3+$M$4*ROW(A84))))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IF(INDIRECT("Predictions_2!"&amp;ADDRESS(3,$M$3+$M$4*ROW(A85)))="","",INDIRECT("Predictions_2!"&amp;ADDRESS(3,$M$3+$M$4*ROW(A85))))</f>
        <v>#VALUE!</v>
      </c>
      <c r="I89" s="310" t="e">
        <f aca="true">IF(INDIRECT("Predictions_2!"&amp;ADDRESS(3,$M$3+$M$4*ROW(A85)))="","",INDIRECT("Predictions_2!"&amp;ADDRESS(2,$M$3+$M$4*ROW(A85))))</f>
        <v>#VALUE!</v>
      </c>
      <c r="J89" s="308" t="e">
        <f aca="false">IF(I89="","",RANK(I89,$I$4:$I$103,0)+ROW()*0.001)</f>
        <v>#VALUE!</v>
      </c>
    </row>
    <row r="90" customFormat="false" ht="15" hidden="false" customHeight="true" outlineLevel="0" collapsed="false">
      <c r="B90" s="307" t="n">
        <v>87</v>
      </c>
      <c r="C90" s="302" t="str">
        <f aca="false">IFERROR(VLOOKUP(B90,$G$4:$H$103,2,0),"")</f>
        <v/>
      </c>
      <c r="D90" s="303" t="str">
        <f aca="false">IFERROR(VLOOKUP(B90,$G$4:$I$103,3,0),"")</f>
        <v/>
      </c>
      <c r="E90" s="292"/>
      <c r="F90" s="292"/>
      <c r="G90" s="308" t="e">
        <f aca="false">IF(J90="","",RANK(J90,$J$4:$J$103,1))</f>
        <v>#VALUE!</v>
      </c>
      <c r="H90" s="309" t="e">
        <f aca="true">IF(INDIRECT("Predictions_2!"&amp;ADDRESS(3,$M$3+$M$4*ROW(A86)))="","",INDIRECT("Predictions_2!"&amp;ADDRESS(3,$M$3+$M$4*ROW(A86))))</f>
        <v>#VALUE!</v>
      </c>
      <c r="I90" s="310" t="e">
        <f aca="true">IF(INDIRECT("Predictions_2!"&amp;ADDRESS(3,$M$3+$M$4*ROW(A86)))="","",INDIRECT("Predictions_2!"&amp;ADDRESS(2,$M$3+$M$4*ROW(A86))))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IF(INDIRECT("Predictions_2!"&amp;ADDRESS(3,$M$3+$M$4*ROW(A87)))="","",INDIRECT("Predictions_2!"&amp;ADDRESS(3,$M$3+$M$4*ROW(A87))))</f>
        <v>#VALUE!</v>
      </c>
      <c r="I91" s="310" t="e">
        <f aca="true">IF(INDIRECT("Predictions_2!"&amp;ADDRESS(3,$M$3+$M$4*ROW(A87)))="","",INDIRECT("Predictions_2!"&amp;ADDRESS(2,$M$3+$M$4*ROW(A87))))</f>
        <v>#VALUE!</v>
      </c>
      <c r="J91" s="308" t="e">
        <f aca="false">IF(I91="","",RANK(I91,$I$4:$I$103,0)+ROW()*0.001)</f>
        <v>#VALUE!</v>
      </c>
    </row>
    <row r="92" customFormat="false" ht="15" hidden="false" customHeight="true" outlineLevel="0" collapsed="false">
      <c r="B92" s="307" t="n">
        <v>89</v>
      </c>
      <c r="C92" s="302" t="str">
        <f aca="false">IFERROR(VLOOKUP(B92,$G$4:$H$103,2,0),"")</f>
        <v/>
      </c>
      <c r="D92" s="303" t="str">
        <f aca="false">IFERROR(VLOOKUP(B92,$G$4:$I$103,3,0),"")</f>
        <v/>
      </c>
      <c r="E92" s="292"/>
      <c r="F92" s="292"/>
      <c r="G92" s="308" t="e">
        <f aca="false">IF(J92="","",RANK(J92,$J$4:$J$103,1))</f>
        <v>#VALUE!</v>
      </c>
      <c r="H92" s="309" t="e">
        <f aca="true">IF(INDIRECT("Predictions_2!"&amp;ADDRESS(3,$M$3+$M$4*ROW(A88)))="","",INDIRECT("Predictions_2!"&amp;ADDRESS(3,$M$3+$M$4*ROW(A88))))</f>
        <v>#VALUE!</v>
      </c>
      <c r="I92" s="310" t="e">
        <f aca="true">IF(INDIRECT("Predictions_2!"&amp;ADDRESS(3,$M$3+$M$4*ROW(A88)))="","",INDIRECT("Predictions_2!"&amp;ADDRESS(2,$M$3+$M$4*ROW(A88))))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IF(INDIRECT("Predictions_2!"&amp;ADDRESS(3,$M$3+$M$4*ROW(A89)))="","",INDIRECT("Predictions_2!"&amp;ADDRESS(3,$M$3+$M$4*ROW(A89))))</f>
        <v>#VALUE!</v>
      </c>
      <c r="I93" s="310" t="e">
        <f aca="true">IF(INDIRECT("Predictions_2!"&amp;ADDRESS(3,$M$3+$M$4*ROW(A89)))="","",INDIRECT("Predictions_2!"&amp;ADDRESS(2,$M$3+$M$4*ROW(A89))))</f>
        <v>#VALUE!</v>
      </c>
      <c r="J93" s="308" t="e">
        <f aca="false">IF(I93="","",RANK(I93,$I$4:$I$103,0)+ROW()*0.001)</f>
        <v>#VALUE!</v>
      </c>
    </row>
    <row r="94" customFormat="false" ht="15" hidden="false" customHeight="true" outlineLevel="0" collapsed="false">
      <c r="B94" s="307" t="n">
        <v>91</v>
      </c>
      <c r="C94" s="302" t="str">
        <f aca="false">IFERROR(VLOOKUP(B94,$G$4:$H$103,2,0),"")</f>
        <v/>
      </c>
      <c r="D94" s="303" t="str">
        <f aca="false">IFERROR(VLOOKUP(B94,$G$4:$I$103,3,0),"")</f>
        <v/>
      </c>
      <c r="E94" s="292"/>
      <c r="F94" s="292"/>
      <c r="G94" s="308" t="e">
        <f aca="false">IF(J94="","",RANK(J94,$J$4:$J$103,1))</f>
        <v>#VALUE!</v>
      </c>
      <c r="H94" s="309" t="e">
        <f aca="true">IF(INDIRECT("Predictions_2!"&amp;ADDRESS(3,$M$3+$M$4*ROW(A90)))="","",INDIRECT("Predictions_2!"&amp;ADDRESS(3,$M$3+$M$4*ROW(A90))))</f>
        <v>#VALUE!</v>
      </c>
      <c r="I94" s="310" t="e">
        <f aca="true">IF(INDIRECT("Predictions_2!"&amp;ADDRESS(3,$M$3+$M$4*ROW(A90)))="","",INDIRECT("Predictions_2!"&amp;ADDRESS(2,$M$3+$M$4*ROW(A90))))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IF(INDIRECT("Predictions_2!"&amp;ADDRESS(3,$M$3+$M$4*ROW(A91)))="","",INDIRECT("Predictions_2!"&amp;ADDRESS(3,$M$3+$M$4*ROW(A91))))</f>
        <v>#VALUE!</v>
      </c>
      <c r="I95" s="310" t="e">
        <f aca="true">IF(INDIRECT("Predictions_2!"&amp;ADDRESS(3,$M$3+$M$4*ROW(A91)))="","",INDIRECT("Predictions_2!"&amp;ADDRESS(2,$M$3+$M$4*ROW(A91))))</f>
        <v>#VALUE!</v>
      </c>
      <c r="J95" s="308" t="e">
        <f aca="false">IF(I95="","",RANK(I95,$I$4:$I$103,0)+ROW()*0.001)</f>
        <v>#VALUE!</v>
      </c>
    </row>
    <row r="96" customFormat="false" ht="15" hidden="false" customHeight="true" outlineLevel="0" collapsed="false">
      <c r="B96" s="307" t="n">
        <v>93</v>
      </c>
      <c r="C96" s="302" t="str">
        <f aca="false">IFERROR(VLOOKUP(B96,$G$4:$H$103,2,0),"")</f>
        <v/>
      </c>
      <c r="D96" s="303" t="str">
        <f aca="false">IFERROR(VLOOKUP(B96,$G$4:$I$103,3,0),"")</f>
        <v/>
      </c>
      <c r="E96" s="292"/>
      <c r="F96" s="292"/>
      <c r="G96" s="308" t="e">
        <f aca="false">IF(J96="","",RANK(J96,$J$4:$J$103,1))</f>
        <v>#VALUE!</v>
      </c>
      <c r="H96" s="309" t="e">
        <f aca="true">IF(INDIRECT("Predictions_2!"&amp;ADDRESS(3,$M$3+$M$4*ROW(A92)))="","",INDIRECT("Predictions_2!"&amp;ADDRESS(3,$M$3+$M$4*ROW(A92))))</f>
        <v>#VALUE!</v>
      </c>
      <c r="I96" s="310" t="e">
        <f aca="true">IF(INDIRECT("Predictions_2!"&amp;ADDRESS(3,$M$3+$M$4*ROW(A92)))="","",INDIRECT("Predictions_2!"&amp;ADDRESS(2,$M$3+$M$4*ROW(A92))))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IF(INDIRECT("Predictions_2!"&amp;ADDRESS(3,$M$3+$M$4*ROW(A93)))="","",INDIRECT("Predictions_2!"&amp;ADDRESS(3,$M$3+$M$4*ROW(A93))))</f>
        <v>#VALUE!</v>
      </c>
      <c r="I97" s="310" t="e">
        <f aca="true">IF(INDIRECT("Predictions_2!"&amp;ADDRESS(3,$M$3+$M$4*ROW(A93)))="","",INDIRECT("Predictions_2!"&amp;ADDRESS(2,$M$3+$M$4*ROW(A93))))</f>
        <v>#VALUE!</v>
      </c>
      <c r="J97" s="308" t="e">
        <f aca="false">IF(I97="","",RANK(I97,$I$4:$I$103,0)+ROW()*0.001)</f>
        <v>#VALUE!</v>
      </c>
    </row>
    <row r="98" customFormat="false" ht="15" hidden="false" customHeight="true" outlineLevel="0" collapsed="false">
      <c r="B98" s="307" t="n">
        <v>95</v>
      </c>
      <c r="C98" s="302" t="str">
        <f aca="false">IFERROR(VLOOKUP(B98,$G$4:$H$103,2,0),"")</f>
        <v/>
      </c>
      <c r="D98" s="303" t="str">
        <f aca="false">IFERROR(VLOOKUP(B98,$G$4:$I$103,3,0),"")</f>
        <v/>
      </c>
      <c r="E98" s="292"/>
      <c r="F98" s="292"/>
      <c r="G98" s="308" t="e">
        <f aca="false">IF(J98="","",RANK(J98,$J$4:$J$103,1))</f>
        <v>#VALUE!</v>
      </c>
      <c r="H98" s="309" t="e">
        <f aca="true">IF(INDIRECT("Predictions_2!"&amp;ADDRESS(3,$M$3+$M$4*ROW(A94)))="","",INDIRECT("Predictions_2!"&amp;ADDRESS(3,$M$3+$M$4*ROW(A94))))</f>
        <v>#VALUE!</v>
      </c>
      <c r="I98" s="310" t="e">
        <f aca="true">IF(INDIRECT("Predictions_2!"&amp;ADDRESS(3,$M$3+$M$4*ROW(A94)))="","",INDIRECT("Predictions_2!"&amp;ADDRESS(2,$M$3+$M$4*ROW(A94))))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IF(INDIRECT("Predictions_2!"&amp;ADDRESS(3,$M$3+$M$4*ROW(A95)))="","",INDIRECT("Predictions_2!"&amp;ADDRESS(3,$M$3+$M$4*ROW(A95))))</f>
        <v>#VALUE!</v>
      </c>
      <c r="I99" s="310" t="e">
        <f aca="true">IF(INDIRECT("Predictions_2!"&amp;ADDRESS(3,$M$3+$M$4*ROW(A95)))="","",INDIRECT("Predictions_2!"&amp;ADDRESS(2,$M$3+$M$4*ROW(A95))))</f>
        <v>#VALUE!</v>
      </c>
      <c r="J99" s="308" t="e">
        <f aca="false">IF(I99="","",RANK(I99,$I$4:$I$103,0)+ROW()*0.001)</f>
        <v>#VALUE!</v>
      </c>
    </row>
    <row r="100" customFormat="false" ht="15" hidden="false" customHeight="true" outlineLevel="0" collapsed="false">
      <c r="B100" s="307" t="n">
        <v>97</v>
      </c>
      <c r="C100" s="302" t="str">
        <f aca="false">IFERROR(VLOOKUP(B100,$G$4:$H$103,2,0),"")</f>
        <v/>
      </c>
      <c r="D100" s="303" t="str">
        <f aca="false">IFERROR(VLOOKUP(B100,$G$4:$I$103,3,0),"")</f>
        <v/>
      </c>
      <c r="E100" s="292"/>
      <c r="F100" s="292"/>
      <c r="G100" s="308" t="e">
        <f aca="false">IF(J100="","",RANK(J100,$J$4:$J$103,1))</f>
        <v>#VALUE!</v>
      </c>
      <c r="H100" s="309" t="e">
        <f aca="true">IF(INDIRECT("Predictions_2!"&amp;ADDRESS(3,$M$3+$M$4*ROW(A96)))="","",INDIRECT("Predictions_2!"&amp;ADDRESS(3,$M$3+$M$4*ROW(A96))))</f>
        <v>#VALUE!</v>
      </c>
      <c r="I100" s="310" t="e">
        <f aca="true">IF(INDIRECT("Predictions_2!"&amp;ADDRESS(3,$M$3+$M$4*ROW(A96)))="","",INDIRECT("Predictions_2!"&amp;ADDRESS(2,$M$3+$M$4*ROW(A96))))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IF(INDIRECT("Predictions_2!"&amp;ADDRESS(3,$M$3+$M$4*ROW(A97)))="","",INDIRECT("Predictions_2!"&amp;ADDRESS(3,$M$3+$M$4*ROW(A97))))</f>
        <v>#VALUE!</v>
      </c>
      <c r="I101" s="310" t="e">
        <f aca="true">IF(INDIRECT("Predictions_2!"&amp;ADDRESS(3,$M$3+$M$4*ROW(A97)))="","",INDIRECT("Predictions_2!"&amp;ADDRESS(2,$M$3+$M$4*ROW(A97))))</f>
        <v>#VALUE!</v>
      </c>
      <c r="J101" s="308" t="e">
        <f aca="false">IF(I101="","",RANK(I101,$I$4:$I$103,0)+ROW()*0.001)</f>
        <v>#VALUE!</v>
      </c>
    </row>
    <row r="102" customFormat="false" ht="15" hidden="false" customHeight="true" outlineLevel="0" collapsed="false">
      <c r="B102" s="307" t="n">
        <v>99</v>
      </c>
      <c r="C102" s="302" t="str">
        <f aca="false">IFERROR(VLOOKUP(B102,$G$4:$H$103,2,0),"")</f>
        <v/>
      </c>
      <c r="D102" s="303" t="str">
        <f aca="false">IFERROR(VLOOKUP(B102,$G$4:$I$103,3,0),"")</f>
        <v/>
      </c>
      <c r="E102" s="292"/>
      <c r="F102" s="292"/>
      <c r="G102" s="308" t="e">
        <f aca="false">IF(J102="","",RANK(J102,$J$4:$J$103,1))</f>
        <v>#VALUE!</v>
      </c>
      <c r="H102" s="309" t="e">
        <f aca="true">IF(INDIRECT("Predictions_2!"&amp;ADDRESS(3,$M$3+$M$4*ROW(A98)))="","",INDIRECT("Predictions_2!"&amp;ADDRESS(3,$M$3+$M$4*ROW(A98))))</f>
        <v>#VALUE!</v>
      </c>
      <c r="I102" s="310" t="e">
        <f aca="true">IF(INDIRECT("Predictions_2!"&amp;ADDRESS(3,$M$3+$M$4*ROW(A98)))="","",INDIRECT("Predictions_2!"&amp;ADDRESS(2,$M$3+$M$4*ROW(A98))))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IF(INDIRECT("Predictions_2!"&amp;ADDRESS(3,$M$3+$M$4*ROW(A99)))="","",INDIRECT("Predictions_2!"&amp;ADDRESS(3,$M$3+$M$4*ROW(A99))))</f>
        <v>#VALUE!</v>
      </c>
      <c r="I103" s="312" t="e">
        <f aca="true">IF(INDIRECT("Predictions_2!"&amp;ADDRESS(3,$M$3+$M$4*ROW(A99)))="","",INDIRECT("Predictions_2!"&amp;ADDRESS(2,$M$3+$M$4*ROW(A99))))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4" activeCellId="0" sqref="M4"/>
    </sheetView>
  </sheetViews>
  <sheetFormatPr defaultColWidth="11.47265625" defaultRowHeight="15" zeroHeight="true" outlineLevelRow="0" outlineLevelCol="0"/>
  <cols>
    <col collapsed="false" customWidth="true" hidden="false" outlineLevel="0" max="13" min="13" style="0" width="5.28"/>
    <col collapsed="false" customWidth="true" hidden="false" outlineLevel="0" max="14" min="14" style="0" width="3.99"/>
    <col collapsed="false" customWidth="true" hidden="false" outlineLevel="0" max="15" min="15" style="0" width="6.81"/>
    <col collapsed="false" customWidth="false" hidden="true" outlineLevel="0" max="1024" min="17" style="0" width="11.45"/>
  </cols>
  <sheetData>
    <row r="1" customFormat="false" ht="28.5" hidden="false" customHeight="false" outlineLevel="0" collapsed="false">
      <c r="B1" s="329" t="str">
        <f aca="false">Language!$E$190</f>
        <v>Settings</v>
      </c>
      <c r="C1" s="329"/>
      <c r="D1" s="329"/>
      <c r="E1" s="329"/>
      <c r="F1" s="329"/>
    </row>
    <row r="2" customFormat="false" ht="14.5" hidden="false" customHeight="false" outlineLevel="0" collapsed="false"/>
    <row r="3" customFormat="false" ht="16" hidden="false" customHeight="false" outlineLevel="0" collapsed="false">
      <c r="B3" s="330" t="str">
        <f aca="false">Language!$E$189</f>
        <v>Factors</v>
      </c>
      <c r="C3" s="330"/>
      <c r="D3" s="330"/>
      <c r="E3" s="330"/>
      <c r="F3" s="330"/>
      <c r="H3" s="330" t="str">
        <f aca="false">Language!$E$190</f>
        <v>Settings</v>
      </c>
      <c r="I3" s="330"/>
      <c r="J3" s="330"/>
      <c r="K3" s="330"/>
      <c r="L3" s="330"/>
      <c r="M3" s="330"/>
      <c r="N3" s="330"/>
      <c r="O3" s="330"/>
    </row>
    <row r="4" customFormat="false" ht="24" hidden="false" customHeight="false" outlineLevel="0" collapsed="false">
      <c r="B4" s="331" t="str">
        <f aca="false">Language!$E$192</f>
        <v>Won/Draw/Loss:</v>
      </c>
      <c r="C4" s="331"/>
      <c r="D4" s="331"/>
      <c r="E4" s="331"/>
      <c r="F4" s="332" t="n">
        <v>5</v>
      </c>
      <c r="H4" s="333" t="str">
        <f aca="false">Language!$E$203</f>
        <v>Points for goal difference in the event of a draw:</v>
      </c>
      <c r="I4" s="333"/>
      <c r="J4" s="333"/>
      <c r="K4" s="333"/>
      <c r="L4" s="333"/>
      <c r="M4" s="334" t="s">
        <v>55</v>
      </c>
      <c r="N4" s="335"/>
      <c r="O4" s="336" t="str">
        <f aca="false">IF(M4="●",Language!E204,Language!E205)</f>
        <v>yes</v>
      </c>
    </row>
    <row r="5" customFormat="false" ht="18" hidden="false" customHeight="true" outlineLevel="0" collapsed="false">
      <c r="B5" s="337" t="str">
        <f aca="false">Language!$E$193</f>
        <v>goal difference:</v>
      </c>
      <c r="C5" s="337"/>
      <c r="D5" s="337"/>
      <c r="E5" s="337"/>
      <c r="F5" s="338" t="n">
        <v>5</v>
      </c>
      <c r="H5" s="339"/>
      <c r="I5" s="339"/>
      <c r="J5" s="339"/>
      <c r="K5" s="339"/>
      <c r="L5" s="339"/>
      <c r="M5" s="339"/>
      <c r="N5" s="339"/>
      <c r="O5" s="339"/>
    </row>
    <row r="6" customFormat="false" ht="18" hidden="false" customHeight="true" outlineLevel="0" collapsed="false">
      <c r="B6" s="337" t="str">
        <f aca="false">Language!$E$195</f>
        <v>goals exact:</v>
      </c>
      <c r="C6" s="337"/>
      <c r="D6" s="337"/>
      <c r="E6" s="337"/>
      <c r="F6" s="338" t="n">
        <v>10</v>
      </c>
      <c r="H6" s="340" t="str">
        <f aca="false">Language!$E$206</f>
        <v>Minimum number for 'Many Goals' in the event of a draw:</v>
      </c>
      <c r="I6" s="340"/>
      <c r="J6" s="340"/>
      <c r="K6" s="340"/>
      <c r="L6" s="340"/>
      <c r="M6" s="341" t="n">
        <v>4</v>
      </c>
      <c r="N6" s="342"/>
      <c r="O6" s="343"/>
    </row>
    <row r="7" customFormat="false" ht="18" hidden="false" customHeight="true" outlineLevel="0" collapsed="false">
      <c r="B7" s="337" t="str">
        <f aca="false">Language!$E$194</f>
        <v>Many goals - good approximation</v>
      </c>
      <c r="C7" s="337"/>
      <c r="D7" s="337"/>
      <c r="E7" s="337"/>
      <c r="F7" s="338" t="n">
        <v>3</v>
      </c>
      <c r="H7" s="340" t="str">
        <f aca="false">Language!$E$207</f>
        <v>Minimum number for a large goal difference:</v>
      </c>
      <c r="I7" s="340"/>
      <c r="J7" s="340"/>
      <c r="K7" s="340"/>
      <c r="L7" s="340"/>
      <c r="M7" s="341" t="n">
        <v>4</v>
      </c>
      <c r="N7" s="344"/>
      <c r="O7" s="343"/>
    </row>
    <row r="8" customFormat="false" ht="18" hidden="false" customHeight="true" outlineLevel="0" collapsed="false">
      <c r="B8" s="345" t="str">
        <f aca="false">Language!$E$196</f>
        <v>correct team (knockout phase):</v>
      </c>
      <c r="C8" s="345"/>
      <c r="D8" s="345"/>
      <c r="E8" s="345"/>
      <c r="F8" s="346" t="n">
        <v>10</v>
      </c>
      <c r="H8" s="340" t="str">
        <f aca="false">Language!$E$214</f>
        <v>Minimum number for a large sum of goals:</v>
      </c>
      <c r="I8" s="340"/>
      <c r="J8" s="340"/>
      <c r="K8" s="340"/>
      <c r="L8" s="340"/>
      <c r="M8" s="341" t="n">
        <v>8</v>
      </c>
      <c r="O8" s="343"/>
    </row>
    <row r="9" customFormat="false" ht="15" hidden="false" customHeight="false" outlineLevel="0" collapsed="false">
      <c r="B9" s="347" t="str">
        <f aca="false">Language!$E$202</f>
        <v>Final Winner:</v>
      </c>
      <c r="C9" s="347"/>
      <c r="D9" s="347"/>
      <c r="E9" s="347"/>
      <c r="F9" s="348" t="n">
        <v>10</v>
      </c>
      <c r="H9" s="349"/>
      <c r="I9" s="349"/>
      <c r="J9" s="349"/>
      <c r="K9" s="349"/>
      <c r="L9" s="349"/>
      <c r="M9" s="350"/>
      <c r="N9" s="350"/>
      <c r="O9" s="351"/>
    </row>
    <row r="11" customFormat="false" ht="14.5" hidden="false" customHeight="false" outlineLevel="0" collapsed="false"/>
    <row r="12" customFormat="false" ht="16" hidden="false" customHeight="false" outlineLevel="0" collapsed="false">
      <c r="H12" s="352" t="str">
        <f aca="false">Language!$E$188</f>
        <v>Hint</v>
      </c>
      <c r="I12" s="352"/>
      <c r="J12" s="352"/>
      <c r="K12" s="352"/>
      <c r="L12" s="352"/>
      <c r="M12" s="352"/>
      <c r="N12" s="352"/>
      <c r="O12" s="352"/>
    </row>
    <row r="13" customFormat="false" ht="16" hidden="false" customHeight="false" outlineLevel="0" collapsed="false">
      <c r="H13" s="353" t="s">
        <v>56</v>
      </c>
      <c r="I13" s="353"/>
      <c r="J13" s="353"/>
      <c r="K13" s="353"/>
      <c r="L13" s="353"/>
      <c r="M13" s="353"/>
      <c r="N13" s="353"/>
      <c r="O13" s="353"/>
    </row>
    <row r="14" customFormat="false" ht="15" hidden="false" customHeight="true" outlineLevel="0" collapsed="false">
      <c r="H14" s="354"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54"/>
      <c r="J14" s="354"/>
      <c r="K14" s="354"/>
      <c r="L14" s="354"/>
      <c r="M14" s="354"/>
      <c r="N14" s="354"/>
      <c r="O14" s="354"/>
    </row>
    <row r="15" customFormat="false" ht="15" hidden="false" customHeight="true" outlineLevel="0" collapsed="false">
      <c r="H15" s="354"/>
      <c r="I15" s="354"/>
      <c r="J15" s="354"/>
      <c r="K15" s="354"/>
      <c r="L15" s="354"/>
      <c r="M15" s="354"/>
      <c r="N15" s="354"/>
      <c r="O15" s="354"/>
    </row>
    <row r="16" customFormat="false" ht="15" hidden="false" customHeight="true" outlineLevel="0" collapsed="false">
      <c r="H16" s="354"/>
      <c r="I16" s="354"/>
      <c r="J16" s="354"/>
      <c r="K16" s="354"/>
      <c r="L16" s="354"/>
      <c r="M16" s="354"/>
      <c r="N16" s="354"/>
      <c r="O16" s="354"/>
    </row>
    <row r="17" customFormat="false" ht="15" hidden="false" customHeight="true" outlineLevel="0" collapsed="false">
      <c r="H17" s="354"/>
      <c r="I17" s="354"/>
      <c r="J17" s="354"/>
      <c r="K17" s="354"/>
      <c r="L17" s="354"/>
      <c r="M17" s="354"/>
      <c r="N17" s="354"/>
      <c r="O17" s="354"/>
    </row>
    <row r="18" customFormat="false" ht="15" hidden="false" customHeight="true" outlineLevel="0" collapsed="false">
      <c r="H18" s="354"/>
      <c r="I18" s="354"/>
      <c r="J18" s="354"/>
      <c r="K18" s="354"/>
      <c r="L18" s="354"/>
      <c r="M18" s="354"/>
      <c r="N18" s="354"/>
      <c r="O18" s="354"/>
    </row>
    <row r="19" customFormat="false" ht="30" hidden="false" customHeight="true" outlineLevel="0" collapsed="false">
      <c r="H19" s="355" t="s">
        <v>57</v>
      </c>
      <c r="I19" s="355"/>
      <c r="J19" s="355"/>
      <c r="K19" s="355"/>
      <c r="L19" s="355"/>
      <c r="M19" s="355"/>
      <c r="N19" s="355"/>
      <c r="O19" s="355"/>
    </row>
    <row r="20" customFormat="false" ht="42.75" hidden="false" customHeight="true" outlineLevel="0" collapsed="false">
      <c r="H20" s="356" t="str">
        <f aca="false">Language!$E$208</f>
        <v>If many goals have been scored, points can also be awarded for a good approximation of the result. There are 3 cases:</v>
      </c>
      <c r="I20" s="356"/>
      <c r="J20" s="356"/>
      <c r="K20" s="356"/>
      <c r="L20" s="356"/>
      <c r="M20" s="356"/>
      <c r="N20" s="356"/>
      <c r="O20" s="356"/>
    </row>
    <row r="21" customFormat="false" ht="42.75" hidden="false" customHeight="true" outlineLevel="0" collapsed="false">
      <c r="H21" s="356" t="str">
        <f aca="false">Language!$E$209</f>
        <v>a) Deviation of a maximum of 1 goal in a draw
     e.g. 4-4 instead of 5-5</v>
      </c>
      <c r="I21" s="356"/>
      <c r="J21" s="356"/>
      <c r="K21" s="356"/>
      <c r="L21" s="356"/>
      <c r="M21" s="356"/>
      <c r="N21" s="356"/>
      <c r="O21" s="356"/>
    </row>
    <row r="22" customFormat="false" ht="42" hidden="false" customHeight="true" outlineLevel="0" collapsed="false">
      <c r="H22" s="356" t="str">
        <f aca="false">Language!$E$210</f>
        <v>b) Deviation of a maximum of 1 goal in the goal difference
     e.g. 4-1 instead of 5-1</v>
      </c>
      <c r="I22" s="356"/>
      <c r="J22" s="356"/>
      <c r="K22" s="356"/>
      <c r="L22" s="356"/>
      <c r="M22" s="356"/>
      <c r="N22" s="356"/>
      <c r="O22" s="356"/>
    </row>
    <row r="23" customFormat="false" ht="69" hidden="false" customHeight="true" outlineLevel="0" collapsed="false">
      <c r="H23" s="356" t="str">
        <f aca="false">Language!$E$211</f>
        <v>c) Deviation of a maximum of 1 goal for one team or for both teams. A deviation for both teams must be in the same direction,
     e.g. 5-1 instead of 6-2</v>
      </c>
      <c r="I23" s="356"/>
      <c r="J23" s="356"/>
      <c r="K23" s="356"/>
      <c r="L23" s="356"/>
      <c r="M23" s="356"/>
      <c r="N23" s="356"/>
      <c r="O23" s="356"/>
    </row>
    <row r="24" customFormat="false" ht="68.25" hidden="false" customHeight="true" outlineLevel="0" collapsed="false">
      <c r="H24" s="357" t="str">
        <f aca="false">Language!$E$212</f>
        <v>If you don't want that, you can enter a zero for the relevant factor.
You can also deactivate individual options by entering a minimum of 99.</v>
      </c>
      <c r="I24" s="357"/>
      <c r="J24" s="357"/>
      <c r="K24" s="357"/>
      <c r="L24" s="357"/>
      <c r="M24" s="357"/>
      <c r="N24" s="357"/>
      <c r="O24" s="357"/>
    </row>
    <row r="25" customFormat="false" ht="15" hidden="false" customHeight="false" outlineLevel="0" collapsed="false"/>
    <row r="26" customFormat="false" ht="14.5" hidden="true" customHeight="false" outlineLevel="0" collapsed="false"/>
  </sheetData>
  <sheetProtection sheet="true" objects="true" scenarios="true" selectLockedCells="true"/>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Only numbers from 2 to 99!" errorStyle="stop" errorTitle="Error" operator="between" showDropDown="false" showErrorMessage="true" showInputMessage="false" sqref="M6:M8" type="whole">
      <formula1>2</formula1>
      <formula2>99</formula2>
    </dataValidation>
    <dataValidation allowBlank="true" errorStyle="stop" operator="between" showDropDown="false" showErrorMessage="true" showInputMessage="true" sqref="M4" type="list">
      <formula1>"●,◌"</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47265625" defaultRowHeight="14.5" zeroHeight="true" outlineLevelRow="0" outlineLevelCol="0"/>
  <cols>
    <col collapsed="false" customWidth="true" hidden="false" outlineLevel="0" max="2" min="2" style="0" width="16.72"/>
    <col collapsed="false" customWidth="true" hidden="false" outlineLevel="0" max="3" min="3" style="0" width="13.01"/>
    <col collapsed="false" customWidth="true" hidden="false" outlineLevel="0" max="5" min="5" style="0" width="16.72"/>
    <col collapsed="false" customWidth="true" hidden="false" outlineLevel="0" max="6" min="6" style="0" width="13.01"/>
    <col collapsed="false" customWidth="false" hidden="true" outlineLevel="0" max="1024" min="8" style="0" width="11.45"/>
  </cols>
  <sheetData>
    <row r="1" customFormat="false" ht="14.5" hidden="false" customHeight="false" outlineLevel="0" collapsed="false"/>
    <row r="2" customFormat="false" ht="38.25" hidden="false" customHeight="true" outlineLevel="0" collapsed="false">
      <c r="B2" s="358" t="str">
        <f aca="false">Language!$E$86</f>
        <v>Fair play or draw of lots</v>
      </c>
      <c r="C2" s="358"/>
      <c r="D2" s="358"/>
      <c r="E2" s="358"/>
      <c r="F2" s="358"/>
    </row>
    <row r="3" customFormat="false" ht="75.75" hidden="false" customHeight="true" outlineLevel="0" collapsed="false">
      <c r="B3" s="359" t="str">
        <f aca="false">Language!$E$142</f>
        <v>If the fair play rating or the drawing of lots decides the better placement in the group for two teams, a "1" is entered here for the better team.</v>
      </c>
      <c r="C3" s="359"/>
      <c r="D3" s="359"/>
      <c r="E3" s="359"/>
      <c r="F3" s="359"/>
    </row>
    <row r="4" customFormat="false" ht="18" hidden="false" customHeight="true" outlineLevel="0" collapsed="false">
      <c r="B4" s="360"/>
      <c r="C4" s="360"/>
      <c r="D4" s="360"/>
      <c r="E4" s="360"/>
      <c r="F4" s="360"/>
    </row>
    <row r="5" customFormat="false" ht="19" hidden="false" customHeight="false" outlineLevel="0" collapsed="false">
      <c r="A5" s="361" t="s">
        <v>58</v>
      </c>
      <c r="B5" s="362" t="str">
        <f aca="false">Language!$E$95&amp;" "&amp;A5</f>
        <v>Group A</v>
      </c>
      <c r="C5" s="363" t="str">
        <f aca="false">Language!$E$126</f>
        <v>Bonus</v>
      </c>
      <c r="D5" s="361" t="s">
        <v>59</v>
      </c>
      <c r="E5" s="362" t="str">
        <f aca="false">Language!$E$95&amp;" "&amp;D5</f>
        <v>Group D</v>
      </c>
      <c r="F5" s="363" t="str">
        <f aca="false">Language!$E$126</f>
        <v>Bonus</v>
      </c>
    </row>
    <row r="6" customFormat="false" ht="14.5" hidden="false" customHeight="false" outlineLevel="0" collapsed="false">
      <c r="B6" s="364" t="str">
        <f aca="false">VLOOKUP(A5&amp;"1",Groups!$B$7:$D$35,3,0)</f>
        <v>Germany</v>
      </c>
      <c r="C6" s="365" t="n">
        <v>0</v>
      </c>
      <c r="E6" s="364" t="str">
        <f aca="false">VLOOKUP(D5&amp;"1",Groups!$B$7:$D$35,3,0)</f>
        <v>Poland</v>
      </c>
      <c r="F6" s="365" t="n">
        <v>0</v>
      </c>
    </row>
    <row r="7" customFormat="false" ht="14.5" hidden="false" customHeight="false" outlineLevel="0" collapsed="false">
      <c r="B7" s="364" t="str">
        <f aca="false">VLOOKUP(A5&amp;"2",Groups!$B$7:$D$35,3,0)</f>
        <v>Scotland</v>
      </c>
      <c r="C7" s="366" t="n">
        <v>0</v>
      </c>
      <c r="E7" s="364" t="str">
        <f aca="false">VLOOKUP(D5&amp;"2",Groups!$B$7:$D$35,3,0)</f>
        <v>Netherlands</v>
      </c>
      <c r="F7" s="366" t="n">
        <v>0</v>
      </c>
    </row>
    <row r="8" customFormat="false" ht="14.5" hidden="false" customHeight="false" outlineLevel="0" collapsed="false">
      <c r="B8" s="364" t="str">
        <f aca="false">VLOOKUP(A5&amp;"3",Groups!$B$7:$D$35,3,0)</f>
        <v>Hungary</v>
      </c>
      <c r="C8" s="366" t="n">
        <v>0</v>
      </c>
      <c r="E8" s="364" t="str">
        <f aca="false">VLOOKUP(D5&amp;"3",Groups!$B$7:$D$35,3,0)</f>
        <v>Austria</v>
      </c>
      <c r="F8" s="366" t="n">
        <v>0</v>
      </c>
    </row>
    <row r="9" customFormat="false" ht="14.5" hidden="false" customHeight="false" outlineLevel="0" collapsed="false">
      <c r="B9" s="364" t="str">
        <f aca="false">VLOOKUP(A5&amp;"4",Groups!$B$7:$D$35,3,0)</f>
        <v>Switzerland</v>
      </c>
      <c r="C9" s="366" t="n">
        <v>0</v>
      </c>
      <c r="E9" s="364" t="str">
        <f aca="false">VLOOKUP(D5&amp;"4",Groups!$B$7:$D$35,3,0)</f>
        <v>France</v>
      </c>
      <c r="F9" s="366" t="n">
        <v>0</v>
      </c>
    </row>
    <row r="10" customFormat="false" ht="14.5" hidden="false" customHeight="false" outlineLevel="0" collapsed="false">
      <c r="C10" s="106"/>
    </row>
    <row r="11" customFormat="false" ht="19" hidden="false" customHeight="false" outlineLevel="0" collapsed="false">
      <c r="A11" s="361" t="s">
        <v>60</v>
      </c>
      <c r="B11" s="362" t="str">
        <f aca="false">Language!$E$95&amp;" "&amp;A11</f>
        <v>Group B</v>
      </c>
      <c r="C11" s="363" t="str">
        <f aca="false">Language!$E$126</f>
        <v>Bonus</v>
      </c>
      <c r="D11" s="361" t="s">
        <v>61</v>
      </c>
      <c r="E11" s="362" t="str">
        <f aca="false">Language!$E$95&amp;" "&amp;D11</f>
        <v>Group E</v>
      </c>
      <c r="F11" s="363" t="str">
        <f aca="false">Language!$E$126</f>
        <v>Bonus</v>
      </c>
    </row>
    <row r="12" customFormat="false" ht="14.5" hidden="false" customHeight="false" outlineLevel="0" collapsed="false">
      <c r="B12" s="364" t="str">
        <f aca="false">VLOOKUP(A11&amp;"1",Groups!$B$7:$D$35,3,0)</f>
        <v>Spain</v>
      </c>
      <c r="C12" s="365" t="n">
        <v>0</v>
      </c>
      <c r="E12" s="364" t="str">
        <f aca="false">VLOOKUP(D11&amp;"1",Groups!$B$7:$D$35,3,0)</f>
        <v>Belgium</v>
      </c>
      <c r="F12" s="365" t="n">
        <v>0</v>
      </c>
    </row>
    <row r="13" customFormat="false" ht="14.5" hidden="false" customHeight="false" outlineLevel="0" collapsed="false">
      <c r="B13" s="364" t="str">
        <f aca="false">VLOOKUP(A11&amp;"2",Groups!$B$7:$D$35,3,0)</f>
        <v>Croatia</v>
      </c>
      <c r="C13" s="366" t="n">
        <v>0</v>
      </c>
      <c r="E13" s="364" t="str">
        <f aca="false">VLOOKUP(D11&amp;"2",Groups!$B$7:$D$35,3,0)</f>
        <v>Slovakia</v>
      </c>
      <c r="F13" s="366" t="n">
        <v>0</v>
      </c>
    </row>
    <row r="14" customFormat="false" ht="14.5" hidden="false" customHeight="false" outlineLevel="0" collapsed="false">
      <c r="B14" s="364" t="str">
        <f aca="false">VLOOKUP(A11&amp;"3",Groups!$B$7:$D$35,3,0)</f>
        <v>Italy</v>
      </c>
      <c r="C14" s="366" t="n">
        <v>0</v>
      </c>
      <c r="E14" s="364" t="str">
        <f aca="false">VLOOKUP(D11&amp;"3",Groups!$B$7:$D$35,3,0)</f>
        <v>Romania</v>
      </c>
      <c r="F14" s="366" t="n">
        <v>0</v>
      </c>
    </row>
    <row r="15" customFormat="false" ht="14.5" hidden="false" customHeight="false" outlineLevel="0" collapsed="false">
      <c r="B15" s="364" t="str">
        <f aca="false">VLOOKUP(A11&amp;"4",Groups!$B$7:$D$35,3,0)</f>
        <v>Albania</v>
      </c>
      <c r="C15" s="366" t="n">
        <v>0</v>
      </c>
      <c r="E15" s="364" t="str">
        <f aca="false">VLOOKUP(D11&amp;"4",Groups!$B$7:$D$35,3,0)</f>
        <v>Ukraine</v>
      </c>
      <c r="F15" s="366" t="n">
        <v>0</v>
      </c>
    </row>
    <row r="16" customFormat="false" ht="14.5" hidden="false" customHeight="false" outlineLevel="0" collapsed="false">
      <c r="C16" s="106"/>
      <c r="F16" s="106"/>
    </row>
    <row r="17" customFormat="false" ht="19" hidden="false" customHeight="false" outlineLevel="0" collapsed="false">
      <c r="A17" s="361" t="s">
        <v>62</v>
      </c>
      <c r="B17" s="362" t="str">
        <f aca="false">Language!$E$95&amp;" "&amp;A17</f>
        <v>Group C</v>
      </c>
      <c r="C17" s="363" t="str">
        <f aca="false">Language!$E$126</f>
        <v>Bonus</v>
      </c>
      <c r="D17" s="361" t="s">
        <v>63</v>
      </c>
      <c r="E17" s="362" t="str">
        <f aca="false">Language!$E$95&amp;" "&amp;D17</f>
        <v>Group F</v>
      </c>
      <c r="F17" s="363" t="str">
        <f aca="false">Language!$E$126</f>
        <v>Bonus</v>
      </c>
    </row>
    <row r="18" customFormat="false" ht="14.5" hidden="false" customHeight="false" outlineLevel="0" collapsed="false">
      <c r="B18" s="364" t="str">
        <f aca="false">VLOOKUP(A17&amp;"1",Groups!$B$7:$D$35,3,0)</f>
        <v>Slovenia</v>
      </c>
      <c r="C18" s="365" t="n">
        <v>0</v>
      </c>
      <c r="E18" s="364" t="str">
        <f aca="false">VLOOKUP(D17&amp;"1",Groups!$B$7:$D$35,3,0)</f>
        <v>Türkiye</v>
      </c>
      <c r="F18" s="365" t="n">
        <v>0</v>
      </c>
    </row>
    <row r="19" customFormat="false" ht="14.5" hidden="false" customHeight="false" outlineLevel="0" collapsed="false">
      <c r="B19" s="364" t="str">
        <f aca="false">VLOOKUP(A17&amp;"2",Groups!$B$7:$D$35,3,0)</f>
        <v>Denmark</v>
      </c>
      <c r="C19" s="366" t="n">
        <v>0</v>
      </c>
      <c r="E19" s="364" t="str">
        <f aca="false">VLOOKUP(D17&amp;"2",Groups!$B$7:$D$35,3,0)</f>
        <v>Georgia</v>
      </c>
      <c r="F19" s="366" t="n">
        <v>0</v>
      </c>
    </row>
    <row r="20" customFormat="false" ht="14.5" hidden="false" customHeight="false" outlineLevel="0" collapsed="false">
      <c r="B20" s="364" t="str">
        <f aca="false">VLOOKUP(A17&amp;"3",Groups!$B$7:$D$35,3,0)</f>
        <v>Serbia</v>
      </c>
      <c r="C20" s="366" t="n">
        <v>0</v>
      </c>
      <c r="E20" s="364" t="str">
        <f aca="false">VLOOKUP(D17&amp;"3",Groups!$B$7:$D$35,3,0)</f>
        <v>Portugal</v>
      </c>
      <c r="F20" s="366" t="n">
        <v>0</v>
      </c>
    </row>
    <row r="21" customFormat="false" ht="14.5" hidden="false" customHeight="false" outlineLevel="0" collapsed="false">
      <c r="B21" s="364" t="str">
        <f aca="false">VLOOKUP(A17&amp;"4",Groups!$B$7:$D$35,3,0)</f>
        <v>England</v>
      </c>
      <c r="C21" s="366" t="n">
        <v>0</v>
      </c>
      <c r="E21" s="364" t="str">
        <f aca="false">VLOOKUP(D17&amp;"4",Groups!$B$7:$D$35,3,0)</f>
        <v>Czechia</v>
      </c>
      <c r="F21" s="366" t="n">
        <v>0</v>
      </c>
    </row>
    <row r="22" customFormat="false" ht="14.5" hidden="false" customHeight="false" outlineLevel="0" collapsed="false">
      <c r="C22" s="106"/>
      <c r="F22" s="106"/>
    </row>
    <row r="23" customFormat="false" ht="15" hidden="false" customHeight="true" outlineLevel="0" collapsed="false">
      <c r="A23" s="361"/>
      <c r="D23" s="361"/>
      <c r="E23" s="367"/>
      <c r="F23" s="368"/>
    </row>
    <row r="24" customFormat="false" ht="14.5" hidden="true" customHeight="false" outlineLevel="0" collapsed="false">
      <c r="E24" s="113"/>
      <c r="F24" s="369"/>
    </row>
    <row r="25" customFormat="false" ht="14.5" hidden="true" customHeight="false" outlineLevel="0" collapsed="false">
      <c r="E25" s="113"/>
      <c r="F25" s="369"/>
    </row>
    <row r="26" customFormat="false" ht="14.5" hidden="true" customHeight="false" outlineLevel="0" collapsed="false">
      <c r="E26" s="113"/>
      <c r="F26" s="369"/>
    </row>
    <row r="27" customFormat="false" ht="14.5" hidden="true" customHeight="false" outlineLevel="0" collapsed="false">
      <c r="E27" s="113"/>
      <c r="F27" s="369"/>
    </row>
  </sheetData>
  <sheetProtection sheet="true" selectLockedCells="true"/>
  <mergeCells count="2">
    <mergeCell ref="B2:F2"/>
    <mergeCell ref="B3:F3"/>
  </mergeCells>
  <conditionalFormatting sqref="C6:C9">
    <cfRule type="cellIs" priority="2" operator="notEqual" aboveAverage="0" equalAverage="0" bottom="0" percent="0" rank="0" text="" dxfId="557">
      <formula>0</formula>
    </cfRule>
  </conditionalFormatting>
  <conditionalFormatting sqref="C12:C15">
    <cfRule type="cellIs" priority="3" operator="notEqual" aboveAverage="0" equalAverage="0" bottom="0" percent="0" rank="0" text="" dxfId="558">
      <formula>0</formula>
    </cfRule>
  </conditionalFormatting>
  <conditionalFormatting sqref="C18:C21">
    <cfRule type="cellIs" priority="4" operator="notEqual" aboveAverage="0" equalAverage="0" bottom="0" percent="0" rank="0" text="" dxfId="559">
      <formula>0</formula>
    </cfRule>
  </conditionalFormatting>
  <conditionalFormatting sqref="F6:F9">
    <cfRule type="cellIs" priority="5" operator="notEqual" aboveAverage="0" equalAverage="0" bottom="0" percent="0" rank="0" text="" dxfId="560">
      <formula>0</formula>
    </cfRule>
  </conditionalFormatting>
  <conditionalFormatting sqref="F12:F15">
    <cfRule type="cellIs" priority="6" operator="notEqual" aboveAverage="0" equalAverage="0" bottom="0" percent="0" rank="0" text="" dxfId="561">
      <formula>0</formula>
    </cfRule>
  </conditionalFormatting>
  <conditionalFormatting sqref="F18:F21">
    <cfRule type="cellIs" priority="7" operator="notEqual" aboveAverage="0" equalAverage="0" bottom="0" percent="0" rank="0" text="" dxfId="562">
      <formula>0</formula>
    </cfRule>
  </conditionalFormatting>
  <conditionalFormatting sqref="F24:F27">
    <cfRule type="cellIs" priority="8" operator="greaterThan" aboveAverage="0" equalAverage="0" bottom="0" percent="0" rank="0" text="" dxfId="563">
      <formula>0</formula>
    </cfRule>
  </conditionalFormatting>
  <dataValidations count="2">
    <dataValidation allowBlank="true" errorStyle="stop" operator="between" showDropDown="false" showErrorMessage="true" showInputMessage="true" sqref="F24:F27" type="whole">
      <formula1>0</formula1>
      <formula2>99</formula2>
    </dataValidation>
    <dataValidation allowBlank="true" errorStyle="stop" operator="between" showDropDown="false" showErrorMessage="true" showInputMessage="true" sqref="C6:C9 F6:F9 C12:C15 F12:F15 C18:C21 F18:F21" type="whole">
      <formula1>-9</formula1>
      <formula2>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I5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Y1" activeCellId="0" sqref="Y1"/>
    </sheetView>
  </sheetViews>
  <sheetFormatPr defaultColWidth="11.47265625" defaultRowHeight="14.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06" width="5.72"/>
    <col collapsed="false" customWidth="true" hidden="false" outlineLevel="0" max="6" min="6" style="0" width="4.72"/>
    <col collapsed="false" customWidth="true" hidden="false" outlineLevel="0" max="7" min="7" style="106" width="2.72"/>
    <col collapsed="false" customWidth="true" hidden="false" outlineLevel="0" max="8" min="8" style="0" width="4.72"/>
    <col collapsed="false" customWidth="true" hidden="false" outlineLevel="0" max="9" min="9" style="0" width="6.01"/>
    <col collapsed="false" customWidth="true" hidden="false" outlineLevel="0" max="10" min="10" style="0" width="1.82"/>
    <col collapsed="false" customWidth="true" hidden="false" outlineLevel="0" max="11" min="11" style="0" width="2.18"/>
    <col collapsed="false" customWidth="true" hidden="false" outlineLevel="0" max="13" min="12" style="106" width="5.72"/>
    <col collapsed="false" customWidth="true" hidden="false" outlineLevel="0" max="14" min="14" style="106" width="2.18"/>
    <col collapsed="false" customWidth="true" hidden="false" outlineLevel="0" max="15" min="15" style="106" width="2"/>
    <col collapsed="false" customWidth="true" hidden="false" outlineLevel="0" max="17" min="16" style="106" width="5.72"/>
    <col collapsed="false" customWidth="true" hidden="false" outlineLevel="0" max="18" min="18" style="0" width="4.72"/>
    <col collapsed="false" customWidth="true" hidden="false" outlineLevel="0" max="19" min="19" style="106" width="2.82"/>
    <col collapsed="false" customWidth="true" hidden="false" outlineLevel="0" max="20" min="20" style="0" width="4.72"/>
    <col collapsed="false" customWidth="true" hidden="false" outlineLevel="0" max="21" min="21" style="0" width="4.82"/>
    <col collapsed="false" customWidth="true" hidden="false" outlineLevel="0" max="22" min="22" style="106" width="13.82"/>
    <col collapsed="false" customWidth="false" hidden="false" outlineLevel="0" max="23" min="23" style="106" width="11.45"/>
    <col collapsed="false" customWidth="false" hidden="true" outlineLevel="0" max="25" min="25" style="106" width="11.45"/>
    <col collapsed="false" customWidth="true" hidden="true" outlineLevel="0" max="26" min="26" style="106" width="5.17"/>
    <col collapsed="false" customWidth="false" hidden="true" outlineLevel="0" max="1024" min="27" style="0" width="11.45"/>
  </cols>
  <sheetData>
    <row r="1" customFormat="false" ht="28.5" hidden="false" customHeight="false" outlineLevel="0" collapsed="false">
      <c r="B1" s="370" t="str">
        <f aca="false">Language!$E$85</f>
        <v>Direct comparisons</v>
      </c>
      <c r="C1" s="370"/>
      <c r="D1" s="370"/>
      <c r="E1" s="370"/>
      <c r="F1" s="370"/>
      <c r="G1" s="370"/>
      <c r="H1" s="370"/>
      <c r="I1" s="370"/>
      <c r="J1" s="370"/>
      <c r="K1" s="370"/>
      <c r="L1" s="370"/>
      <c r="M1" s="370"/>
      <c r="N1" s="370"/>
      <c r="O1" s="370"/>
      <c r="P1" s="370"/>
      <c r="Q1" s="370"/>
      <c r="R1" s="370"/>
      <c r="S1" s="370"/>
      <c r="T1" s="370"/>
      <c r="U1" s="370"/>
      <c r="V1" s="370"/>
      <c r="W1" s="370"/>
    </row>
    <row r="2" customFormat="false" ht="15" hidden="false" customHeight="false" outlineLevel="0" collapsed="false">
      <c r="AA2" s="371"/>
    </row>
    <row r="3" customFormat="false" ht="19" hidden="false" customHeight="false" outlineLevel="0" collapsed="false">
      <c r="B3" s="372" t="str">
        <f aca="false">IF(OR($AE9&gt;0,$L5&lt;&gt;"",$L6&lt;&gt;"",$L7&lt;&gt;""),"","")</f>
        <v></v>
      </c>
      <c r="C3" s="373" t="str">
        <f aca="false">Language!$E$95&amp;" A"</f>
        <v>Group A</v>
      </c>
      <c r="D3" s="374" t="str">
        <f aca="false">Language!$E$103</f>
        <v>Total</v>
      </c>
      <c r="E3" s="374"/>
      <c r="F3" s="374"/>
      <c r="G3" s="374"/>
      <c r="H3" s="374"/>
      <c r="I3" s="374"/>
      <c r="J3" s="375" t="str">
        <f aca="false">Language!$E$106</f>
        <v>Dir. Comp.(2)</v>
      </c>
      <c r="K3" s="375"/>
      <c r="L3" s="375"/>
      <c r="M3" s="375"/>
      <c r="N3" s="375"/>
      <c r="O3" s="375"/>
      <c r="P3" s="375" t="str">
        <f aca="false">Language!$E$107</f>
        <v>Dir. Comp.(3)</v>
      </c>
      <c r="Q3" s="375"/>
      <c r="R3" s="375"/>
      <c r="S3" s="375"/>
      <c r="T3" s="375"/>
      <c r="U3" s="376"/>
      <c r="V3" s="377"/>
      <c r="W3" s="378"/>
      <c r="Y3" s="135" t="s">
        <v>64</v>
      </c>
      <c r="AA3" s="151" t="s">
        <v>65</v>
      </c>
      <c r="AE3" s="151" t="s">
        <v>66</v>
      </c>
      <c r="AF3" s="151" t="s">
        <v>67</v>
      </c>
    </row>
    <row r="4" customFormat="false" ht="15" hidden="false" customHeight="false" outlineLevel="0" collapsed="false">
      <c r="D4" s="135" t="str">
        <f aca="false">Language!$E$97</f>
        <v>Pts</v>
      </c>
      <c r="E4" s="106" t="str">
        <f aca="false">Language!$E$98</f>
        <v>GD</v>
      </c>
      <c r="F4" s="379" t="str">
        <f aca="false">Language!$E$99</f>
        <v>Goals</v>
      </c>
      <c r="G4" s="379"/>
      <c r="H4" s="379"/>
      <c r="I4" s="106" t="str">
        <f aca="false">Language!$E$100</f>
        <v>Wins</v>
      </c>
      <c r="L4" s="135" t="str">
        <f aca="false">Language!$E$97</f>
        <v>Pts</v>
      </c>
      <c r="M4" s="135" t="str">
        <f aca="false">Language!$E$101</f>
        <v>Pen</v>
      </c>
      <c r="N4" s="135"/>
      <c r="O4" s="135"/>
      <c r="P4" s="135" t="str">
        <f aca="false">Language!$E$97</f>
        <v>Pts</v>
      </c>
      <c r="Q4" s="106" t="str">
        <f aca="false">Language!$E$98</f>
        <v>GD</v>
      </c>
      <c r="R4" s="379" t="str">
        <f aca="false">Language!$E$99</f>
        <v>Goals</v>
      </c>
      <c r="S4" s="379"/>
      <c r="T4" s="379"/>
      <c r="V4" s="106" t="str">
        <f aca="false">Language!$E$104</f>
        <v>Fair Play</v>
      </c>
      <c r="W4" s="380" t="str">
        <f aca="false">Language!$E$105</f>
        <v>Not clear</v>
      </c>
      <c r="AF4" s="381" t="s">
        <v>68</v>
      </c>
      <c r="AG4" s="381" t="s">
        <v>69</v>
      </c>
      <c r="AH4" s="381" t="s">
        <v>70</v>
      </c>
      <c r="AI4" s="381" t="s">
        <v>71</v>
      </c>
    </row>
    <row r="5" customFormat="false" ht="15.5" hidden="false" customHeight="false" outlineLevel="0" collapsed="false">
      <c r="B5" s="382" t="s">
        <v>56</v>
      </c>
      <c r="C5" s="383" t="str">
        <f aca="false">GrpA!$P$11</f>
        <v>Germany</v>
      </c>
      <c r="D5" s="384" t="n">
        <f aca="false">GrpA!$Q$11</f>
        <v>3</v>
      </c>
      <c r="E5" s="385" t="n">
        <f aca="false">GrpA!$R$11</f>
        <v>1</v>
      </c>
      <c r="F5" s="386" t="n">
        <f aca="false">GrpA!$S$11</f>
        <v>2</v>
      </c>
      <c r="G5" s="387" t="s">
        <v>72</v>
      </c>
      <c r="H5" s="388" t="n">
        <f aca="false">GrpA!$T$11</f>
        <v>1</v>
      </c>
      <c r="I5" s="389" t="n">
        <f aca="false">GrpA!$U$11</f>
        <v>1</v>
      </c>
      <c r="L5" s="390" t="str">
        <f aca="false">GrpA!$AD$11</f>
        <v/>
      </c>
      <c r="M5" s="391" t="str">
        <f aca="false">GrpA!$AE$11</f>
        <v/>
      </c>
      <c r="N5" s="392"/>
      <c r="O5" s="392"/>
      <c r="P5" s="393" t="str">
        <f aca="false">IF($AE9=0,"",IF(INDEX($AA5:$AD8,1,$AE9)=0,"",INDEX($AF5:$AI7,INDEX($AA5:$AD8,1,$AE9),1)))</f>
        <v/>
      </c>
      <c r="Q5" s="394" t="str">
        <f aca="false">IF($AE9=0,"",IF(INDEX($AA5:$AD8,1,$AE9)=0,"",INDEX($AF5:$AI7,INDEX($AA5:$AD8,1,$AE9),2)))</f>
        <v/>
      </c>
      <c r="R5" s="395" t="str">
        <f aca="false">IF($AE9=0,"",IF(INDEX($AA5:$AD8,1,$AE9)=0,"",INDEX($AF5:$AI7,INDEX($AA5:$AD8,1,$AE9),3)))</f>
        <v/>
      </c>
      <c r="S5" s="396" t="s">
        <v>72</v>
      </c>
      <c r="T5" s="397" t="str">
        <f aca="false">IF($AE9=0,"",IF(INDEX($AA5:$AD8,1,$AE9)=0,"",INDEX($AF5:$AI7,INDEX($AA5:$AD8,1,$AE9),4)))</f>
        <v/>
      </c>
      <c r="V5" s="398" t="n">
        <f aca="false">SUMIFS(FairPlayPoints1,FairPlayTeams1,$C5)+SUMIFS(FairPlayPoints2,FairPlayTeams2,$C5)</f>
        <v>0</v>
      </c>
      <c r="W5" s="399" t="str">
        <f aca="false">IF($Y5&gt;0,"•","")</f>
        <v/>
      </c>
      <c r="Y5" s="106" t="n">
        <f aca="false">IF(AND(OR(TRUNC(GrpA!$V$11,4)=TRUNC(GrpA!$V$12,4),TRUNC(GrpA!$V$11,4)=TRUNC(GrpA!$V$13,4),TRUNC(GrpA!$V$11,4)=TRUNC(GrpA!$V$14,4)),VLOOKUP(GrpA!$P$11,GrpA!$P$4:$AC$7,14,0)),1,0)</f>
        <v>0</v>
      </c>
      <c r="AA5" s="106" t="n">
        <f aca="false">IF(VLOOKUP($C5,GrpA!$P$18:$X$21,9,0)+VLOOKUP($C5,GrpA!$P$18:$AD$21,15,0)&gt;0,MATCH($C5,GrpA!$P$18:$P$21,0),0)</f>
        <v>0</v>
      </c>
      <c r="AB5" s="106" t="n">
        <f aca="false">IF(VLOOKUP($C5,GrpA!$P$23:$X$26,9,0)+VLOOKUP($C5,GrpA!$P$23:$AD$26,15,0)&gt;0,MATCH($C5,GrpA!$P$23:$P$26,0),0)</f>
        <v>0</v>
      </c>
      <c r="AC5" s="106" t="n">
        <f aca="false">IF(VLOOKUP($C5,GrpA!$P$28:$X$31,9,0)+VLOOKUP($C5,GrpA!$P$28:$AD$31,15,0)&gt;0,MATCH($C5,GrpA!$P$28:$P$31,0),0)</f>
        <v>0</v>
      </c>
      <c r="AD5" s="106" t="n">
        <f aca="false">IF(VLOOKUP($C5,GrpA!$P$33:$X$36,9,0)+VLOOKUP($C5,GrpA!$P$33:$AD$36,15,0)&gt;0,MATCH($C5,GrpA!$P$33:$P$36,0),0)</f>
        <v>0</v>
      </c>
      <c r="AF5" s="106" t="n">
        <f aca="false" t="array" ref="AF5:AI7">IF($AA9&gt;0,GrpA!$Q$18:$T$20,IF($AB9&gt;0,GrpA!$Q$23:$T$25,IF($AC9&gt;0,GrpA!$Q$28:$T$30,IF($AD9&gt;0,GrpA!$Q$33:$T$35,"0"))))</f>
        <v>0</v>
      </c>
      <c r="AG5" s="106" t="str">
        <v>0</v>
      </c>
      <c r="AH5" s="106" t="str">
        <v>0</v>
      </c>
      <c r="AI5" s="106" t="str">
        <v>0</v>
      </c>
    </row>
    <row r="6" customFormat="false" ht="15.5" hidden="false" customHeight="false" outlineLevel="0" collapsed="false">
      <c r="B6" s="382" t="s">
        <v>57</v>
      </c>
      <c r="C6" s="383" t="str">
        <f aca="false">GrpA!$P$12</f>
        <v>Hungary</v>
      </c>
      <c r="D6" s="400" t="n">
        <f aca="false">GrpA!$Q$12</f>
        <v>0</v>
      </c>
      <c r="E6" s="401" t="n">
        <f aca="false">GrpA!$R$12</f>
        <v>0</v>
      </c>
      <c r="F6" s="402" t="n">
        <f aca="false">GrpA!$S$12</f>
        <v>0</v>
      </c>
      <c r="G6" s="403" t="s">
        <v>72</v>
      </c>
      <c r="H6" s="404" t="n">
        <f aca="false">GrpA!$T$12</f>
        <v>0</v>
      </c>
      <c r="I6" s="405" t="n">
        <f aca="false">GrpA!$U$12</f>
        <v>0</v>
      </c>
      <c r="L6" s="406" t="str">
        <f aca="false">GrpA!$AD$12</f>
        <v/>
      </c>
      <c r="M6" s="407" t="str">
        <f aca="false">GrpA!$AE$12</f>
        <v/>
      </c>
      <c r="N6" s="392"/>
      <c r="O6" s="392"/>
      <c r="P6" s="408" t="str">
        <f aca="false">IF($AE9=0,"",IF(INDEX($AA5:$AD8,2,$AE9)=0,"",INDEX($AF5:$AI7,INDEX($AA5:$AD8,2,$AE9),1)))</f>
        <v>0</v>
      </c>
      <c r="Q6" s="409" t="str">
        <f aca="false">IF($AE9=0,"",IF(INDEX($AA5:$AD8,2,$AE9)=0,"",INDEX($AF5:$AI7,INDEX($AA5:$AD8,2,$AE9),2)))</f>
        <v>0</v>
      </c>
      <c r="R6" s="410" t="str">
        <f aca="false">IF($AE9=0,"",IF(INDEX($AA5:$AD8,2,$AE9)=0,"",INDEX($AF5:$AI7,INDEX($AA5:$AD8,2,$AE9),3)))</f>
        <v>0</v>
      </c>
      <c r="S6" s="411" t="s">
        <v>72</v>
      </c>
      <c r="T6" s="412" t="str">
        <f aca="false">IF($AE9=0,"",IF(INDEX($AA5:$AD8,2,$AE9)=0,"",INDEX($AF5:$AI7,INDEX($AA5:$AD8,2,$AE9),4)))</f>
        <v>0</v>
      </c>
      <c r="V6" s="413" t="n">
        <f aca="false">SUMIFS(FairPlayPoints1,FairPlayTeams1,$C6)+SUMIFS(FairPlayPoints2,FairPlayTeams2,$C6)</f>
        <v>0</v>
      </c>
      <c r="W6" s="414" t="str">
        <f aca="false">IF($Y6&gt;0,"•","")</f>
        <v/>
      </c>
      <c r="Y6" s="106" t="n">
        <f aca="false">IF(AND(OR(TRUNC(GrpA!$V$12,4)=TRUNC(GrpA!$V$11,4),TRUNC(GrpA!$V$12,4)=TRUNC(GrpA!$V$13,4),TRUNC(GrpA!$V$12,4)=TRUNC(GrpA!$V$14,4)),VLOOKUP(GrpA!$P$12,GrpA!$P$4:$AC$7,14,0)),1,0)</f>
        <v>0</v>
      </c>
      <c r="AA6" s="106" t="n">
        <f aca="false">IF(VLOOKUP($C6,GrpA!$P$18:$X$21,9,0)+VLOOKUP($C6,GrpA!$P$18:$AD$21,15,0)&gt;0,MATCH($C6,GrpA!$P$18:$P$21,0),0)</f>
        <v>0</v>
      </c>
      <c r="AB6" s="106" t="n">
        <f aca="false">IF(VLOOKUP($C6,GrpA!$P$23:$X$26,9,0)+VLOOKUP($C6,GrpA!$P$23:$AD$26,15,0)&gt;0,MATCH($C6,GrpA!$P$23:$P$26,0),0)</f>
        <v>0</v>
      </c>
      <c r="AC6" s="106" t="n">
        <f aca="false">IF(VLOOKUP($C6,GrpA!$P$28:$X$31,9,0)+VLOOKUP($C6,GrpA!$P$28:$AD$31,15,0)&gt;0,MATCH($C6,GrpA!$P$28:$P$31,0),0)</f>
        <v>0</v>
      </c>
      <c r="AD6" s="106" t="n">
        <f aca="false">IF(VLOOKUP($C6,GrpA!$P$33:$X$36,9,0)+VLOOKUP($C6,GrpA!$P$33:$AD$36,15,0)&gt;0,MATCH($C6,GrpA!$P$33:$P$36,0),0)</f>
        <v>2</v>
      </c>
      <c r="AF6" s="106" t="str">
        <v>0</v>
      </c>
      <c r="AG6" s="106" t="str">
        <v>0</v>
      </c>
      <c r="AH6" s="106" t="str">
        <v>0</v>
      </c>
      <c r="AI6" s="106" t="str">
        <v>0</v>
      </c>
    </row>
    <row r="7" customFormat="false" ht="15.5" hidden="false" customHeight="false" outlineLevel="0" collapsed="false">
      <c r="B7" s="382" t="s">
        <v>73</v>
      </c>
      <c r="C7" s="383" t="str">
        <f aca="false">GrpA!$P$13</f>
        <v>Switzerland</v>
      </c>
      <c r="D7" s="400" t="n">
        <f aca="false">GrpA!$Q$13</f>
        <v>0</v>
      </c>
      <c r="E7" s="401" t="n">
        <f aca="false">GrpA!$R$13</f>
        <v>0</v>
      </c>
      <c r="F7" s="402" t="n">
        <f aca="false">GrpA!$S$13</f>
        <v>0</v>
      </c>
      <c r="G7" s="403" t="s">
        <v>72</v>
      </c>
      <c r="H7" s="404" t="n">
        <f aca="false">GrpA!$T$13</f>
        <v>0</v>
      </c>
      <c r="I7" s="405" t="n">
        <f aca="false">GrpA!$U$13</f>
        <v>0</v>
      </c>
      <c r="L7" s="406" t="str">
        <f aca="false">GrpA!$AD$13</f>
        <v/>
      </c>
      <c r="M7" s="407" t="str">
        <f aca="false">GrpA!$AE$13</f>
        <v/>
      </c>
      <c r="N7" s="392"/>
      <c r="O7" s="392"/>
      <c r="P7" s="408" t="str">
        <f aca="false">IF($AE9=0,"",IF(INDEX($AA5:$AD8,3,$AE9)=0,"",INDEX($AF5:$AI7,INDEX($AA5:$AD8,3,$AE9),1)))</f>
        <v>0</v>
      </c>
      <c r="Q7" s="409" t="str">
        <f aca="false">IF($AE9=0,"",IF(INDEX($AA5:$AD8,3,$AE9)=0,"",INDEX($AF5:$AI7,INDEX($AA5:$AD8,3,$AE9),2)))</f>
        <v>0</v>
      </c>
      <c r="R7" s="410" t="str">
        <f aca="false">IF($AE9=0,"",IF(INDEX($AA5:$AD8,3,$AE9)=0,"",INDEX($AF5:$AI7,INDEX($AA5:$AD8,3,$AE9),3)))</f>
        <v>0</v>
      </c>
      <c r="S7" s="411" t="s">
        <v>72</v>
      </c>
      <c r="T7" s="412" t="str">
        <f aca="false">IF($AE9=0,"",IF(INDEX($AA5:$AD8,3,$AE9)=0,"",INDEX($AF5:$AI7,INDEX($AA5:$AD8,3,$AE9),4)))</f>
        <v>0</v>
      </c>
      <c r="V7" s="413" t="n">
        <f aca="false">SUMIFS(FairPlayPoints1,FairPlayTeams1,$C7)+SUMIFS(FairPlayPoints2,FairPlayTeams2,$C7)</f>
        <v>0</v>
      </c>
      <c r="W7" s="414" t="str">
        <f aca="false">IF($Y7&gt;0,"•","")</f>
        <v/>
      </c>
      <c r="Y7" s="106" t="n">
        <f aca="false">IF(AND(OR(TRUNC(GrpA!$V$13,4)=TRUNC(GrpA!$V$11,4),TRUNC(GrpA!$V$13,4)=TRUNC(GrpA!$V$12,4),TRUNC(GrpA!$V$13,4)=TRUNC(GrpA!$V$14,4)),VLOOKUP(GrpA!$P$13,GrpA!$P$4:$AC$7,14,0)),1,0)</f>
        <v>0</v>
      </c>
      <c r="AA7" s="106" t="n">
        <f aca="false">IF(VLOOKUP($C7,GrpA!$P$18:$X$21,9,0)+VLOOKUP($C7,GrpA!$P$18:$AD$21,15,0)&gt;0,MATCH($C7,GrpA!$P$18:$P$21,0),0)</f>
        <v>0</v>
      </c>
      <c r="AB7" s="106" t="n">
        <f aca="false">IF(VLOOKUP($C7,GrpA!$P$23:$X$26,9,0)+VLOOKUP($C7,GrpA!$P$23:$AD$26,15,0)&gt;0,MATCH($C7,GrpA!$P$23:$P$26,0),0)</f>
        <v>0</v>
      </c>
      <c r="AC7" s="106" t="n">
        <f aca="false">IF(VLOOKUP($C7,GrpA!$P$28:$X$31,9,0)+VLOOKUP($C7,GrpA!$P$28:$AD$31,15,0)&gt;0,MATCH($C7,GrpA!$P$28:$P$31,0),0)</f>
        <v>0</v>
      </c>
      <c r="AD7" s="106" t="n">
        <f aca="false">IF(VLOOKUP($C7,GrpA!$P$33:$X$36,9,0)+VLOOKUP($C7,GrpA!$P$33:$AD$36,15,0)&gt;0,MATCH($C7,GrpA!$P$33:$P$36,0),0)</f>
        <v>3</v>
      </c>
      <c r="AF7" s="106" t="str">
        <v>0</v>
      </c>
      <c r="AG7" s="106" t="str">
        <v>0</v>
      </c>
      <c r="AH7" s="106" t="str">
        <v>0</v>
      </c>
      <c r="AI7" s="106" t="str">
        <v>0</v>
      </c>
    </row>
    <row r="8" customFormat="false" ht="16" hidden="false" customHeight="false" outlineLevel="0" collapsed="false">
      <c r="B8" s="382" t="s">
        <v>74</v>
      </c>
      <c r="C8" s="383" t="str">
        <f aca="false">GrpA!$P$14</f>
        <v>Scotland</v>
      </c>
      <c r="D8" s="415" t="n">
        <f aca="false">GrpA!$Q$14</f>
        <v>0</v>
      </c>
      <c r="E8" s="416" t="n">
        <f aca="false">GrpA!$R$14</f>
        <v>-1</v>
      </c>
      <c r="F8" s="417" t="n">
        <f aca="false">GrpA!$S$14</f>
        <v>1</v>
      </c>
      <c r="G8" s="418" t="s">
        <v>72</v>
      </c>
      <c r="H8" s="419" t="n">
        <f aca="false">GrpA!$T$14</f>
        <v>2</v>
      </c>
      <c r="I8" s="420" t="n">
        <f aca="false">GrpA!$U$14</f>
        <v>0</v>
      </c>
      <c r="L8" s="421" t="str">
        <f aca="false">GrpA!$AD$14</f>
        <v/>
      </c>
      <c r="M8" s="422" t="str">
        <f aca="false">GrpA!$AE$14</f>
        <v/>
      </c>
      <c r="N8" s="392"/>
      <c r="O8" s="392"/>
      <c r="P8" s="423" t="n">
        <f aca="false">IF($AE9=0,"",IF(INDEX($AA5:$AD8,4,$AE9)=0,"",INDEX($AF5:$AI7,INDEX($AA5:$AD8,4,$AE9),1)))</f>
        <v>0</v>
      </c>
      <c r="Q8" s="424" t="str">
        <f aca="false">IF($AE9=0,"",IF(INDEX($AA5:$AD8,4,$AE9)=0,"",INDEX($AF5:$AI7,INDEX($AA5:$AD8,4,$AE9),2)))</f>
        <v>0</v>
      </c>
      <c r="R8" s="425" t="str">
        <f aca="false">IF($AE9=0,"",IF(INDEX($AA5:$AD8,4,$AE9)=0,"",INDEX($AF5:$AI7,INDEX($AA5:$AD8,4,$AE9),3)))</f>
        <v>0</v>
      </c>
      <c r="S8" s="426" t="s">
        <v>72</v>
      </c>
      <c r="T8" s="427" t="str">
        <f aca="false">IF($AE9=0,"",IF(INDEX($AA5:$AD8,4,$AE9)=0,"",INDEX($AF5:$AI7,INDEX($AA5:$AD8,4,$AE9),4)))</f>
        <v>0</v>
      </c>
      <c r="V8" s="428" t="n">
        <f aca="false">SUMIFS(FairPlayPoints1,FairPlayTeams1,$C8)+SUMIFS(FairPlayPoints2,FairPlayTeams2,$C8)</f>
        <v>0</v>
      </c>
      <c r="W8" s="429" t="str">
        <f aca="false">IF($Y8&gt;0,"•","")</f>
        <v/>
      </c>
      <c r="Y8" s="106" t="n">
        <f aca="false">IF(AND(OR(TRUNC(GrpA!$V$14,4)=TRUNC(GrpA!$V$11,4),TRUNC(GrpA!$V$14,4)=TRUNC(GrpA!$V$12,4),TRUNC(GrpA!$V$14,4)=TRUNC(GrpA!$V$13,4)),VLOOKUP(GrpA!$P$14,GrpA!$P$4:$AC$7,14,0)),1,0)</f>
        <v>0</v>
      </c>
      <c r="AA8" s="106" t="n">
        <f aca="false">IF(VLOOKUP($C8,GrpA!$P$18:$X$21,9,0)+VLOOKUP($C8,GrpA!$P$18:$AD$21,15,0)&gt;0,MATCH($C8,GrpA!$P$18:$P$21,0),0)</f>
        <v>0</v>
      </c>
      <c r="AB8" s="106" t="n">
        <f aca="false">IF(VLOOKUP($C8,GrpA!$P$23:$X$26,9,0)+VLOOKUP($C8,GrpA!$P$23:$AD$26,15,0)&gt;0,MATCH($C8,GrpA!$P$23:$P$26,0),0)</f>
        <v>0</v>
      </c>
      <c r="AC8" s="106" t="n">
        <f aca="false">IF(VLOOKUP($C8,GrpA!$P$28:$X$31,9,0)+VLOOKUP($C8,GrpA!$P$28:$AD$31,15,0)&gt;0,MATCH($C8,GrpA!$P$28:$P$31,0),0)</f>
        <v>0</v>
      </c>
      <c r="AD8" s="106" t="n">
        <f aca="false">IF(VLOOKUP($C8,GrpA!$P$33:$X$36,9,0)+VLOOKUP($C8,GrpA!$P$33:$AD$36,15,0)&gt;0,MATCH($C8,GrpA!$P$33:$P$36,0),0)</f>
        <v>1</v>
      </c>
    </row>
    <row r="9" customFormat="false" ht="14.5" hidden="false" customHeight="false" outlineLevel="0" collapsed="false">
      <c r="AA9" s="430" t="n">
        <f aca="false">SUM(AA5:AA8)</f>
        <v>0</v>
      </c>
      <c r="AB9" s="430" t="n">
        <f aca="false">SUM(AB5:AB8)</f>
        <v>0</v>
      </c>
      <c r="AC9" s="430" t="n">
        <f aca="false">SUM(AC5:AC8)</f>
        <v>0</v>
      </c>
      <c r="AD9" s="430" t="n">
        <f aca="false">SUM(AD5:AD8)</f>
        <v>6</v>
      </c>
      <c r="AE9" s="106" t="n">
        <f aca="false" t="array" ref="AE9:AE9">MAX(IF($AA9:$AD9&gt;0,COLUMN($AA9:$AD9)-COLUMN(Z$1),0))</f>
        <v>4</v>
      </c>
    </row>
    <row r="10" customFormat="false" ht="15" hidden="false" customHeight="false" outlineLevel="0" collapsed="false"/>
    <row r="11" customFormat="false" ht="19" hidden="false" customHeight="false" outlineLevel="0" collapsed="false">
      <c r="B11" s="372" t="str">
        <f aca="false">IF(OR($AE17&gt;0,$L13&lt;&gt;"",$L14&lt;&gt;"",$L15&lt;&gt;""),"","")</f>
        <v/>
      </c>
      <c r="C11" s="373" t="str">
        <f aca="false">Language!$E$95&amp;" B"</f>
        <v>Group B</v>
      </c>
      <c r="D11" s="374" t="str">
        <f aca="false">Language!$E$103</f>
        <v>Total</v>
      </c>
      <c r="E11" s="374"/>
      <c r="F11" s="374"/>
      <c r="G11" s="374"/>
      <c r="H11" s="374"/>
      <c r="I11" s="374"/>
      <c r="J11" s="375" t="str">
        <f aca="false">Language!$E$106</f>
        <v>Dir. Comp.(2)</v>
      </c>
      <c r="K11" s="375"/>
      <c r="L11" s="375"/>
      <c r="M11" s="375"/>
      <c r="N11" s="375"/>
      <c r="O11" s="375"/>
      <c r="P11" s="375" t="str">
        <f aca="false">Language!$E$107</f>
        <v>Dir. Comp.(3)</v>
      </c>
      <c r="Q11" s="375"/>
      <c r="R11" s="375"/>
      <c r="S11" s="375"/>
      <c r="T11" s="375"/>
      <c r="U11" s="376"/>
      <c r="V11" s="377"/>
      <c r="W11" s="378"/>
    </row>
    <row r="12" customFormat="false" ht="15" hidden="false" customHeight="false" outlineLevel="0" collapsed="false">
      <c r="D12" s="135" t="str">
        <f aca="false">Language!$E$97</f>
        <v>Pts</v>
      </c>
      <c r="E12" s="106" t="str">
        <f aca="false">Language!$E$98</f>
        <v>GD</v>
      </c>
      <c r="F12" s="379" t="str">
        <f aca="false">Language!$E$99</f>
        <v>Goals</v>
      </c>
      <c r="G12" s="379"/>
      <c r="H12" s="379"/>
      <c r="I12" s="106" t="str">
        <f aca="false">Language!$E$100</f>
        <v>Wins</v>
      </c>
      <c r="L12" s="135" t="str">
        <f aca="false">Language!$E$97</f>
        <v>Pts</v>
      </c>
      <c r="M12" s="135" t="str">
        <f aca="false">Language!$E$101</f>
        <v>Pen</v>
      </c>
      <c r="N12" s="135"/>
      <c r="O12" s="135"/>
      <c r="P12" s="135" t="str">
        <f aca="false">Language!$E$97</f>
        <v>Pts</v>
      </c>
      <c r="Q12" s="106" t="str">
        <f aca="false">Language!$E$98</f>
        <v>GD</v>
      </c>
      <c r="R12" s="379" t="str">
        <f aca="false">Language!$E$99</f>
        <v>Goals</v>
      </c>
      <c r="S12" s="379"/>
      <c r="T12" s="379"/>
      <c r="V12" s="106" t="str">
        <f aca="false">Language!$E$104</f>
        <v>Fair Play</v>
      </c>
      <c r="W12" s="380" t="str">
        <f aca="false">Language!$E$105</f>
        <v>Not clear</v>
      </c>
    </row>
    <row r="13" customFormat="false" ht="15.5" hidden="false" customHeight="false" outlineLevel="0" collapsed="false">
      <c r="B13" s="382" t="s">
        <v>56</v>
      </c>
      <c r="C13" s="431" t="str">
        <f aca="false">GrpB!$P$11</f>
        <v>Spain</v>
      </c>
      <c r="D13" s="384" t="n">
        <f aca="false">GrpB!$Q$11</f>
        <v>0</v>
      </c>
      <c r="E13" s="385" t="n">
        <f aca="false">GrpB!$R$11</f>
        <v>0</v>
      </c>
      <c r="F13" s="386" t="n">
        <f aca="false">GrpB!$S$11</f>
        <v>0</v>
      </c>
      <c r="G13" s="387" t="s">
        <v>72</v>
      </c>
      <c r="H13" s="388" t="n">
        <f aca="false">GrpB!$T$11</f>
        <v>0</v>
      </c>
      <c r="I13" s="389" t="n">
        <f aca="false">GrpB!$U$11</f>
        <v>0</v>
      </c>
      <c r="L13" s="390" t="str">
        <f aca="false">GrpB!$AD$11</f>
        <v/>
      </c>
      <c r="M13" s="391" t="str">
        <f aca="false">GrpB!$AE$11</f>
        <v/>
      </c>
      <c r="N13" s="392"/>
      <c r="O13" s="392"/>
      <c r="P13" s="393" t="str">
        <f aca="false">IF($AE17=0,"",IF(INDEX($AA13:$AD16,1,$AE17)=0,"",INDEX($AF13:$AI15,INDEX($AA13:$AD16,1,$AE17),1)))</f>
        <v/>
      </c>
      <c r="Q13" s="394" t="str">
        <f aca="false">IF($AE17=0,"",IF(INDEX($AA13:$AD16,1,$AE17)=0,"",INDEX($AF13:$AI15,INDEX($AA13:$AD16,1,$AE17),2)))</f>
        <v/>
      </c>
      <c r="R13" s="395" t="str">
        <f aca="false">IF($AE17=0,"",IF(INDEX($AA13:$AD16,1,$AE17)=0,"",INDEX($AF13:$AI15,INDEX($AA13:$AD16,1,$AE17),3)))</f>
        <v/>
      </c>
      <c r="S13" s="396" t="s">
        <v>72</v>
      </c>
      <c r="T13" s="397" t="str">
        <f aca="false">IF($AE17=0,"",IF(INDEX($AA13:$AD16,1,$AE17)=0,"",INDEX($AF13:$AI15,INDEX($AA13:$AD16,1,$AE17),4)))</f>
        <v/>
      </c>
      <c r="V13" s="398" t="n">
        <f aca="false">SUMIFS(FairPlayPoints1,FairPlayTeams1,$C13)+SUMIFS(FairPlayPoints2,FairPlayTeams2,$C13)</f>
        <v>0</v>
      </c>
      <c r="W13" s="399" t="str">
        <f aca="false">IF($Y13&gt;0,"•","")</f>
        <v/>
      </c>
      <c r="Y13" s="106" t="n">
        <f aca="false">IF(AND(OR(TRUNC(GrpB!$V$11,4)=TRUNC(GrpB!$V$12,4),TRUNC(GrpB!$V$11,4)=TRUNC(GrpB!$V$13,4),TRUNC(GrpB!$V$11,4)=TRUNC(GrpB!$V$14,4)),VLOOKUP(GrpB!$P$11,GrpB!$P$4:$AC$7,14,0)),1,0)</f>
        <v>0</v>
      </c>
      <c r="AA13" s="106" t="n">
        <f aca="false">IF(VLOOKUP($C13,GrpB!$P$18:$X$21,9,0)+VLOOKUP($C13,GrpB!$P$18:$AD$21,15,0)&gt;0,MATCH($C13,GrpB!$P$18:$P$21,0),0)</f>
        <v>0</v>
      </c>
      <c r="AB13" s="106" t="n">
        <f aca="false">IF(VLOOKUP($C13,GrpB!$P$23:$X$26,9,0)+VLOOKUP($C13,GrpB!$P$23:$AD$26,15,0)&gt;0,MATCH($C13,GrpB!$P$23:$P$26,0),0)</f>
        <v>0</v>
      </c>
      <c r="AC13" s="106" t="n">
        <f aca="false">IF(VLOOKUP($C13,GrpB!$P$28:$X$31,9,0)+VLOOKUP($C13,GrpB!$P$28:$AD$31,15,0)&gt;0,MATCH($C13,GrpB!$P$28:$P$31,0),0)</f>
        <v>0</v>
      </c>
      <c r="AD13" s="106" t="n">
        <f aca="false">IF(VLOOKUP($C13,GrpB!$P$33:$X$36,9,0)+VLOOKUP($C13,GrpB!$P$33:$AD$36,15,0)&gt;0,MATCH($C13,GrpB!$P$33:$P$36,0),0)</f>
        <v>0</v>
      </c>
      <c r="AF13" s="106" t="str">
        <f aca="false" t="array" ref="AF13:AI15">IF($AA17&gt;0,GrpB!$Q$18:$T$20,IF($AB17&gt;0,GrpB!$Q$23:$T$25,IF($AC17&gt;0,GrpB!$Q$28:$T$30,IF($AD17&gt;0,GrpB!$Q$33:$T$35,"0"))))</f>
        <v>0</v>
      </c>
      <c r="AG13" s="106" t="str">
        <v>0</v>
      </c>
      <c r="AH13" s="106" t="str">
        <v>0</v>
      </c>
      <c r="AI13" s="106" t="str">
        <v>0</v>
      </c>
    </row>
    <row r="14" customFormat="false" ht="15.5" hidden="false" customHeight="false" outlineLevel="0" collapsed="false">
      <c r="B14" s="382" t="s">
        <v>57</v>
      </c>
      <c r="C14" s="431" t="str">
        <f aca="false">GrpB!$P$12</f>
        <v>Croatia</v>
      </c>
      <c r="D14" s="400" t="n">
        <f aca="false">GrpB!$Q$12</f>
        <v>0</v>
      </c>
      <c r="E14" s="401" t="n">
        <f aca="false">GrpB!$R$12</f>
        <v>0</v>
      </c>
      <c r="F14" s="402" t="n">
        <f aca="false">GrpB!$S$12</f>
        <v>0</v>
      </c>
      <c r="G14" s="403" t="s">
        <v>72</v>
      </c>
      <c r="H14" s="404" t="n">
        <f aca="false">GrpB!$T$12</f>
        <v>0</v>
      </c>
      <c r="I14" s="405" t="n">
        <f aca="false">GrpB!$U$12</f>
        <v>0</v>
      </c>
      <c r="L14" s="406" t="str">
        <f aca="false">GrpB!$AD$12</f>
        <v/>
      </c>
      <c r="M14" s="407" t="str">
        <f aca="false">GrpB!$AE$12</f>
        <v/>
      </c>
      <c r="N14" s="392"/>
      <c r="O14" s="392"/>
      <c r="P14" s="408" t="str">
        <f aca="false">IF($AE17=0,"",IF(INDEX($AA13:$AD16,2,$AE17)=0,"",INDEX($AF13:$AI15,INDEX($AA13:$AD16,2,$AE17),1)))</f>
        <v/>
      </c>
      <c r="Q14" s="409" t="str">
        <f aca="false">IF($AE17=0,"",IF(INDEX($AA13:$AD16,2,$AE17)=0,"",INDEX($AF13:$AI15,INDEX($AA13:$AD16,2,$AE17),2)))</f>
        <v/>
      </c>
      <c r="R14" s="410" t="str">
        <f aca="false">IF($AE17=0,"",IF(INDEX($AA13:$AD16,2,$AE17)=0,"",INDEX($AF13:$AI15,INDEX($AA13:$AD16,2,$AE17),3)))</f>
        <v/>
      </c>
      <c r="S14" s="411" t="s">
        <v>72</v>
      </c>
      <c r="T14" s="412" t="str">
        <f aca="false">IF($AE17=0,"",IF(INDEX($AA13:$AD16,2,$AE17)=0,"",INDEX($AF13:$AI15,INDEX($AA13:$AD16,2,$AE17),4)))</f>
        <v/>
      </c>
      <c r="V14" s="413" t="n">
        <f aca="false">SUMIFS(FairPlayPoints1,FairPlayTeams1,$C14)+SUMIFS(FairPlayPoints2,FairPlayTeams2,$C14)</f>
        <v>0</v>
      </c>
      <c r="W14" s="414" t="str">
        <f aca="false">IF($Y14&gt;0,"•","")</f>
        <v/>
      </c>
      <c r="Y14" s="106" t="n">
        <f aca="false">IF(AND(OR(TRUNC(GrpB!$V$12,4)=TRUNC(GrpB!$V$11,4),TRUNC(GrpB!$V$12,4)=TRUNC(GrpB!$V$13,4),TRUNC(GrpB!$V$12,4)=TRUNC(GrpB!$V$14,4)),VLOOKUP(GrpB!$P$12,GrpB!$P$4:$AC$7,14,0)),1,0)</f>
        <v>0</v>
      </c>
      <c r="AA14" s="106" t="n">
        <f aca="false">IF(VLOOKUP($C14,GrpB!$P$18:$X$21,9,0)+VLOOKUP($C14,GrpB!$P$18:$AD$21,15,0)&gt;0,MATCH($C14,GrpB!$P$18:$P$21,0),0)</f>
        <v>0</v>
      </c>
      <c r="AB14" s="106" t="n">
        <f aca="false">IF(VLOOKUP($C14,GrpB!$P$23:$X$26,9,0)+VLOOKUP($C14,GrpB!$P$23:$AD$26,15,0)&gt;0,MATCH($C14,GrpB!$P$23:$P$26,0),0)</f>
        <v>0</v>
      </c>
      <c r="AC14" s="106" t="n">
        <f aca="false">IF(VLOOKUP($C14,GrpB!$P$28:$X$31,9,0)+VLOOKUP($C14,GrpB!$P$28:$AD$31,15,0)&gt;0,MATCH($C14,GrpB!$P$28:$P$31,0),0)</f>
        <v>0</v>
      </c>
      <c r="AD14" s="106" t="n">
        <f aca="false">IF(VLOOKUP($C14,GrpB!$P$33:$X$36,9,0)+VLOOKUP($C14,GrpB!$P$33:$AD$36,15,0)&gt;0,MATCH($C14,GrpB!$P$33:$P$36,0),0)</f>
        <v>0</v>
      </c>
      <c r="AF14" s="106" t="str">
        <v>0</v>
      </c>
      <c r="AG14" s="106" t="str">
        <v>0</v>
      </c>
      <c r="AH14" s="106" t="str">
        <v>0</v>
      </c>
      <c r="AI14" s="106" t="str">
        <v>0</v>
      </c>
    </row>
    <row r="15" customFormat="false" ht="15.5" hidden="false" customHeight="false" outlineLevel="0" collapsed="false">
      <c r="B15" s="382" t="s">
        <v>73</v>
      </c>
      <c r="C15" s="431" t="str">
        <f aca="false">GrpB!$P$13</f>
        <v>Italy</v>
      </c>
      <c r="D15" s="400" t="n">
        <f aca="false">GrpB!$Q$13</f>
        <v>0</v>
      </c>
      <c r="E15" s="401" t="n">
        <f aca="false">GrpB!$R$13</f>
        <v>0</v>
      </c>
      <c r="F15" s="402" t="n">
        <f aca="false">GrpB!$S$13</f>
        <v>0</v>
      </c>
      <c r="G15" s="403" t="s">
        <v>72</v>
      </c>
      <c r="H15" s="404" t="n">
        <f aca="false">GrpB!$T$13</f>
        <v>0</v>
      </c>
      <c r="I15" s="405" t="n">
        <f aca="false">GrpB!$U$13</f>
        <v>0</v>
      </c>
      <c r="L15" s="406" t="str">
        <f aca="false">GrpB!$AD$13</f>
        <v/>
      </c>
      <c r="M15" s="407" t="str">
        <f aca="false">GrpB!$AE$13</f>
        <v/>
      </c>
      <c r="N15" s="392"/>
      <c r="O15" s="392"/>
      <c r="P15" s="408" t="str">
        <f aca="false">IF($AE17=0,"",IF(INDEX($AA13:$AD16,3,$AE17)=0,"",INDEX($AF13:$AI15,INDEX($AA13:$AD16,3,$AE17),1)))</f>
        <v/>
      </c>
      <c r="Q15" s="409" t="str">
        <f aca="false">IF($AE17=0,"",IF(INDEX($AA13:$AD16,3,$AE17)=0,"",INDEX($AF13:$AI15,INDEX($AA13:$AD16,3,$AE17),2)))</f>
        <v/>
      </c>
      <c r="R15" s="410" t="str">
        <f aca="false">IF($AE17=0,"",IF(INDEX($AA13:$AD16,3,$AE17)=0,"",INDEX($AF13:$AI15,INDEX($AA13:$AD16,3,$AE17),3)))</f>
        <v/>
      </c>
      <c r="S15" s="411" t="s">
        <v>72</v>
      </c>
      <c r="T15" s="412" t="str">
        <f aca="false">IF($AE17=0,"",IF(INDEX($AA13:$AD16,3,$AE17)=0,"",INDEX($AF13:$AI15,INDEX($AA13:$AD16,3,$AE17),4)))</f>
        <v/>
      </c>
      <c r="V15" s="413" t="n">
        <f aca="false">SUMIFS(FairPlayPoints1,FairPlayTeams1,$C15)+SUMIFS(FairPlayPoints2,FairPlayTeams2,$C15)</f>
        <v>0</v>
      </c>
      <c r="W15" s="414" t="str">
        <f aca="false">IF($Y15&gt;0,"•","")</f>
        <v/>
      </c>
      <c r="Y15" s="106" t="n">
        <f aca="false">IF(AND(OR(TRUNC(GrpB!$V$13,4)=TRUNC(GrpB!$V$11,4),TRUNC(GrpB!$V$13,4)=TRUNC(GrpB!$V$12,4),TRUNC(GrpB!$V$13,4)=TRUNC(GrpB!$V$14,4)),VLOOKUP(GrpB!$P$13,GrpB!$P$4:$AC$7,14,0)),1,0)</f>
        <v>0</v>
      </c>
      <c r="AA15" s="106" t="n">
        <f aca="false">IF(VLOOKUP($C15,GrpB!$P$18:$X$21,9,0)+VLOOKUP($C15,GrpB!$P$18:$AD$21,15,0)&gt;0,MATCH($C15,GrpB!$P$18:$P$21,0),0)</f>
        <v>0</v>
      </c>
      <c r="AB15" s="106" t="n">
        <f aca="false">IF(VLOOKUP($C15,GrpB!$P$23:$X$26,9,0)+VLOOKUP($C15,GrpB!$P$23:$AD$26,15,0)&gt;0,MATCH($C15,GrpB!$P$23:$P$26,0),0)</f>
        <v>0</v>
      </c>
      <c r="AC15" s="106" t="n">
        <f aca="false">IF(VLOOKUP($C15,GrpB!$P$28:$X$31,9,0)+VLOOKUP($C15,GrpB!$P$28:$AD$31,15,0)&gt;0,MATCH($C15,GrpB!$P$28:$P$31,0),0)</f>
        <v>0</v>
      </c>
      <c r="AD15" s="106" t="n">
        <f aca="false">IF(VLOOKUP($C15,GrpB!$P$33:$X$36,9,0)+VLOOKUP($C15,GrpB!$P$33:$AD$36,15,0)&gt;0,MATCH($C15,GrpB!$P$33:$P$36,0),0)</f>
        <v>0</v>
      </c>
      <c r="AF15" s="106" t="str">
        <v>0</v>
      </c>
      <c r="AG15" s="106" t="str">
        <v>0</v>
      </c>
      <c r="AH15" s="106" t="str">
        <v>0</v>
      </c>
      <c r="AI15" s="106" t="str">
        <v>0</v>
      </c>
    </row>
    <row r="16" customFormat="false" ht="16" hidden="false" customHeight="false" outlineLevel="0" collapsed="false">
      <c r="B16" s="382" t="s">
        <v>74</v>
      </c>
      <c r="C16" s="431" t="str">
        <f aca="false">GrpB!$P$14</f>
        <v>Albania</v>
      </c>
      <c r="D16" s="415" t="n">
        <f aca="false">GrpB!$Q$14</f>
        <v>0</v>
      </c>
      <c r="E16" s="416" t="n">
        <f aca="false">GrpB!$R$14</f>
        <v>0</v>
      </c>
      <c r="F16" s="417" t="n">
        <f aca="false">GrpB!$S$14</f>
        <v>0</v>
      </c>
      <c r="G16" s="418" t="s">
        <v>72</v>
      </c>
      <c r="H16" s="419" t="n">
        <f aca="false">GrpB!$T$14</f>
        <v>0</v>
      </c>
      <c r="I16" s="420" t="n">
        <f aca="false">GrpB!$U$14</f>
        <v>0</v>
      </c>
      <c r="L16" s="421" t="str">
        <f aca="false">GrpB!$AD$14</f>
        <v/>
      </c>
      <c r="M16" s="422" t="str">
        <f aca="false">GrpB!$AE$14</f>
        <v/>
      </c>
      <c r="N16" s="392"/>
      <c r="O16" s="392"/>
      <c r="P16" s="423" t="str">
        <f aca="false">IF($AE17=0,"",IF(INDEX($AA13:$AD16,4,$AE17)=0,"",INDEX($AF13:$AI15,INDEX($AA13:$AD16,4,$AE17),1)))</f>
        <v/>
      </c>
      <c r="Q16" s="424" t="str">
        <f aca="false">IF($AE17=0,"",IF(INDEX($AA13:$AD16,4,$AE17)=0,"",INDEX($AF13:$AI15,INDEX($AA13:$AD16,4,$AE17),2)))</f>
        <v/>
      </c>
      <c r="R16" s="425" t="str">
        <f aca="false">IF($AE17=0,"",IF(INDEX($AA13:$AD16,4,$AE17)=0,"",INDEX($AF13:$AI15,INDEX($AA13:$AD16,4,$AE17),3)))</f>
        <v/>
      </c>
      <c r="S16" s="426" t="s">
        <v>72</v>
      </c>
      <c r="T16" s="427" t="str">
        <f aca="false">IF($AE17=0,"",IF(INDEX($AA13:$AD16,4,$AE17)=0,"",INDEX($AF13:$AI15,INDEX($AA13:$AD16,4,$AE17),4)))</f>
        <v/>
      </c>
      <c r="V16" s="428" t="n">
        <f aca="false">SUMIFS(FairPlayPoints1,FairPlayTeams1,$C16)+SUMIFS(FairPlayPoints2,FairPlayTeams2,$C16)</f>
        <v>0</v>
      </c>
      <c r="W16" s="429" t="str">
        <f aca="false">IF($Y16&gt;0,"•","")</f>
        <v/>
      </c>
      <c r="Y16" s="106" t="n">
        <f aca="false">IF(AND(OR(TRUNC(GrpB!$V$14,4)=TRUNC(GrpB!$V$11,4),TRUNC(GrpB!$V$14,4)=TRUNC(GrpB!$V$12,4),TRUNC(GrpB!$V$14,4)=TRUNC(GrpB!$V$13,4)),VLOOKUP(GrpB!$P$14,GrpB!$P$4:$AC$7,14,0)),1,0)</f>
        <v>0</v>
      </c>
      <c r="AA16" s="106" t="n">
        <f aca="false">IF(VLOOKUP($C16,GrpB!$P$18:$X$21,9,0)+VLOOKUP($C16,GrpB!$P$18:$AD$21,15,0)&gt;0,MATCH($C16,GrpB!$P$18:$P$21,0),0)</f>
        <v>0</v>
      </c>
      <c r="AB16" s="106" t="n">
        <f aca="false">IF(VLOOKUP($C16,GrpB!$P$23:$X$26,9,0)+VLOOKUP($C16,GrpB!$P$23:$AD$26,15,0)&gt;0,MATCH($C16,GrpB!$P$23:$P$26,0),0)</f>
        <v>0</v>
      </c>
      <c r="AC16" s="106" t="n">
        <f aca="false">IF(VLOOKUP($C16,GrpB!$P$28:$X$31,9,0)+VLOOKUP($C16,GrpB!$P$28:$AD$31,15,0)&gt;0,MATCH($C16,GrpB!$P$28:$P$31,0),0)</f>
        <v>0</v>
      </c>
      <c r="AD16" s="106" t="n">
        <f aca="false">IF(VLOOKUP($C16,GrpB!$P$33:$X$36,9,0)+VLOOKUP($C16,GrpB!$P$33:$AD$36,15,0)&gt;0,MATCH($C16,GrpB!$P$33:$P$36,0),0)</f>
        <v>0</v>
      </c>
    </row>
    <row r="17" customFormat="false" ht="14.5" hidden="false" customHeight="false" outlineLevel="0" collapsed="false">
      <c r="AA17" s="430" t="n">
        <f aca="false">SUM(AA13:AA16)</f>
        <v>0</v>
      </c>
      <c r="AB17" s="430" t="n">
        <f aca="false">SUM(AB13:AB16)</f>
        <v>0</v>
      </c>
      <c r="AC17" s="430" t="n">
        <f aca="false">SUM(AC13:AC16)</f>
        <v>0</v>
      </c>
      <c r="AD17" s="430" t="n">
        <f aca="false">SUM(AD13:AD16)</f>
        <v>0</v>
      </c>
      <c r="AE17" s="106" t="n">
        <f aca="false" t="array" ref="AE17:AE17">MAX(IF($AA17:$AD17&gt;0,COLUMN($AA17:$AD17)-COLUMN(Z$1),0))</f>
        <v>0</v>
      </c>
    </row>
    <row r="18" customFormat="false" ht="15" hidden="false" customHeight="false" outlineLevel="0" collapsed="false"/>
    <row r="19" customFormat="false" ht="19" hidden="false" customHeight="false" outlineLevel="0" collapsed="false">
      <c r="B19" s="372" t="str">
        <f aca="false">IF(OR($AE25&gt;0,$L21&lt;&gt;"",$L22&lt;&gt;"",$L23&lt;&gt;""),"","")</f>
        <v/>
      </c>
      <c r="C19" s="373" t="str">
        <f aca="false">Language!$E$95&amp;" C"</f>
        <v>Group C</v>
      </c>
      <c r="D19" s="374" t="str">
        <f aca="false">Language!$E$103</f>
        <v>Total</v>
      </c>
      <c r="E19" s="374"/>
      <c r="F19" s="374"/>
      <c r="G19" s="374"/>
      <c r="H19" s="374"/>
      <c r="I19" s="374"/>
      <c r="J19" s="375" t="str">
        <f aca="false">Language!$E$106</f>
        <v>Dir. Comp.(2)</v>
      </c>
      <c r="K19" s="375"/>
      <c r="L19" s="375"/>
      <c r="M19" s="375"/>
      <c r="N19" s="375"/>
      <c r="O19" s="375"/>
      <c r="P19" s="375" t="str">
        <f aca="false">Language!$E$107</f>
        <v>Dir. Comp.(3)</v>
      </c>
      <c r="Q19" s="375"/>
      <c r="R19" s="375"/>
      <c r="S19" s="375"/>
      <c r="T19" s="375"/>
      <c r="U19" s="376"/>
      <c r="V19" s="377"/>
      <c r="W19" s="378"/>
    </row>
    <row r="20" customFormat="false" ht="15" hidden="false" customHeight="false" outlineLevel="0" collapsed="false">
      <c r="D20" s="135" t="str">
        <f aca="false">Language!$E$97</f>
        <v>Pts</v>
      </c>
      <c r="E20" s="106" t="str">
        <f aca="false">Language!$E$98</f>
        <v>GD</v>
      </c>
      <c r="F20" s="379" t="str">
        <f aca="false">Language!$E$99</f>
        <v>Goals</v>
      </c>
      <c r="G20" s="379"/>
      <c r="H20" s="379"/>
      <c r="I20" s="106" t="str">
        <f aca="false">Language!$E$100</f>
        <v>Wins</v>
      </c>
      <c r="L20" s="135" t="str">
        <f aca="false">Language!$E$97</f>
        <v>Pts</v>
      </c>
      <c r="M20" s="135" t="str">
        <f aca="false">Language!$E$101</f>
        <v>Pen</v>
      </c>
      <c r="N20" s="135"/>
      <c r="O20" s="135"/>
      <c r="P20" s="135" t="str">
        <f aca="false">Language!$E$97</f>
        <v>Pts</v>
      </c>
      <c r="Q20" s="106" t="str">
        <f aca="false">Language!$E$98</f>
        <v>GD</v>
      </c>
      <c r="R20" s="379" t="str">
        <f aca="false">Language!$E$99</f>
        <v>Goals</v>
      </c>
      <c r="S20" s="379"/>
      <c r="T20" s="379"/>
      <c r="V20" s="106" t="str">
        <f aca="false">Language!$E$104</f>
        <v>Fair Play</v>
      </c>
      <c r="W20" s="380" t="str">
        <f aca="false">Language!$E$105</f>
        <v>Not clear</v>
      </c>
    </row>
    <row r="21" customFormat="false" ht="15.5" hidden="false" customHeight="false" outlineLevel="0" collapsed="false">
      <c r="B21" s="382" t="s">
        <v>56</v>
      </c>
      <c r="C21" s="431" t="str">
        <f aca="false">GrpC!$P$11</f>
        <v>Slovenia</v>
      </c>
      <c r="D21" s="384" t="n">
        <f aca="false">GrpC!$Q$11</f>
        <v>0</v>
      </c>
      <c r="E21" s="385" t="n">
        <f aca="false">GrpC!$R$11</f>
        <v>0</v>
      </c>
      <c r="F21" s="386" t="n">
        <f aca="false">GrpC!$S$11</f>
        <v>0</v>
      </c>
      <c r="G21" s="387" t="s">
        <v>72</v>
      </c>
      <c r="H21" s="388" t="n">
        <f aca="false">GrpC!$T$11</f>
        <v>0</v>
      </c>
      <c r="I21" s="389" t="n">
        <f aca="false">GrpC!$U$11</f>
        <v>0</v>
      </c>
      <c r="L21" s="390" t="str">
        <f aca="false">GrpC!$AD$11</f>
        <v/>
      </c>
      <c r="M21" s="391" t="str">
        <f aca="false">GrpC!$AE$11</f>
        <v/>
      </c>
      <c r="N21" s="392"/>
      <c r="O21" s="392"/>
      <c r="P21" s="393" t="str">
        <f aca="false">IF($AE25=0,"",IF(INDEX($AA21:$AD24,1,$AE25)=0,"",INDEX($AF21:$AI23,INDEX($AA21:$AD24,1,$AE25),1)))</f>
        <v/>
      </c>
      <c r="Q21" s="394" t="str">
        <f aca="false">IF($AE25=0,"",IF(INDEX($AA21:$AD24,1,$AE25)=0,"",INDEX($AF21:$AI23,INDEX($AA21:$AD24,1,$AE25),2)))</f>
        <v/>
      </c>
      <c r="R21" s="395" t="str">
        <f aca="false">IF($AE25=0,"",IF(INDEX($AA21:$AD24,1,$AE25)=0,"",INDEX($AF21:$AI23,INDEX($AA21:$AD24,1,$AE25),3)))</f>
        <v/>
      </c>
      <c r="S21" s="396" t="s">
        <v>72</v>
      </c>
      <c r="T21" s="397" t="str">
        <f aca="false">IF($AE25=0,"",IF(INDEX($AA21:$AD24,1,$AE25)=0,"",INDEX($AF21:$AI23,INDEX($AA21:$AD24,1,$AE25),4)))</f>
        <v/>
      </c>
      <c r="V21" s="398" t="n">
        <f aca="false">SUMIFS(FairPlayPoints1,FairPlayTeams1,$C21)+SUMIFS(FairPlayPoints2,FairPlayTeams2,$C21)</f>
        <v>0</v>
      </c>
      <c r="W21" s="399" t="str">
        <f aca="false">IF($Y21&gt;0,"•","")</f>
        <v/>
      </c>
      <c r="Y21" s="106" t="n">
        <f aca="false">IF(AND(OR(TRUNC(GrpC!$V$11,4)=TRUNC(GrpC!$V$12,4),TRUNC(GrpC!$V$11,4)=TRUNC(GrpC!$V$13,4),TRUNC(GrpC!$V$11,4)=TRUNC(GrpC!$V$14,4)),VLOOKUP(GrpC!$P$11,GrpC!$P$4:$AC$7,14,0)),1,0)</f>
        <v>0</v>
      </c>
      <c r="AA21" s="106" t="n">
        <f aca="false">IF(VLOOKUP($C21,GrpC!$P$18:$X$21,9,0)+VLOOKUP($C21,GrpC!$P$18:$AD$21,15,0)&gt;0,MATCH($C21,GrpC!$P$18:$P$21,0),0)</f>
        <v>0</v>
      </c>
      <c r="AB21" s="106" t="n">
        <f aca="false">IF(VLOOKUP($C21,GrpC!$P$23:$X$26,9,0)+VLOOKUP($C21,GrpC!$P$23:$AD$26,15,0)&gt;0,MATCH($C21,GrpC!$P$23:$P$26,0),0)</f>
        <v>0</v>
      </c>
      <c r="AC21" s="106" t="n">
        <f aca="false">IF(VLOOKUP($C21,GrpC!$P$28:$X$31,9,0)+VLOOKUP($C21,GrpC!$P$28:$AD$31,15,0)&gt;0,MATCH($C21,GrpC!$P$28:$P$31,0),0)</f>
        <v>0</v>
      </c>
      <c r="AD21" s="106" t="n">
        <f aca="false">IF(VLOOKUP($C21,GrpC!$P$33:$X$36,9,0)+VLOOKUP($C21,GrpC!$P$33:$AD$36,15,0)&gt;0,MATCH($C21,GrpC!$P$33:$P$36,0),0)</f>
        <v>0</v>
      </c>
      <c r="AF21" s="106" t="str">
        <f aca="false" t="array" ref="AF21:AI23">IF($AA25&gt;0,GrpC!$Q$18:$T$20,IF($AB25&gt;0,GrpC!$Q$23:$T$25,IF($AC25&gt;0,GrpC!$Q$28:$T$30,IF($AD25&gt;0,GrpC!$Q$33:$T$35,"0"))))</f>
        <v>0</v>
      </c>
      <c r="AG21" s="106" t="str">
        <v>0</v>
      </c>
      <c r="AH21" s="106" t="str">
        <v>0</v>
      </c>
      <c r="AI21" s="106" t="str">
        <v>0</v>
      </c>
    </row>
    <row r="22" customFormat="false" ht="15.5" hidden="false" customHeight="false" outlineLevel="0" collapsed="false">
      <c r="B22" s="382" t="s">
        <v>57</v>
      </c>
      <c r="C22" s="431" t="str">
        <f aca="false">GrpC!$P$12</f>
        <v>Denmark</v>
      </c>
      <c r="D22" s="400" t="n">
        <f aca="false">GrpC!$Q$12</f>
        <v>0</v>
      </c>
      <c r="E22" s="401" t="n">
        <f aca="false">GrpC!$R$12</f>
        <v>0</v>
      </c>
      <c r="F22" s="402" t="n">
        <f aca="false">GrpC!$S$12</f>
        <v>0</v>
      </c>
      <c r="G22" s="403" t="s">
        <v>72</v>
      </c>
      <c r="H22" s="404" t="n">
        <f aca="false">GrpC!$T$12</f>
        <v>0</v>
      </c>
      <c r="I22" s="405" t="n">
        <f aca="false">GrpC!$U$12</f>
        <v>0</v>
      </c>
      <c r="L22" s="406" t="str">
        <f aca="false">GrpC!$AD$12</f>
        <v/>
      </c>
      <c r="M22" s="407" t="str">
        <f aca="false">GrpC!$AE$12</f>
        <v/>
      </c>
      <c r="N22" s="392"/>
      <c r="O22" s="392"/>
      <c r="P22" s="408" t="str">
        <f aca="false">IF($AE25=0,"",IF(INDEX($AA21:$AD24,2,$AE25)=0,"",INDEX($AF21:$AI23,INDEX($AA21:$AD24,2,$AE25),1)))</f>
        <v/>
      </c>
      <c r="Q22" s="409" t="str">
        <f aca="false">IF($AE25=0,"",IF(INDEX($AA21:$AD24,2,$AE25)=0,"",INDEX($AF21:$AI23,INDEX($AA21:$AD24,2,$AE25),2)))</f>
        <v/>
      </c>
      <c r="R22" s="410" t="str">
        <f aca="false">IF($AE25=0,"",IF(INDEX($AA21:$AD24,2,$AE25)=0,"",INDEX($AF21:$AI23,INDEX($AA21:$AD24,2,$AE25),3)))</f>
        <v/>
      </c>
      <c r="S22" s="411" t="s">
        <v>72</v>
      </c>
      <c r="T22" s="412" t="str">
        <f aca="false">IF($AE25=0,"",IF(INDEX($AA21:$AD24,2,$AE25)=0,"",INDEX($AF21:$AI23,INDEX($AA21:$AD24,2,$AE25),4)))</f>
        <v/>
      </c>
      <c r="V22" s="413" t="n">
        <f aca="false">SUMIFS(FairPlayPoints1,FairPlayTeams1,$C22)+SUMIFS(FairPlayPoints2,FairPlayTeams2,$C22)</f>
        <v>0</v>
      </c>
      <c r="W22" s="414" t="str">
        <f aca="false">IF($Y22&gt;0,"•","")</f>
        <v/>
      </c>
      <c r="Y22" s="106" t="n">
        <f aca="false">IF(AND(OR(TRUNC(GrpC!$V$12,4)=TRUNC(GrpC!$V$11,4),TRUNC(GrpC!$V$12,4)=TRUNC(GrpC!$V$13,4),TRUNC(GrpC!$V$12,4)=TRUNC(GrpC!$V$14,4)),VLOOKUP(GrpC!$P$12,GrpC!$P$4:$AC$7,14,0)),1,0)</f>
        <v>0</v>
      </c>
      <c r="AA22" s="106" t="n">
        <f aca="false">IF(VLOOKUP($C22,GrpC!$P$18:$X$21,9,0)+VLOOKUP($C22,GrpC!$P$18:$AD$21,15,0)&gt;0,MATCH($C22,GrpC!$P$18:$P$21,0),0)</f>
        <v>0</v>
      </c>
      <c r="AB22" s="106" t="n">
        <f aca="false">IF(VLOOKUP($C22,GrpC!$P$23:$X$26,9,0)+VLOOKUP($C22,GrpC!$P$23:$AD$26,15,0)&gt;0,MATCH($C22,GrpC!$P$23:$P$26,0),0)</f>
        <v>0</v>
      </c>
      <c r="AC22" s="106" t="n">
        <f aca="false">IF(VLOOKUP($C22,GrpC!$P$28:$X$31,9,0)+VLOOKUP($C22,GrpC!$P$28:$AD$31,15,0)&gt;0,MATCH($C22,GrpC!$P$28:$P$31,0),0)</f>
        <v>0</v>
      </c>
      <c r="AD22" s="106" t="n">
        <f aca="false">IF(VLOOKUP($C22,GrpC!$P$33:$X$36,9,0)+VLOOKUP($C22,GrpC!$P$33:$AD$36,15,0)&gt;0,MATCH($C22,GrpC!$P$33:$P$36,0),0)</f>
        <v>0</v>
      </c>
      <c r="AF22" s="106" t="str">
        <v>0</v>
      </c>
      <c r="AG22" s="106" t="str">
        <v>0</v>
      </c>
      <c r="AH22" s="106" t="str">
        <v>0</v>
      </c>
      <c r="AI22" s="106" t="str">
        <v>0</v>
      </c>
    </row>
    <row r="23" customFormat="false" ht="15.5" hidden="false" customHeight="false" outlineLevel="0" collapsed="false">
      <c r="B23" s="382" t="s">
        <v>73</v>
      </c>
      <c r="C23" s="431" t="str">
        <f aca="false">GrpC!$P$13</f>
        <v>Serbia</v>
      </c>
      <c r="D23" s="400" t="n">
        <f aca="false">GrpC!$Q$13</f>
        <v>0</v>
      </c>
      <c r="E23" s="401" t="n">
        <f aca="false">GrpC!$R$13</f>
        <v>0</v>
      </c>
      <c r="F23" s="402" t="n">
        <f aca="false">GrpC!$S$13</f>
        <v>0</v>
      </c>
      <c r="G23" s="403" t="s">
        <v>72</v>
      </c>
      <c r="H23" s="404" t="n">
        <f aca="false">GrpC!$T$13</f>
        <v>0</v>
      </c>
      <c r="I23" s="405" t="n">
        <f aca="false">GrpC!$U$13</f>
        <v>0</v>
      </c>
      <c r="L23" s="406" t="str">
        <f aca="false">GrpC!$AD$13</f>
        <v/>
      </c>
      <c r="M23" s="407" t="str">
        <f aca="false">GrpC!$AE$13</f>
        <v/>
      </c>
      <c r="N23" s="392"/>
      <c r="O23" s="392"/>
      <c r="P23" s="408" t="str">
        <f aca="false">IF($AE25=0,"",IF(INDEX($AA21:$AD24,3,$AE25)=0,"",INDEX($AF21:$AI23,INDEX($AA21:$AD24,3,$AE25),1)))</f>
        <v/>
      </c>
      <c r="Q23" s="409" t="str">
        <f aca="false">IF($AE25=0,"",IF(INDEX($AA21:$AD24,3,$AE25)=0,"",INDEX($AF21:$AI23,INDEX($AA21:$AD24,3,$AE25),2)))</f>
        <v/>
      </c>
      <c r="R23" s="410" t="str">
        <f aca="false">IF($AE25=0,"",IF(INDEX($AA21:$AD24,3,$AE25)=0,"",INDEX($AF21:$AI23,INDEX($AA21:$AD24,3,$AE25),3)))</f>
        <v/>
      </c>
      <c r="S23" s="411" t="s">
        <v>72</v>
      </c>
      <c r="T23" s="412" t="str">
        <f aca="false">IF($AE25=0,"",IF(INDEX($AA21:$AD24,3,$AE25)=0,"",INDEX($AF21:$AI23,INDEX($AA21:$AD24,3,$AE25),4)))</f>
        <v/>
      </c>
      <c r="V23" s="413" t="n">
        <f aca="false">SUMIFS(FairPlayPoints1,FairPlayTeams1,$C23)+SUMIFS(FairPlayPoints2,FairPlayTeams2,$C23)</f>
        <v>0</v>
      </c>
      <c r="W23" s="414" t="str">
        <f aca="false">IF($Y23&gt;0,"•","")</f>
        <v/>
      </c>
      <c r="Y23" s="106" t="n">
        <f aca="false">IF(AND(OR(TRUNC(GrpC!$V$13,4)=TRUNC(GrpC!$V$11,4),TRUNC(GrpC!$V$13,4)=TRUNC(GrpC!$V$12,4),TRUNC(GrpC!$V$13,4)=TRUNC(GrpC!$V$14,4)),VLOOKUP(GrpC!$P$13,GrpC!$P$4:$AC$7,14,0)),1,0)</f>
        <v>0</v>
      </c>
      <c r="AA23" s="106" t="n">
        <f aca="false">IF(VLOOKUP($C23,GrpC!$P$18:$X$21,9,0)+VLOOKUP($C23,GrpC!$P$18:$AD$21,15,0)&gt;0,MATCH($C23,GrpC!$P$18:$P$21,0),0)</f>
        <v>0</v>
      </c>
      <c r="AB23" s="106" t="n">
        <f aca="false">IF(VLOOKUP($C23,GrpC!$P$23:$X$26,9,0)+VLOOKUP($C23,GrpC!$P$23:$AD$26,15,0)&gt;0,MATCH($C23,GrpC!$P$23:$P$26,0),0)</f>
        <v>0</v>
      </c>
      <c r="AC23" s="106" t="n">
        <f aca="false">IF(VLOOKUP($C23,GrpC!$P$28:$X$31,9,0)+VLOOKUP($C23,GrpC!$P$28:$AD$31,15,0)&gt;0,MATCH($C23,GrpC!$P$28:$P$31,0),0)</f>
        <v>0</v>
      </c>
      <c r="AD23" s="106" t="n">
        <f aca="false">IF(VLOOKUP($C23,GrpC!$P$33:$X$36,9,0)+VLOOKUP($C23,GrpC!$P$33:$AD$36,15,0)&gt;0,MATCH($C23,GrpC!$P$33:$P$36,0),0)</f>
        <v>0</v>
      </c>
      <c r="AF23" s="106" t="str">
        <v>0</v>
      </c>
      <c r="AG23" s="106" t="str">
        <v>0</v>
      </c>
      <c r="AH23" s="106" t="str">
        <v>0</v>
      </c>
      <c r="AI23" s="106" t="str">
        <v>0</v>
      </c>
    </row>
    <row r="24" customFormat="false" ht="16" hidden="false" customHeight="false" outlineLevel="0" collapsed="false">
      <c r="B24" s="382" t="s">
        <v>74</v>
      </c>
      <c r="C24" s="431" t="str">
        <f aca="false">GrpC!$P$14</f>
        <v>England</v>
      </c>
      <c r="D24" s="415" t="n">
        <f aca="false">GrpC!$Q$14</f>
        <v>0</v>
      </c>
      <c r="E24" s="416" t="n">
        <f aca="false">GrpC!$R$14</f>
        <v>0</v>
      </c>
      <c r="F24" s="417" t="n">
        <f aca="false">GrpC!$S$14</f>
        <v>0</v>
      </c>
      <c r="G24" s="418" t="s">
        <v>72</v>
      </c>
      <c r="H24" s="419" t="n">
        <f aca="false">GrpC!$T$14</f>
        <v>0</v>
      </c>
      <c r="I24" s="420" t="n">
        <f aca="false">GrpC!$U$14</f>
        <v>0</v>
      </c>
      <c r="L24" s="421" t="str">
        <f aca="false">GrpC!$AD$14</f>
        <v/>
      </c>
      <c r="M24" s="422" t="str">
        <f aca="false">GrpC!$AE$14</f>
        <v/>
      </c>
      <c r="N24" s="392"/>
      <c r="O24" s="392"/>
      <c r="P24" s="423" t="str">
        <f aca="false">IF($AE25=0,"",IF(INDEX($AA21:$AD24,4,$AE25)=0,"",INDEX($AF21:$AI23,INDEX($AA21:$AD24,4,$AE25),1)))</f>
        <v/>
      </c>
      <c r="Q24" s="424" t="str">
        <f aca="false">IF($AE25=0,"",IF(INDEX($AA21:$AD24,4,$AE25)=0,"",INDEX($AF21:$AI23,INDEX($AA21:$AD24,4,$AE25),2)))</f>
        <v/>
      </c>
      <c r="R24" s="425" t="str">
        <f aca="false">IF($AE25=0,"",IF(INDEX($AA21:$AD24,4,$AE25)=0,"",INDEX($AF21:$AI23,INDEX($AA21:$AD24,4,$AE25),3)))</f>
        <v/>
      </c>
      <c r="S24" s="426" t="s">
        <v>72</v>
      </c>
      <c r="T24" s="427" t="str">
        <f aca="false">IF($AE25=0,"",IF(INDEX($AA21:$AD24,4,$AE25)=0,"",INDEX($AF21:$AI23,INDEX($AA21:$AD24,4,$AE25),4)))</f>
        <v/>
      </c>
      <c r="V24" s="428" t="n">
        <f aca="false">SUMIFS(FairPlayPoints1,FairPlayTeams1,$C24)+SUMIFS(FairPlayPoints2,FairPlayTeams2,$C24)</f>
        <v>0</v>
      </c>
      <c r="W24" s="429" t="str">
        <f aca="false">IF($Y24&gt;0,"•","")</f>
        <v/>
      </c>
      <c r="Y24" s="106" t="n">
        <f aca="false">IF(AND(OR(TRUNC(GrpC!$V$14,4)=TRUNC(GrpC!$V$11,4),TRUNC(GrpC!$V$14,4)=TRUNC(GrpC!$V$12,4),TRUNC(GrpC!$V$14,4)=TRUNC(GrpC!$V$13,4)),VLOOKUP(GrpC!$P$14,GrpC!$P$4:$AC$7,14,0)),1,0)</f>
        <v>0</v>
      </c>
      <c r="AA24" s="106" t="n">
        <f aca="false">IF(VLOOKUP($C24,GrpC!$P$18:$X$21,9,0)+VLOOKUP($C24,GrpC!$P$18:$AD$21,15,0)&gt;0,MATCH($C24,GrpC!$P$18:$P$21,0),0)</f>
        <v>0</v>
      </c>
      <c r="AB24" s="106" t="n">
        <f aca="false">IF(VLOOKUP($C24,GrpC!$P$23:$X$26,9,0)+VLOOKUP($C24,GrpC!$P$23:$AD$26,15,0)&gt;0,MATCH($C24,GrpC!$P$23:$P$26,0),0)</f>
        <v>0</v>
      </c>
      <c r="AC24" s="106" t="n">
        <f aca="false">IF(VLOOKUP($C24,GrpC!$P$28:$X$31,9,0)+VLOOKUP($C24,GrpC!$P$28:$AD$31,15,0)&gt;0,MATCH($C24,GrpC!$P$28:$P$31,0),0)</f>
        <v>0</v>
      </c>
      <c r="AD24" s="106" t="n">
        <f aca="false">IF(VLOOKUP($C24,GrpC!$P$33:$X$36,9,0)+VLOOKUP($C24,GrpC!$P$33:$AD$36,15,0)&gt;0,MATCH($C24,GrpC!$P$33:$P$36,0),0)</f>
        <v>0</v>
      </c>
    </row>
    <row r="25" customFormat="false" ht="14.5" hidden="false" customHeight="false" outlineLevel="0" collapsed="false">
      <c r="AA25" s="430" t="n">
        <f aca="false">SUM(AA21:AA24)</f>
        <v>0</v>
      </c>
      <c r="AB25" s="430" t="n">
        <f aca="false">SUM(AB21:AB24)</f>
        <v>0</v>
      </c>
      <c r="AC25" s="430" t="n">
        <f aca="false">SUM(AC21:AC24)</f>
        <v>0</v>
      </c>
      <c r="AD25" s="430" t="n">
        <f aca="false">SUM(AD21:AD24)</f>
        <v>0</v>
      </c>
      <c r="AE25" s="106" t="n">
        <f aca="false" t="array" ref="AE25:AE25">MAX(IF($AA25:$AD25&gt;0,COLUMN($AA25:$AD25)-COLUMN(Z$1),0))</f>
        <v>0</v>
      </c>
    </row>
    <row r="26" customFormat="false" ht="15" hidden="false" customHeight="false" outlineLevel="0" collapsed="false"/>
    <row r="27" customFormat="false" ht="19" hidden="false" customHeight="false" outlineLevel="0" collapsed="false">
      <c r="B27" s="372" t="str">
        <f aca="false">IF(OR($AE33&gt;0,$L29&lt;&gt;"",$L30&lt;&gt;"",$L31&lt;&gt;""),"","")</f>
        <v/>
      </c>
      <c r="C27" s="373" t="str">
        <f aca="false">Language!$E$95&amp;" D"</f>
        <v>Group D</v>
      </c>
      <c r="D27" s="374" t="str">
        <f aca="false">Language!$E$103</f>
        <v>Total</v>
      </c>
      <c r="E27" s="374"/>
      <c r="F27" s="374"/>
      <c r="G27" s="374"/>
      <c r="H27" s="374"/>
      <c r="I27" s="374"/>
      <c r="J27" s="375" t="str">
        <f aca="false">Language!$E$106</f>
        <v>Dir. Comp.(2)</v>
      </c>
      <c r="K27" s="375"/>
      <c r="L27" s="375"/>
      <c r="M27" s="375"/>
      <c r="N27" s="375"/>
      <c r="O27" s="375"/>
      <c r="P27" s="375" t="str">
        <f aca="false">Language!$E$107</f>
        <v>Dir. Comp.(3)</v>
      </c>
      <c r="Q27" s="375"/>
      <c r="R27" s="375"/>
      <c r="S27" s="375"/>
      <c r="T27" s="375"/>
      <c r="U27" s="376"/>
      <c r="V27" s="377"/>
      <c r="W27" s="378"/>
    </row>
    <row r="28" customFormat="false" ht="15" hidden="false" customHeight="false" outlineLevel="0" collapsed="false">
      <c r="D28" s="135" t="str">
        <f aca="false">Language!$E$97</f>
        <v>Pts</v>
      </c>
      <c r="E28" s="106" t="str">
        <f aca="false">Language!$E$98</f>
        <v>GD</v>
      </c>
      <c r="F28" s="379" t="str">
        <f aca="false">Language!$E$99</f>
        <v>Goals</v>
      </c>
      <c r="G28" s="379"/>
      <c r="H28" s="379"/>
      <c r="I28" s="106" t="str">
        <f aca="false">Language!$E$100</f>
        <v>Wins</v>
      </c>
      <c r="L28" s="135" t="str">
        <f aca="false">Language!$E$97</f>
        <v>Pts</v>
      </c>
      <c r="M28" s="135" t="str">
        <f aca="false">Language!$E$101</f>
        <v>Pen</v>
      </c>
      <c r="N28" s="135"/>
      <c r="O28" s="135"/>
      <c r="P28" s="135" t="str">
        <f aca="false">Language!$E$97</f>
        <v>Pts</v>
      </c>
      <c r="Q28" s="106" t="str">
        <f aca="false">Language!$E$98</f>
        <v>GD</v>
      </c>
      <c r="R28" s="379" t="str">
        <f aca="false">Language!$E$99</f>
        <v>Goals</v>
      </c>
      <c r="S28" s="379"/>
      <c r="T28" s="379"/>
      <c r="V28" s="106" t="str">
        <f aca="false">Language!$E$104</f>
        <v>Fair Play</v>
      </c>
      <c r="W28" s="380" t="str">
        <f aca="false">Language!$E$105</f>
        <v>Not clear</v>
      </c>
    </row>
    <row r="29" customFormat="false" ht="15.5" hidden="false" customHeight="false" outlineLevel="0" collapsed="false">
      <c r="B29" s="382" t="s">
        <v>56</v>
      </c>
      <c r="C29" s="431" t="str">
        <f aca="false">GrpD!$P$11</f>
        <v>Poland</v>
      </c>
      <c r="D29" s="384" t="n">
        <f aca="false">GrpD!$Q$11</f>
        <v>0</v>
      </c>
      <c r="E29" s="385" t="n">
        <f aca="false">GrpD!$R$11</f>
        <v>0</v>
      </c>
      <c r="F29" s="386" t="n">
        <f aca="false">GrpD!$S$11</f>
        <v>0</v>
      </c>
      <c r="G29" s="387" t="s">
        <v>72</v>
      </c>
      <c r="H29" s="388" t="n">
        <f aca="false">GrpD!$T$11</f>
        <v>0</v>
      </c>
      <c r="I29" s="389" t="n">
        <f aca="false">GrpD!$U$11</f>
        <v>0</v>
      </c>
      <c r="L29" s="390" t="str">
        <f aca="false">GrpD!$AD$11</f>
        <v/>
      </c>
      <c r="M29" s="391" t="str">
        <f aca="false">GrpD!$AE$11</f>
        <v/>
      </c>
      <c r="N29" s="392"/>
      <c r="O29" s="392"/>
      <c r="P29" s="393" t="str">
        <f aca="false">IF($AE33=0,"",IF(INDEX($AA29:$AD32,1,$AE33)=0,"",INDEX($AF29:$AI31,INDEX($AA29:$AD32,1,$AE33),1)))</f>
        <v/>
      </c>
      <c r="Q29" s="394" t="str">
        <f aca="false">IF($AE33=0,"",IF(INDEX($AA29:$AD32,1,$AE33)=0,"",INDEX($AF29:$AI31,INDEX($AA29:$AD32,1,$AE33),2)))</f>
        <v/>
      </c>
      <c r="R29" s="395" t="str">
        <f aca="false">IF($AE33=0,"",IF(INDEX($AA29:$AD32,1,$AE33)=0,"",INDEX($AF29:$AI31,INDEX($AA29:$AD32,1,$AE33),3)))</f>
        <v/>
      </c>
      <c r="S29" s="396" t="s">
        <v>72</v>
      </c>
      <c r="T29" s="397" t="str">
        <f aca="false">IF($AE33=0,"",IF(INDEX($AA29:$AD32,1,$AE33)=0,"",INDEX($AF29:$AI31,INDEX($AA29:$AD32,1,$AE33),4)))</f>
        <v/>
      </c>
      <c r="V29" s="398" t="n">
        <f aca="false">SUMIFS(FairPlayPoints1,FairPlayTeams1,$C29)+SUMIFS(FairPlayPoints2,FairPlayTeams2,$C29)</f>
        <v>0</v>
      </c>
      <c r="W29" s="399" t="str">
        <f aca="false">IF($Y29&gt;0,"•","")</f>
        <v/>
      </c>
      <c r="Y29" s="106" t="n">
        <f aca="false">IF(AND(OR(TRUNC(GrpD!$V$11,4)=TRUNC(GrpD!$V$12,4),TRUNC(GrpD!$V$11,4)=TRUNC(GrpD!$V$13,4),TRUNC(GrpD!$V$11,4)=TRUNC(GrpD!$V$14,4)),VLOOKUP(GrpD!$P$11,GrpD!$P$4:$AC$7,14,0)),1,0)</f>
        <v>0</v>
      </c>
      <c r="AA29" s="106" t="n">
        <f aca="false">IF(VLOOKUP($C29,GrpD!$P$18:$X$21,9,0)+VLOOKUP($C29,GrpD!$P$18:$AD$21,15,0)&gt;0,MATCH($C29,GrpD!$P$18:$P$21,0),0)</f>
        <v>0</v>
      </c>
      <c r="AB29" s="106" t="n">
        <f aca="false">IF(VLOOKUP($C29,GrpD!$P$23:$X$26,9,0)+VLOOKUP($C29,GrpD!$P$23:$AD$26,15,0)&gt;0,MATCH($C29,GrpD!$P$23:$P$26,0),0)</f>
        <v>0</v>
      </c>
      <c r="AC29" s="106" t="n">
        <f aca="false">IF(VLOOKUP($C29,GrpD!$P$28:$X$31,9,0)+VLOOKUP($C29,GrpD!$P$28:$AD$31,15,0)&gt;0,MATCH($C29,GrpD!$P$28:$P$31,0),0)</f>
        <v>0</v>
      </c>
      <c r="AD29" s="106" t="n">
        <f aca="false">IF(VLOOKUP($C29,GrpD!$P$33:$X$36,9,0)+VLOOKUP($C29,GrpD!$P$33:$AD$36,15,0)&gt;0,MATCH($C29,GrpD!$P$33:$P$36,0),0)</f>
        <v>0</v>
      </c>
      <c r="AF29" s="106" t="str">
        <f aca="false" t="array" ref="AF29:AI31">IF($AA33&gt;0,GrpD!$Q$18:$T$20,IF($AB33&gt;0,GrpD!$Q$23:$T$25,IF($AC33&gt;0,GrpD!$Q$28:$T$30,IF($AD33&gt;0,GrpD!$Q$33:$T$35,"0"))))</f>
        <v>0</v>
      </c>
      <c r="AG29" s="106" t="str">
        <v>0</v>
      </c>
      <c r="AH29" s="106" t="str">
        <v>0</v>
      </c>
      <c r="AI29" s="106" t="str">
        <v>0</v>
      </c>
    </row>
    <row r="30" customFormat="false" ht="15.5" hidden="false" customHeight="false" outlineLevel="0" collapsed="false">
      <c r="B30" s="382" t="s">
        <v>57</v>
      </c>
      <c r="C30" s="431" t="str">
        <f aca="false">GrpD!$P$12</f>
        <v>Netherlands</v>
      </c>
      <c r="D30" s="400" t="n">
        <f aca="false">GrpD!$Q$12</f>
        <v>0</v>
      </c>
      <c r="E30" s="401" t="n">
        <f aca="false">GrpD!$R$12</f>
        <v>0</v>
      </c>
      <c r="F30" s="402" t="n">
        <f aca="false">GrpD!$S$12</f>
        <v>0</v>
      </c>
      <c r="G30" s="403" t="s">
        <v>72</v>
      </c>
      <c r="H30" s="404" t="n">
        <f aca="false">GrpD!$T$12</f>
        <v>0</v>
      </c>
      <c r="I30" s="405" t="n">
        <f aca="false">GrpD!$U$12</f>
        <v>0</v>
      </c>
      <c r="L30" s="406" t="str">
        <f aca="false">GrpD!$AD$12</f>
        <v/>
      </c>
      <c r="M30" s="407" t="str">
        <f aca="false">GrpD!$AE$12</f>
        <v/>
      </c>
      <c r="N30" s="392"/>
      <c r="O30" s="392"/>
      <c r="P30" s="408" t="str">
        <f aca="false">IF($AE33=0,"",IF(INDEX($AA29:$AD32,2,$AE33)=0,"",INDEX($AF29:$AI31,INDEX($AA29:$AD32,2,$AE33),1)))</f>
        <v/>
      </c>
      <c r="Q30" s="409" t="str">
        <f aca="false">IF($AE33=0,"",IF(INDEX($AA29:$AD32,2,$AE33)=0,"",INDEX($AF29:$AI31,INDEX($AA29:$AD32,2,$AE33),2)))</f>
        <v/>
      </c>
      <c r="R30" s="410" t="str">
        <f aca="false">IF($AE33=0,"",IF(INDEX($AA29:$AD32,2,$AE33)=0,"",INDEX($AF29:$AI31,INDEX($AA29:$AD32,2,$AE33),3)))</f>
        <v/>
      </c>
      <c r="S30" s="411" t="s">
        <v>72</v>
      </c>
      <c r="T30" s="412" t="str">
        <f aca="false">IF($AE33=0,"",IF(INDEX($AA29:$AD32,2,$AE33)=0,"",INDEX($AF29:$AI31,INDEX($AA29:$AD32,2,$AE33),4)))</f>
        <v/>
      </c>
      <c r="V30" s="413" t="n">
        <f aca="false">SUMIFS(FairPlayPoints1,FairPlayTeams1,$C30)+SUMIFS(FairPlayPoints2,FairPlayTeams2,$C30)</f>
        <v>0</v>
      </c>
      <c r="W30" s="414" t="str">
        <f aca="false">IF($Y30&gt;0,"•","")</f>
        <v/>
      </c>
      <c r="Y30" s="106" t="n">
        <f aca="false">IF(AND(OR(TRUNC(GrpD!$V$12,4)=TRUNC(GrpD!$V$11,4),TRUNC(GrpD!$V$12,4)=TRUNC(GrpD!$V$13,4),TRUNC(GrpD!$V$12,4)=TRUNC(GrpD!$V$14,4)),VLOOKUP(GrpD!$P$12,GrpD!$P$4:$AC$7,14,0)),1,0)</f>
        <v>0</v>
      </c>
      <c r="AA30" s="106" t="n">
        <f aca="false">IF(VLOOKUP($C30,GrpD!$P$18:$X$21,9,0)+VLOOKUP($C30,GrpD!$P$18:$AD$21,15,0)&gt;0,MATCH($C30,GrpD!$P$18:$P$21,0),0)</f>
        <v>0</v>
      </c>
      <c r="AB30" s="106" t="n">
        <f aca="false">IF(VLOOKUP($C30,GrpD!$P$23:$X$26,9,0)+VLOOKUP($C30,GrpD!$P$23:$AD$26,15,0)&gt;0,MATCH($C30,GrpD!$P$23:$P$26,0),0)</f>
        <v>0</v>
      </c>
      <c r="AC30" s="106" t="n">
        <f aca="false">IF(VLOOKUP($C30,GrpD!$P$28:$X$31,9,0)+VLOOKUP($C30,GrpD!$P$28:$AD$31,15,0)&gt;0,MATCH($C30,GrpD!$P$28:$P$31,0),0)</f>
        <v>0</v>
      </c>
      <c r="AD30" s="106" t="n">
        <f aca="false">IF(VLOOKUP($C30,GrpD!$P$33:$X$36,9,0)+VLOOKUP($C30,GrpD!$P$33:$AD$36,15,0)&gt;0,MATCH($C30,GrpD!$P$33:$P$36,0),0)</f>
        <v>0</v>
      </c>
      <c r="AF30" s="106" t="str">
        <v>0</v>
      </c>
      <c r="AG30" s="106" t="str">
        <v>0</v>
      </c>
      <c r="AH30" s="106" t="str">
        <v>0</v>
      </c>
      <c r="AI30" s="106" t="str">
        <v>0</v>
      </c>
    </row>
    <row r="31" customFormat="false" ht="15.5" hidden="false" customHeight="false" outlineLevel="0" collapsed="false">
      <c r="B31" s="382" t="s">
        <v>73</v>
      </c>
      <c r="C31" s="431" t="str">
        <f aca="false">GrpD!$P$13</f>
        <v>Austria</v>
      </c>
      <c r="D31" s="400" t="n">
        <f aca="false">GrpD!$Q$13</f>
        <v>0</v>
      </c>
      <c r="E31" s="401" t="n">
        <f aca="false">GrpD!$R$13</f>
        <v>0</v>
      </c>
      <c r="F31" s="402" t="n">
        <f aca="false">GrpD!$S$13</f>
        <v>0</v>
      </c>
      <c r="G31" s="403" t="s">
        <v>72</v>
      </c>
      <c r="H31" s="404" t="n">
        <f aca="false">GrpD!$T$13</f>
        <v>0</v>
      </c>
      <c r="I31" s="405" t="n">
        <f aca="false">GrpD!$U$13</f>
        <v>0</v>
      </c>
      <c r="L31" s="406" t="str">
        <f aca="false">GrpD!$AD$13</f>
        <v/>
      </c>
      <c r="M31" s="407" t="str">
        <f aca="false">GrpD!$AE$13</f>
        <v/>
      </c>
      <c r="N31" s="392"/>
      <c r="O31" s="392"/>
      <c r="P31" s="408" t="str">
        <f aca="false">IF($AE33=0,"",IF(INDEX($AA29:$AD32,3,$AE33)=0,"",INDEX($AF29:$AI31,INDEX($AA29:$AD32,3,$AE33),1)))</f>
        <v/>
      </c>
      <c r="Q31" s="409" t="str">
        <f aca="false">IF($AE33=0,"",IF(INDEX($AA29:$AD32,3,$AE33)=0,"",INDEX($AF29:$AI31,INDEX($AA29:$AD32,3,$AE33),2)))</f>
        <v/>
      </c>
      <c r="R31" s="410" t="str">
        <f aca="false">IF($AE33=0,"",IF(INDEX($AA29:$AD32,3,$AE33)=0,"",INDEX($AF29:$AI31,INDEX($AA29:$AD32,3,$AE33),3)))</f>
        <v/>
      </c>
      <c r="S31" s="411" t="s">
        <v>72</v>
      </c>
      <c r="T31" s="412" t="str">
        <f aca="false">IF($AE33=0,"",IF(INDEX($AA29:$AD32,3,$AE33)=0,"",INDEX($AF29:$AI31,INDEX($AA29:$AD32,3,$AE33),4)))</f>
        <v/>
      </c>
      <c r="V31" s="413" t="n">
        <f aca="false">SUMIFS(FairPlayPoints1,FairPlayTeams1,$C31)+SUMIFS(FairPlayPoints2,FairPlayTeams2,$C31)</f>
        <v>0</v>
      </c>
      <c r="W31" s="414" t="str">
        <f aca="false">IF($Y31&gt;0,"•","")</f>
        <v/>
      </c>
      <c r="Y31" s="106" t="n">
        <f aca="false">IF(AND(OR(TRUNC(GrpD!$V$13,4)=TRUNC(GrpD!$V$11,4),TRUNC(GrpD!$V$13,4)=TRUNC(GrpD!$V$12,4),TRUNC(GrpD!$V$13,4)=TRUNC(GrpD!$V$14,4)),VLOOKUP(GrpD!$P$13,GrpD!$P$4:$AC$7,14,0)),1,0)</f>
        <v>0</v>
      </c>
      <c r="AA31" s="106" t="n">
        <f aca="false">IF(VLOOKUP($C31,GrpD!$P$18:$X$21,9,0)+VLOOKUP($C31,GrpD!$P$18:$AD$21,15,0)&gt;0,MATCH($C31,GrpD!$P$18:$P$21,0),0)</f>
        <v>0</v>
      </c>
      <c r="AB31" s="106" t="n">
        <f aca="false">IF(VLOOKUP($C31,GrpD!$P$23:$X$26,9,0)+VLOOKUP($C31,GrpD!$P$23:$AD$26,15,0)&gt;0,MATCH($C31,GrpD!$P$23:$P$26,0),0)</f>
        <v>0</v>
      </c>
      <c r="AC31" s="106" t="n">
        <f aca="false">IF(VLOOKUP($C31,GrpD!$P$28:$X$31,9,0)+VLOOKUP($C31,GrpD!$P$28:$AD$31,15,0)&gt;0,MATCH($C31,GrpD!$P$28:$P$31,0),0)</f>
        <v>0</v>
      </c>
      <c r="AD31" s="106" t="n">
        <f aca="false">IF(VLOOKUP($C31,GrpD!$P$33:$X$36,9,0)+VLOOKUP($C31,GrpD!$P$33:$AD$36,15,0)&gt;0,MATCH($C31,GrpD!$P$33:$P$36,0),0)</f>
        <v>0</v>
      </c>
      <c r="AF31" s="106" t="str">
        <v>0</v>
      </c>
      <c r="AG31" s="106" t="str">
        <v>0</v>
      </c>
      <c r="AH31" s="106" t="str">
        <v>0</v>
      </c>
      <c r="AI31" s="106" t="str">
        <v>0</v>
      </c>
    </row>
    <row r="32" customFormat="false" ht="16" hidden="false" customHeight="false" outlineLevel="0" collapsed="false">
      <c r="B32" s="382" t="s">
        <v>74</v>
      </c>
      <c r="C32" s="431" t="str">
        <f aca="false">GrpD!$P$14</f>
        <v>France</v>
      </c>
      <c r="D32" s="415" t="n">
        <f aca="false">GrpD!$Q$14</f>
        <v>0</v>
      </c>
      <c r="E32" s="416" t="n">
        <f aca="false">GrpD!$R$14</f>
        <v>0</v>
      </c>
      <c r="F32" s="417" t="n">
        <f aca="false">GrpD!$S$14</f>
        <v>0</v>
      </c>
      <c r="G32" s="418" t="s">
        <v>72</v>
      </c>
      <c r="H32" s="419" t="n">
        <f aca="false">GrpD!$T$14</f>
        <v>0</v>
      </c>
      <c r="I32" s="420" t="n">
        <f aca="false">GrpD!$U$14</f>
        <v>0</v>
      </c>
      <c r="L32" s="421" t="str">
        <f aca="false">GrpD!$AD$14</f>
        <v/>
      </c>
      <c r="M32" s="422" t="str">
        <f aca="false">GrpD!$AE$14</f>
        <v/>
      </c>
      <c r="N32" s="392"/>
      <c r="O32" s="392"/>
      <c r="P32" s="423" t="str">
        <f aca="false">IF($AE33=0,"",IF(INDEX($AA29:$AD32,4,$AE33)=0,"",INDEX($AF29:$AI31,INDEX($AA29:$AD32,4,$AE33),1)))</f>
        <v/>
      </c>
      <c r="Q32" s="424" t="str">
        <f aca="false">IF($AE33=0,"",IF(INDEX($AA29:$AD32,4,$AE33)=0,"",INDEX($AF29:$AI31,INDEX($AA29:$AD32,4,$AE33),2)))</f>
        <v/>
      </c>
      <c r="R32" s="425" t="str">
        <f aca="false">IF($AE33=0,"",IF(INDEX($AA29:$AD32,4,$AE33)=0,"",INDEX($AF29:$AI31,INDEX($AA29:$AD32,4,$AE33),3)))</f>
        <v/>
      </c>
      <c r="S32" s="426" t="s">
        <v>72</v>
      </c>
      <c r="T32" s="427" t="str">
        <f aca="false">IF($AE33=0,"",IF(INDEX($AA29:$AD32,4,$AE33)=0,"",INDEX($AF29:$AI31,INDEX($AA29:$AD32,4,$AE33),4)))</f>
        <v/>
      </c>
      <c r="V32" s="428" t="n">
        <f aca="false">SUMIFS(FairPlayPoints1,FairPlayTeams1,$C32)+SUMIFS(FairPlayPoints2,FairPlayTeams2,$C32)</f>
        <v>0</v>
      </c>
      <c r="W32" s="429" t="str">
        <f aca="false">IF($Y32&gt;0,"•","")</f>
        <v/>
      </c>
      <c r="Y32" s="106" t="n">
        <f aca="false">IF(AND(OR(TRUNC(GrpD!$V$14,4)=TRUNC(GrpD!$V$11,4),TRUNC(GrpD!$V$14,4)=TRUNC(GrpD!$V$12,4),TRUNC(GrpD!$V$14,4)=TRUNC(GrpD!$V$13,4)),VLOOKUP(GrpD!$P$14,GrpD!$P$4:$AC$7,14,0)),1,0)</f>
        <v>0</v>
      </c>
      <c r="AA32" s="106" t="n">
        <f aca="false">IF(VLOOKUP($C32,GrpD!$P$18:$X$21,9,0)+VLOOKUP($C32,GrpD!$P$18:$AD$21,15,0)&gt;0,MATCH($C32,GrpD!$P$18:$P$21,0),0)</f>
        <v>0</v>
      </c>
      <c r="AB32" s="106" t="n">
        <f aca="false">IF(VLOOKUP($C32,GrpD!$P$23:$X$26,9,0)+VLOOKUP($C32,GrpD!$P$23:$AD$26,15,0)&gt;0,MATCH($C32,GrpD!$P$23:$P$26,0),0)</f>
        <v>0</v>
      </c>
      <c r="AC32" s="106" t="n">
        <f aca="false">IF(VLOOKUP($C32,GrpD!$P$28:$X$31,9,0)+VLOOKUP($C32,GrpD!$P$28:$AD$31,15,0)&gt;0,MATCH($C32,GrpD!$P$28:$P$31,0),0)</f>
        <v>0</v>
      </c>
      <c r="AD32" s="106" t="n">
        <f aca="false">IF(VLOOKUP($C32,GrpD!$P$33:$X$36,9,0)+VLOOKUP($C32,GrpD!$P$33:$AD$36,15,0)&gt;0,MATCH($C32,GrpD!$P$33:$P$36,0),0)</f>
        <v>0</v>
      </c>
    </row>
    <row r="33" customFormat="false" ht="14.5" hidden="false" customHeight="false" outlineLevel="0" collapsed="false">
      <c r="AA33" s="430" t="n">
        <f aca="false">SUM(AA29:AA32)</f>
        <v>0</v>
      </c>
      <c r="AB33" s="430" t="n">
        <f aca="false">SUM(AB29:AB32)</f>
        <v>0</v>
      </c>
      <c r="AC33" s="430" t="n">
        <f aca="false">SUM(AC29:AC32)</f>
        <v>0</v>
      </c>
      <c r="AD33" s="430" t="n">
        <f aca="false">SUM(AD29:AD32)</f>
        <v>0</v>
      </c>
      <c r="AE33" s="106" t="n">
        <f aca="false" t="array" ref="AE33:AE33">MAX(IF($AA33:$AD33&gt;0,COLUMN($AA33:$AD33)-COLUMN(Z$1),0))</f>
        <v>0</v>
      </c>
    </row>
    <row r="34" customFormat="false" ht="15" hidden="false" customHeight="false" outlineLevel="0" collapsed="false"/>
    <row r="35" customFormat="false" ht="19" hidden="false" customHeight="false" outlineLevel="0" collapsed="false">
      <c r="B35" s="372" t="str">
        <f aca="false">IF(OR($AE41&gt;0,$L37&lt;&gt;"",$L38&lt;&gt;"",$L39&lt;&gt;""),"","")</f>
        <v/>
      </c>
      <c r="C35" s="373" t="str">
        <f aca="false">Language!$E$95&amp;" E"</f>
        <v>Group E</v>
      </c>
      <c r="D35" s="374" t="str">
        <f aca="false">Language!$E$103</f>
        <v>Total</v>
      </c>
      <c r="E35" s="374"/>
      <c r="F35" s="374"/>
      <c r="G35" s="374"/>
      <c r="H35" s="374"/>
      <c r="I35" s="374"/>
      <c r="J35" s="375" t="str">
        <f aca="false">Language!$E$106</f>
        <v>Dir. Comp.(2)</v>
      </c>
      <c r="K35" s="375"/>
      <c r="L35" s="375"/>
      <c r="M35" s="375"/>
      <c r="N35" s="375"/>
      <c r="O35" s="375"/>
      <c r="P35" s="375" t="str">
        <f aca="false">Language!$E$107</f>
        <v>Dir. Comp.(3)</v>
      </c>
      <c r="Q35" s="375"/>
      <c r="R35" s="375"/>
      <c r="S35" s="375"/>
      <c r="T35" s="375"/>
      <c r="U35" s="376"/>
      <c r="V35" s="377"/>
      <c r="W35" s="378"/>
    </row>
    <row r="36" customFormat="false" ht="15" hidden="false" customHeight="false" outlineLevel="0" collapsed="false">
      <c r="D36" s="135" t="str">
        <f aca="false">Language!$E$97</f>
        <v>Pts</v>
      </c>
      <c r="E36" s="106" t="str">
        <f aca="false">Language!$E$98</f>
        <v>GD</v>
      </c>
      <c r="F36" s="379" t="str">
        <f aca="false">Language!$E$99</f>
        <v>Goals</v>
      </c>
      <c r="G36" s="379"/>
      <c r="H36" s="379"/>
      <c r="I36" s="106" t="str">
        <f aca="false">Language!$E$100</f>
        <v>Wins</v>
      </c>
      <c r="L36" s="135" t="str">
        <f aca="false">Language!$E$97</f>
        <v>Pts</v>
      </c>
      <c r="M36" s="135" t="str">
        <f aca="false">Language!$E$101</f>
        <v>Pen</v>
      </c>
      <c r="N36" s="135"/>
      <c r="O36" s="135"/>
      <c r="P36" s="135" t="str">
        <f aca="false">Language!$E$97</f>
        <v>Pts</v>
      </c>
      <c r="Q36" s="106" t="str">
        <f aca="false">Language!$E$98</f>
        <v>GD</v>
      </c>
      <c r="R36" s="379" t="str">
        <f aca="false">Language!$E$99</f>
        <v>Goals</v>
      </c>
      <c r="S36" s="379"/>
      <c r="T36" s="379"/>
      <c r="V36" s="106" t="str">
        <f aca="false">Language!$E$104</f>
        <v>Fair Play</v>
      </c>
      <c r="W36" s="380" t="str">
        <f aca="false">Language!$E$105</f>
        <v>Not clear</v>
      </c>
    </row>
    <row r="37" customFormat="false" ht="15.5" hidden="false" customHeight="false" outlineLevel="0" collapsed="false">
      <c r="B37" s="382" t="s">
        <v>56</v>
      </c>
      <c r="C37" s="431" t="str">
        <f aca="false">GrpE!$P$11</f>
        <v>Belgium</v>
      </c>
      <c r="D37" s="384" t="n">
        <f aca="false">GrpE!$Q$11</f>
        <v>0</v>
      </c>
      <c r="E37" s="385" t="n">
        <f aca="false">GrpE!$R$11</f>
        <v>0</v>
      </c>
      <c r="F37" s="386" t="n">
        <f aca="false">GrpE!$S$11</f>
        <v>0</v>
      </c>
      <c r="G37" s="387" t="s">
        <v>72</v>
      </c>
      <c r="H37" s="388" t="n">
        <f aca="false">GrpE!$T$11</f>
        <v>0</v>
      </c>
      <c r="I37" s="389" t="n">
        <f aca="false">GrpE!$U$11</f>
        <v>0</v>
      </c>
      <c r="L37" s="390" t="str">
        <f aca="false">GrpE!$AD$11</f>
        <v/>
      </c>
      <c r="M37" s="391" t="str">
        <f aca="false">GrpE!$AE$11</f>
        <v/>
      </c>
      <c r="N37" s="392"/>
      <c r="O37" s="392"/>
      <c r="P37" s="393" t="str">
        <f aca="false">IF($AE41=0,"",IF(INDEX($AA37:$AD40,1,$AE41)=0,"",INDEX($AF37:$AI39,INDEX($AA37:$AD40,1,$AE41),1)))</f>
        <v/>
      </c>
      <c r="Q37" s="394" t="str">
        <f aca="false">IF($AE41=0,"",IF(INDEX($AA37:$AD40,1,$AE41)=0,"",INDEX($AF37:$AI39,INDEX($AA37:$AD40,1,$AE41),2)))</f>
        <v/>
      </c>
      <c r="R37" s="395" t="str">
        <f aca="false">IF($AE41=0,"",IF(INDEX($AA37:$AD40,1,$AE41)=0,"",INDEX($AF37:$AI39,INDEX($AA37:$AD40,1,$AE41),3)))</f>
        <v/>
      </c>
      <c r="S37" s="396" t="s">
        <v>72</v>
      </c>
      <c r="T37" s="397" t="str">
        <f aca="false">IF($AE41=0,"",IF(INDEX($AA37:$AD40,1,$AE41)=0,"",INDEX($AF37:$AI39,INDEX($AA37:$AD40,1,$AE41),4)))</f>
        <v/>
      </c>
      <c r="V37" s="398" t="n">
        <f aca="false">SUMIFS(FairPlayPoints1,FairPlayTeams1,$C37)+SUMIFS(FairPlayPoints2,FairPlayTeams2,$C37)</f>
        <v>0</v>
      </c>
      <c r="W37" s="399" t="str">
        <f aca="false">IF($Y37&gt;0,"•","")</f>
        <v/>
      </c>
      <c r="Y37" s="106" t="n">
        <f aca="false">IF(AND(OR(TRUNC(GrpE!$V$11,4)=TRUNC(GrpE!$V$12,4),TRUNC(GrpE!$V$11,4)=TRUNC(GrpE!$V$13,4),TRUNC(GrpE!$V$11,4)=TRUNC(GrpE!$V$14,4)),VLOOKUP(GrpE!$P$11,GrpE!$P$4:$AC$7,14,0)),1,0)</f>
        <v>0</v>
      </c>
      <c r="AA37" s="106" t="n">
        <f aca="false">IF(VLOOKUP($C37,GrpE!$P$18:$X$21,9,0)+VLOOKUP($C37,GrpE!$P$18:$AD$21,15,0)&gt;0,MATCH($C37,GrpE!$P$18:$P$21,0),0)</f>
        <v>0</v>
      </c>
      <c r="AB37" s="106" t="n">
        <f aca="false">IF(VLOOKUP($C37,GrpE!$P$23:$X$26,9,0)+VLOOKUP($C37,GrpE!$P$23:$AD$26,15,0)&gt;0,MATCH($C37,GrpE!$P$23:$P$26,0),0)</f>
        <v>0</v>
      </c>
      <c r="AC37" s="106" t="n">
        <f aca="false">IF(VLOOKUP($C37,GrpE!$P$28:$X$31,9,0)+VLOOKUP($C37,GrpE!$P$28:$AD$31,15,0)&gt;0,MATCH($C37,GrpE!$P$28:$P$31,0),0)</f>
        <v>0</v>
      </c>
      <c r="AD37" s="106" t="n">
        <f aca="false">IF(VLOOKUP($C37,GrpE!$P$33:$X$36,9,0)+VLOOKUP($C37,GrpE!$P$33:$AD$36,15,0)&gt;0,MATCH($C37,GrpE!$P$33:$P$36,0),0)</f>
        <v>0</v>
      </c>
      <c r="AF37" s="106" t="str">
        <f aca="false" t="array" ref="AF37:AI39">IF($AA41&gt;0,GrpE!$Q$18:$T$20,IF($AB41&gt;0,GrpE!$Q$23:$T$25,IF($AC41&gt;0,GrpE!$Q$28:$T$30,IF($AD41&gt;0,GrpE!$Q$33:$T$35,"0"))))</f>
        <v>0</v>
      </c>
      <c r="AG37" s="106" t="str">
        <v>0</v>
      </c>
      <c r="AH37" s="106" t="str">
        <v>0</v>
      </c>
      <c r="AI37" s="106" t="str">
        <v>0</v>
      </c>
    </row>
    <row r="38" customFormat="false" ht="15.5" hidden="false" customHeight="false" outlineLevel="0" collapsed="false">
      <c r="B38" s="382" t="s">
        <v>57</v>
      </c>
      <c r="C38" s="431" t="str">
        <f aca="false">GrpE!$P$12</f>
        <v>Slovakia</v>
      </c>
      <c r="D38" s="400" t="n">
        <f aca="false">GrpE!$Q$12</f>
        <v>0</v>
      </c>
      <c r="E38" s="401" t="n">
        <f aca="false">GrpE!$R$12</f>
        <v>0</v>
      </c>
      <c r="F38" s="402" t="n">
        <f aca="false">GrpE!$S$12</f>
        <v>0</v>
      </c>
      <c r="G38" s="403" t="s">
        <v>72</v>
      </c>
      <c r="H38" s="404" t="n">
        <f aca="false">GrpE!$T$12</f>
        <v>0</v>
      </c>
      <c r="I38" s="405" t="n">
        <f aca="false">GrpE!$U$12</f>
        <v>0</v>
      </c>
      <c r="L38" s="406" t="str">
        <f aca="false">GrpE!$AD$12</f>
        <v/>
      </c>
      <c r="M38" s="407" t="str">
        <f aca="false">GrpE!$AE$12</f>
        <v/>
      </c>
      <c r="N38" s="392"/>
      <c r="O38" s="392"/>
      <c r="P38" s="408" t="str">
        <f aca="false">IF($AE41=0,"",IF(INDEX($AA37:$AD40,2,$AE41)=0,"",INDEX($AF37:$AI39,INDEX($AA37:$AD40,2,$AE41),1)))</f>
        <v/>
      </c>
      <c r="Q38" s="409" t="str">
        <f aca="false">IF($AE41=0,"",IF(INDEX($AA37:$AD40,2,$AE41)=0,"",INDEX($AF37:$AI39,INDEX($AA37:$AD40,2,$AE41),2)))</f>
        <v/>
      </c>
      <c r="R38" s="410" t="str">
        <f aca="false">IF($AE41=0,"",IF(INDEX($AA37:$AD40,2,$AE41)=0,"",INDEX($AF37:$AI39,INDEX($AA37:$AD40,2,$AE41),3)))</f>
        <v/>
      </c>
      <c r="S38" s="411" t="s">
        <v>72</v>
      </c>
      <c r="T38" s="412" t="str">
        <f aca="false">IF($AE41=0,"",IF(INDEX($AA37:$AD40,2,$AE41)=0,"",INDEX($AF37:$AI39,INDEX($AA37:$AD40,2,$AE41),4)))</f>
        <v/>
      </c>
      <c r="V38" s="413" t="n">
        <f aca="false">SUMIFS(FairPlayPoints1,FairPlayTeams1,$C38)+SUMIFS(FairPlayPoints2,FairPlayTeams2,$C38)</f>
        <v>0</v>
      </c>
      <c r="W38" s="414" t="str">
        <f aca="false">IF($Y38&gt;0,"•","")</f>
        <v/>
      </c>
      <c r="Y38" s="106" t="n">
        <f aca="false">IF(AND(OR(TRUNC(GrpE!$V$12,4)=TRUNC(GrpE!$V$11,4),TRUNC(GrpE!$V$12,4)=TRUNC(GrpE!$V$13,4),TRUNC(GrpE!$V$12,4)=TRUNC(GrpE!$V$14,4)),VLOOKUP(GrpE!$P$12,GrpE!$P$4:$AC$7,14,0)),1,0)</f>
        <v>0</v>
      </c>
      <c r="AA38" s="106" t="n">
        <f aca="false">IF(VLOOKUP($C38,GrpE!$P$18:$X$21,9,0)+VLOOKUP($C38,GrpE!$P$18:$AD$21,15,0)&gt;0,MATCH($C38,GrpE!$P$18:$P$21,0),0)</f>
        <v>0</v>
      </c>
      <c r="AB38" s="106" t="n">
        <f aca="false">IF(VLOOKUP($C38,GrpE!$P$23:$X$26,9,0)+VLOOKUP($C38,GrpE!$P$23:$AD$26,15,0)&gt;0,MATCH($C38,GrpE!$P$23:$P$26,0),0)</f>
        <v>0</v>
      </c>
      <c r="AC38" s="106" t="n">
        <f aca="false">IF(VLOOKUP($C38,GrpE!$P$28:$X$31,9,0)+VLOOKUP($C38,GrpE!$P$28:$AD$31,15,0)&gt;0,MATCH($C38,GrpE!$P$28:$P$31,0),0)</f>
        <v>0</v>
      </c>
      <c r="AD38" s="106" t="n">
        <f aca="false">IF(VLOOKUP($C38,GrpE!$P$33:$X$36,9,0)+VLOOKUP($C38,GrpE!$P$33:$AD$36,15,0)&gt;0,MATCH($C38,GrpE!$P$33:$P$36,0),0)</f>
        <v>0</v>
      </c>
      <c r="AF38" s="106" t="str">
        <v>0</v>
      </c>
      <c r="AG38" s="106" t="str">
        <v>0</v>
      </c>
      <c r="AH38" s="106" t="str">
        <v>0</v>
      </c>
      <c r="AI38" s="106" t="str">
        <v>0</v>
      </c>
    </row>
    <row r="39" customFormat="false" ht="15.5" hidden="false" customHeight="false" outlineLevel="0" collapsed="false">
      <c r="B39" s="382" t="s">
        <v>73</v>
      </c>
      <c r="C39" s="431" t="str">
        <f aca="false">GrpE!$P$13</f>
        <v>Romania</v>
      </c>
      <c r="D39" s="400" t="n">
        <f aca="false">GrpE!$Q$13</f>
        <v>0</v>
      </c>
      <c r="E39" s="401" t="n">
        <f aca="false">GrpE!$R$13</f>
        <v>0</v>
      </c>
      <c r="F39" s="402" t="n">
        <f aca="false">GrpE!$S$13</f>
        <v>0</v>
      </c>
      <c r="G39" s="403" t="s">
        <v>72</v>
      </c>
      <c r="H39" s="404" t="n">
        <f aca="false">GrpE!$T$13</f>
        <v>0</v>
      </c>
      <c r="I39" s="405" t="n">
        <f aca="false">GrpE!$U$13</f>
        <v>0</v>
      </c>
      <c r="L39" s="406" t="str">
        <f aca="false">GrpE!$AD$13</f>
        <v/>
      </c>
      <c r="M39" s="407" t="str">
        <f aca="false">GrpE!$AE$13</f>
        <v/>
      </c>
      <c r="N39" s="392"/>
      <c r="O39" s="392"/>
      <c r="P39" s="408" t="str">
        <f aca="false">IF($AE41=0,"",IF(INDEX($AA37:$AD40,3,$AE41)=0,"",INDEX($AF37:$AI39,INDEX($AA37:$AD40,3,$AE41),1)))</f>
        <v/>
      </c>
      <c r="Q39" s="409" t="str">
        <f aca="false">IF($AE41=0,"",IF(INDEX($AA37:$AD40,3,$AE41)=0,"",INDEX($AF37:$AI39,INDEX($AA37:$AD40,3,$AE41),2)))</f>
        <v/>
      </c>
      <c r="R39" s="410" t="str">
        <f aca="false">IF($AE41=0,"",IF(INDEX($AA37:$AD40,3,$AE41)=0,"",INDEX($AF37:$AI39,INDEX($AA37:$AD40,3,$AE41),3)))</f>
        <v/>
      </c>
      <c r="S39" s="411" t="s">
        <v>72</v>
      </c>
      <c r="T39" s="412" t="str">
        <f aca="false">IF($AE41=0,"",IF(INDEX($AA37:$AD40,3,$AE41)=0,"",INDEX($AF37:$AI39,INDEX($AA37:$AD40,3,$AE41),4)))</f>
        <v/>
      </c>
      <c r="V39" s="413" t="n">
        <f aca="false">SUMIFS(FairPlayPoints1,FairPlayTeams1,$C39)+SUMIFS(FairPlayPoints2,FairPlayTeams2,$C39)</f>
        <v>0</v>
      </c>
      <c r="W39" s="414" t="str">
        <f aca="false">IF($Y39&gt;0,"•","")</f>
        <v/>
      </c>
      <c r="Y39" s="106" t="n">
        <f aca="false">IF(AND(OR(TRUNC(GrpE!$V$13,4)=TRUNC(GrpE!$V$11,4),TRUNC(GrpE!$V$13,4)=TRUNC(GrpE!$V$12,4),TRUNC(GrpE!$V$13,4)=TRUNC(GrpE!$V$14,4)),VLOOKUP(GrpE!$P$13,GrpE!$P$4:$AC$7,14,0)),1,0)</f>
        <v>0</v>
      </c>
      <c r="AA39" s="106" t="n">
        <f aca="false">IF(VLOOKUP($C39,GrpE!$P$18:$X$21,9,0)+VLOOKUP($C39,GrpE!$P$18:$AD$21,15,0)&gt;0,MATCH($C39,GrpE!$P$18:$P$21,0),0)</f>
        <v>0</v>
      </c>
      <c r="AB39" s="106" t="n">
        <f aca="false">IF(VLOOKUP($C39,GrpE!$P$23:$X$26,9,0)+VLOOKUP($C39,GrpE!$P$23:$AD$26,15,0)&gt;0,MATCH($C39,GrpE!$P$23:$P$26,0),0)</f>
        <v>0</v>
      </c>
      <c r="AC39" s="106" t="n">
        <f aca="false">IF(VLOOKUP($C39,GrpE!$P$28:$X$31,9,0)+VLOOKUP($C39,GrpE!$P$28:$AD$31,15,0)&gt;0,MATCH($C39,GrpE!$P$28:$P$31,0),0)</f>
        <v>0</v>
      </c>
      <c r="AD39" s="106" t="n">
        <f aca="false">IF(VLOOKUP($C39,GrpE!$P$33:$X$36,9,0)+VLOOKUP($C39,GrpE!$P$33:$AD$36,15,0)&gt;0,MATCH($C39,GrpE!$P$33:$P$36,0),0)</f>
        <v>0</v>
      </c>
      <c r="AF39" s="106" t="str">
        <v>0</v>
      </c>
      <c r="AG39" s="106" t="str">
        <v>0</v>
      </c>
      <c r="AH39" s="106" t="str">
        <v>0</v>
      </c>
      <c r="AI39" s="106" t="str">
        <v>0</v>
      </c>
    </row>
    <row r="40" customFormat="false" ht="16" hidden="false" customHeight="false" outlineLevel="0" collapsed="false">
      <c r="B40" s="382" t="s">
        <v>74</v>
      </c>
      <c r="C40" s="431" t="str">
        <f aca="false">GrpE!$P$14</f>
        <v>Ukraine</v>
      </c>
      <c r="D40" s="415" t="n">
        <f aca="false">GrpE!$Q$14</f>
        <v>0</v>
      </c>
      <c r="E40" s="416" t="n">
        <f aca="false">GrpE!$R$14</f>
        <v>0</v>
      </c>
      <c r="F40" s="417" t="n">
        <f aca="false">GrpE!$S$14</f>
        <v>0</v>
      </c>
      <c r="G40" s="418" t="s">
        <v>72</v>
      </c>
      <c r="H40" s="419" t="n">
        <f aca="false">GrpE!$T$14</f>
        <v>0</v>
      </c>
      <c r="I40" s="420" t="n">
        <f aca="false">GrpE!$U$14</f>
        <v>0</v>
      </c>
      <c r="L40" s="421" t="str">
        <f aca="false">GrpE!$AD$14</f>
        <v/>
      </c>
      <c r="M40" s="422" t="str">
        <f aca="false">GrpE!$AE$14</f>
        <v/>
      </c>
      <c r="N40" s="392"/>
      <c r="O40" s="392"/>
      <c r="P40" s="423" t="str">
        <f aca="false">IF($AE41=0,"",IF(INDEX($AA37:$AD40,4,$AE41)=0,"",INDEX($AF37:$AI39,INDEX($AA37:$AD40,4,$AE41),1)))</f>
        <v/>
      </c>
      <c r="Q40" s="424" t="str">
        <f aca="false">IF($AE41=0,"",IF(INDEX($AA37:$AD40,4,$AE41)=0,"",INDEX($AF37:$AI39,INDEX($AA37:$AD40,4,$AE41),2)))</f>
        <v/>
      </c>
      <c r="R40" s="425" t="str">
        <f aca="false">IF($AE41=0,"",IF(INDEX($AA37:$AD40,4,$AE41)=0,"",INDEX($AF37:$AI39,INDEX($AA37:$AD40,4,$AE41),3)))</f>
        <v/>
      </c>
      <c r="S40" s="426" t="s">
        <v>72</v>
      </c>
      <c r="T40" s="427" t="str">
        <f aca="false">IF($AE41=0,"",IF(INDEX($AA37:$AD40,4,$AE41)=0,"",INDEX($AF37:$AI39,INDEX($AA37:$AD40,4,$AE41),4)))</f>
        <v/>
      </c>
      <c r="V40" s="428" t="n">
        <f aca="false">SUMIFS(FairPlayPoints1,FairPlayTeams1,$C40)+SUMIFS(FairPlayPoints2,FairPlayTeams2,$C40)</f>
        <v>0</v>
      </c>
      <c r="W40" s="429" t="str">
        <f aca="false">IF($Y40&gt;0,"•","")</f>
        <v/>
      </c>
      <c r="Y40" s="106" t="n">
        <f aca="false">IF(AND(OR(TRUNC(GrpE!$V$14,4)=TRUNC(GrpE!$V$11,4),TRUNC(GrpE!$V$14,4)=TRUNC(GrpE!$V$12,4),TRUNC(GrpE!$V$14,4)=TRUNC(GrpE!$V$13,4)),VLOOKUP(GrpE!$P$14,GrpE!$P$4:$AC$7,14,0)),1,0)</f>
        <v>0</v>
      </c>
      <c r="AA40" s="106" t="n">
        <f aca="false">IF(VLOOKUP($C40,GrpE!$P$18:$X$21,9,0)+VLOOKUP($C40,GrpE!$P$18:$AD$21,15,0)&gt;0,MATCH($C40,GrpE!$P$18:$P$21,0),0)</f>
        <v>0</v>
      </c>
      <c r="AB40" s="106" t="n">
        <f aca="false">IF(VLOOKUP($C40,GrpE!$P$23:$X$26,9,0)+VLOOKUP($C40,GrpE!$P$23:$AD$26,15,0)&gt;0,MATCH($C40,GrpE!$P$23:$P$26,0),0)</f>
        <v>0</v>
      </c>
      <c r="AC40" s="106" t="n">
        <f aca="false">IF(VLOOKUP($C40,GrpE!$P$28:$X$31,9,0)+VLOOKUP($C40,GrpE!$P$28:$AD$31,15,0)&gt;0,MATCH($C40,GrpE!$P$28:$P$31,0),0)</f>
        <v>0</v>
      </c>
      <c r="AD40" s="106" t="n">
        <f aca="false">IF(VLOOKUP($C40,GrpE!$P$33:$X$36,9,0)+VLOOKUP($C40,GrpE!$P$33:$AD$36,15,0)&gt;0,MATCH($C40,GrpE!$P$33:$P$36,0),0)</f>
        <v>0</v>
      </c>
    </row>
    <row r="41" customFormat="false" ht="14.5" hidden="false" customHeight="false" outlineLevel="0" collapsed="false">
      <c r="AA41" s="430" t="n">
        <f aca="false">SUM(AA37:AA40)</f>
        <v>0</v>
      </c>
      <c r="AB41" s="430" t="n">
        <f aca="false">SUM(AB37:AB40)</f>
        <v>0</v>
      </c>
      <c r="AC41" s="430" t="n">
        <f aca="false">SUM(AC37:AC40)</f>
        <v>0</v>
      </c>
      <c r="AD41" s="430" t="n">
        <f aca="false">SUM(AD37:AD40)</f>
        <v>0</v>
      </c>
      <c r="AE41" s="106" t="n">
        <f aca="false" t="array" ref="AE41:AE41">MAX(IF($AA41:$AD41&gt;0,COLUMN($AA41:$AD41)-COLUMN(Z$1),0))</f>
        <v>0</v>
      </c>
    </row>
    <row r="42" customFormat="false" ht="15" hidden="false" customHeight="false" outlineLevel="0" collapsed="false"/>
    <row r="43" customFormat="false" ht="19" hidden="false" customHeight="false" outlineLevel="0" collapsed="false">
      <c r="B43" s="372" t="str">
        <f aca="false">IF(OR($AE49&gt;0,$L45&lt;&gt;"",$L46&lt;&gt;"",$L47&lt;&gt;""),"","")</f>
        <v/>
      </c>
      <c r="C43" s="373" t="str">
        <f aca="false">Language!$E$95&amp;" F"</f>
        <v>Group F</v>
      </c>
      <c r="D43" s="374" t="str">
        <f aca="false">Language!$E$103</f>
        <v>Total</v>
      </c>
      <c r="E43" s="374"/>
      <c r="F43" s="374"/>
      <c r="G43" s="374"/>
      <c r="H43" s="374"/>
      <c r="I43" s="374"/>
      <c r="J43" s="375" t="str">
        <f aca="false">Language!$E$106</f>
        <v>Dir. Comp.(2)</v>
      </c>
      <c r="K43" s="375"/>
      <c r="L43" s="375"/>
      <c r="M43" s="375"/>
      <c r="N43" s="375"/>
      <c r="O43" s="375"/>
      <c r="P43" s="375" t="str">
        <f aca="false">Language!$E$107</f>
        <v>Dir. Comp.(3)</v>
      </c>
      <c r="Q43" s="375"/>
      <c r="R43" s="375"/>
      <c r="S43" s="375"/>
      <c r="T43" s="375"/>
      <c r="U43" s="376"/>
      <c r="V43" s="377"/>
      <c r="W43" s="378"/>
    </row>
    <row r="44" customFormat="false" ht="15" hidden="false" customHeight="false" outlineLevel="0" collapsed="false">
      <c r="D44" s="135" t="str">
        <f aca="false">Language!$E$97</f>
        <v>Pts</v>
      </c>
      <c r="E44" s="106" t="str">
        <f aca="false">Language!$E$98</f>
        <v>GD</v>
      </c>
      <c r="F44" s="379" t="str">
        <f aca="false">Language!$E$99</f>
        <v>Goals</v>
      </c>
      <c r="G44" s="379"/>
      <c r="H44" s="379"/>
      <c r="I44" s="106" t="str">
        <f aca="false">Language!$E$100</f>
        <v>Wins</v>
      </c>
      <c r="L44" s="135" t="str">
        <f aca="false">Language!$E$97</f>
        <v>Pts</v>
      </c>
      <c r="M44" s="135" t="str">
        <f aca="false">Language!$E$101</f>
        <v>Pen</v>
      </c>
      <c r="N44" s="135"/>
      <c r="O44" s="135"/>
      <c r="P44" s="135" t="str">
        <f aca="false">Language!$E$97</f>
        <v>Pts</v>
      </c>
      <c r="Q44" s="106" t="str">
        <f aca="false">Language!$E$98</f>
        <v>GD</v>
      </c>
      <c r="R44" s="379" t="str">
        <f aca="false">Language!$E$99</f>
        <v>Goals</v>
      </c>
      <c r="S44" s="379"/>
      <c r="T44" s="379"/>
      <c r="V44" s="106" t="str">
        <f aca="false">Language!$E$104</f>
        <v>Fair Play</v>
      </c>
      <c r="W44" s="380" t="str">
        <f aca="false">Language!$E$105</f>
        <v>Not clear</v>
      </c>
    </row>
    <row r="45" customFormat="false" ht="15.5" hidden="false" customHeight="false" outlineLevel="0" collapsed="false">
      <c r="B45" s="382" t="s">
        <v>56</v>
      </c>
      <c r="C45" s="431" t="str">
        <f aca="false">GrpF!$P$11</f>
        <v>Türkiye</v>
      </c>
      <c r="D45" s="384" t="n">
        <f aca="false">GrpF!$Q$11</f>
        <v>0</v>
      </c>
      <c r="E45" s="385" t="n">
        <f aca="false">GrpF!$R$11</f>
        <v>0</v>
      </c>
      <c r="F45" s="386" t="n">
        <f aca="false">GrpF!$S$11</f>
        <v>0</v>
      </c>
      <c r="G45" s="387" t="s">
        <v>72</v>
      </c>
      <c r="H45" s="388" t="n">
        <f aca="false">GrpF!$T$11</f>
        <v>0</v>
      </c>
      <c r="I45" s="389" t="n">
        <f aca="false">GrpF!$U$11</f>
        <v>0</v>
      </c>
      <c r="L45" s="390" t="str">
        <f aca="false">GrpF!$AD$11</f>
        <v/>
      </c>
      <c r="M45" s="391" t="str">
        <f aca="false">GrpF!$AE$11</f>
        <v/>
      </c>
      <c r="N45" s="392"/>
      <c r="O45" s="392"/>
      <c r="P45" s="393" t="str">
        <f aca="false">IF($AE49=0,"",IF(INDEX($AA45:$AD48,1,$AE49)=0,"",INDEX($AF45:$AI47,INDEX($AA45:$AD48,1,$AE49),1)))</f>
        <v/>
      </c>
      <c r="Q45" s="394" t="str">
        <f aca="false">IF($AE49=0,"",IF(INDEX($AA45:$AD48,1,$AE49)=0,"",INDEX($AF45:$AI47,INDEX($AA45:$AD48,1,$AE49),2)))</f>
        <v/>
      </c>
      <c r="R45" s="395" t="str">
        <f aca="false">IF($AE49=0,"",IF(INDEX($AA45:$AD48,1,$AE49)=0,"",INDEX($AF45:$AI47,INDEX($AA45:$AD48,1,$AE49),3)))</f>
        <v/>
      </c>
      <c r="S45" s="396" t="s">
        <v>72</v>
      </c>
      <c r="T45" s="397" t="str">
        <f aca="false">IF($AE49=0,"",IF(INDEX($AA45:$AD48,1,$AE49)=0,"",INDEX($AF45:$AI47,INDEX($AA45:$AD48,1,$AE49),4)))</f>
        <v/>
      </c>
      <c r="V45" s="398" t="n">
        <f aca="false">SUMIFS(FairPlayPoints1,FairPlayTeams1,$C45)+SUMIFS(FairPlayPoints2,FairPlayTeams2,$C45)</f>
        <v>0</v>
      </c>
      <c r="W45" s="399" t="str">
        <f aca="false">IF($Y45&gt;0,"•","")</f>
        <v/>
      </c>
      <c r="Y45" s="106" t="n">
        <f aca="false">IF(AND(OR(TRUNC(GrpF!$V$11,4)=TRUNC(GrpF!$V$12,4),TRUNC(GrpF!$V$11,4)=TRUNC(GrpF!$V$13,4),TRUNC(GrpF!$V$11,4)=TRUNC(GrpF!$V$14,4)),VLOOKUP(GrpF!$P$11,GrpF!$P$4:$AC$7,14,0)),1,0)</f>
        <v>0</v>
      </c>
      <c r="AA45" s="106" t="n">
        <f aca="false">IF(VLOOKUP($C45,GrpF!$P$18:$X$21,9,0)+VLOOKUP($C45,GrpF!$P$18:$AD$21,15,0)&gt;0,MATCH($C45,GrpF!$P$18:$P$21,0),0)</f>
        <v>0</v>
      </c>
      <c r="AB45" s="106" t="n">
        <f aca="false">IF(VLOOKUP($C45,GrpF!$P$23:$X$26,9,0)+VLOOKUP($C45,GrpF!$P$23:$AD$26,15,0)&gt;0,MATCH($C45,GrpF!$P$23:$P$26,0),0)</f>
        <v>0</v>
      </c>
      <c r="AC45" s="106" t="n">
        <f aca="false">IF(VLOOKUP($C45,GrpF!$P$28:$X$31,9,0)+VLOOKUP($C45,GrpF!$P$28:$AD$31,15,0)&gt;0,MATCH($C45,GrpF!$P$28:$P$31,0),0)</f>
        <v>0</v>
      </c>
      <c r="AD45" s="106" t="n">
        <f aca="false">IF(VLOOKUP($C45,GrpF!$P$33:$X$36,9,0)+VLOOKUP($C45,GrpF!$P$33:$AD$36,15,0)&gt;0,MATCH($C45,GrpF!$P$33:$P$36,0),0)</f>
        <v>0</v>
      </c>
      <c r="AF45" s="106" t="str">
        <f aca="false" t="array" ref="AF45:AI47">IF($AA49&gt;0,GrpF!$Q$18:$T$20,IF($AB49&gt;0,GrpF!$Q$23:$T$25,IF($AC49&gt;0,GrpF!$Q$28:$T$30,IF($AD49&gt;0,GrpF!$Q$33:$T$35,"0"))))</f>
        <v>0</v>
      </c>
      <c r="AG45" s="106" t="str">
        <v>0</v>
      </c>
      <c r="AH45" s="106" t="str">
        <v>0</v>
      </c>
      <c r="AI45" s="106" t="str">
        <v>0</v>
      </c>
    </row>
    <row r="46" customFormat="false" ht="15.5" hidden="false" customHeight="false" outlineLevel="0" collapsed="false">
      <c r="B46" s="382" t="s">
        <v>57</v>
      </c>
      <c r="C46" s="431" t="str">
        <f aca="false">GrpF!$P$12</f>
        <v>Georgia</v>
      </c>
      <c r="D46" s="400" t="n">
        <f aca="false">GrpF!$Q$12</f>
        <v>0</v>
      </c>
      <c r="E46" s="401" t="n">
        <f aca="false">GrpF!$R$12</f>
        <v>0</v>
      </c>
      <c r="F46" s="402" t="n">
        <f aca="false">GrpF!$S$12</f>
        <v>0</v>
      </c>
      <c r="G46" s="403" t="s">
        <v>72</v>
      </c>
      <c r="H46" s="404" t="n">
        <f aca="false">GrpF!$T$12</f>
        <v>0</v>
      </c>
      <c r="I46" s="405" t="n">
        <f aca="false">GrpF!$U$12</f>
        <v>0</v>
      </c>
      <c r="L46" s="406" t="str">
        <f aca="false">GrpF!$AD$12</f>
        <v/>
      </c>
      <c r="M46" s="407" t="str">
        <f aca="false">GrpF!$AE$12</f>
        <v/>
      </c>
      <c r="N46" s="392"/>
      <c r="O46" s="392"/>
      <c r="P46" s="408" t="str">
        <f aca="false">IF($AE49=0,"",IF(INDEX($AA45:$AD48,2,$AE49)=0,"",INDEX($AF45:$AI47,INDEX($AA45:$AD48,2,$AE49),1)))</f>
        <v/>
      </c>
      <c r="Q46" s="409" t="str">
        <f aca="false">IF($AE49=0,"",IF(INDEX($AA45:$AD48,2,$AE49)=0,"",INDEX($AF45:$AI47,INDEX($AA45:$AD48,2,$AE49),2)))</f>
        <v/>
      </c>
      <c r="R46" s="410" t="str">
        <f aca="false">IF($AE49=0,"",IF(INDEX($AA45:$AD48,2,$AE49)=0,"",INDEX($AF45:$AI47,INDEX($AA45:$AD48,2,$AE49),3)))</f>
        <v/>
      </c>
      <c r="S46" s="411" t="s">
        <v>72</v>
      </c>
      <c r="T46" s="412" t="str">
        <f aca="false">IF($AE49=0,"",IF(INDEX($AA45:$AD48,2,$AE49)=0,"",INDEX($AF45:$AI47,INDEX($AA45:$AD48,2,$AE49),4)))</f>
        <v/>
      </c>
      <c r="V46" s="413" t="n">
        <f aca="false">SUMIFS(FairPlayPoints1,FairPlayTeams1,$C46)+SUMIFS(FairPlayPoints2,FairPlayTeams2,$C46)</f>
        <v>0</v>
      </c>
      <c r="W46" s="414" t="str">
        <f aca="false">IF($Y46&gt;0,"•","")</f>
        <v/>
      </c>
      <c r="Y46" s="106" t="n">
        <f aca="false">IF(AND(OR(TRUNC(GrpF!$V$12,4)=TRUNC(GrpF!$V$11,4),TRUNC(GrpF!$V$12,4)=TRUNC(GrpF!$V$13,4),TRUNC(GrpF!$V$12,4)=TRUNC(GrpF!$V$14,4)),VLOOKUP(GrpF!$P$12,GrpF!$P$4:$AC$7,14,0)),1,0)</f>
        <v>0</v>
      </c>
      <c r="AA46" s="106" t="n">
        <f aca="false">IF(VLOOKUP($C46,GrpF!$P$18:$X$21,9,0)+VLOOKUP($C46,GrpF!$P$18:$AD$21,15,0)&gt;0,MATCH($C46,GrpF!$P$18:$P$21,0),0)</f>
        <v>0</v>
      </c>
      <c r="AB46" s="106" t="n">
        <f aca="false">IF(VLOOKUP($C46,GrpF!$P$23:$X$26,9,0)+VLOOKUP($C46,GrpF!$P$23:$AD$26,15,0)&gt;0,MATCH($C46,GrpF!$P$23:$P$26,0),0)</f>
        <v>0</v>
      </c>
      <c r="AC46" s="106" t="n">
        <f aca="false">IF(VLOOKUP($C46,GrpF!$P$28:$X$31,9,0)+VLOOKUP($C46,GrpF!$P$28:$AD$31,15,0)&gt;0,MATCH($C46,GrpF!$P$28:$P$31,0),0)</f>
        <v>0</v>
      </c>
      <c r="AD46" s="106" t="n">
        <f aca="false">IF(VLOOKUP($C46,GrpF!$P$33:$X$36,9,0)+VLOOKUP($C46,GrpF!$P$33:$AD$36,15,0)&gt;0,MATCH($C46,GrpF!$P$33:$P$36,0),0)</f>
        <v>0</v>
      </c>
      <c r="AF46" s="106" t="str">
        <v>0</v>
      </c>
      <c r="AG46" s="106" t="str">
        <v>0</v>
      </c>
      <c r="AH46" s="106" t="str">
        <v>0</v>
      </c>
      <c r="AI46" s="106" t="str">
        <v>0</v>
      </c>
    </row>
    <row r="47" customFormat="false" ht="15.5" hidden="false" customHeight="false" outlineLevel="0" collapsed="false">
      <c r="B47" s="382" t="s">
        <v>73</v>
      </c>
      <c r="C47" s="431" t="str">
        <f aca="false">GrpF!$P$13</f>
        <v>Portugal</v>
      </c>
      <c r="D47" s="400" t="n">
        <f aca="false">GrpF!$Q$13</f>
        <v>0</v>
      </c>
      <c r="E47" s="401" t="n">
        <f aca="false">GrpF!$R$13</f>
        <v>0</v>
      </c>
      <c r="F47" s="402" t="n">
        <f aca="false">GrpF!$S$13</f>
        <v>0</v>
      </c>
      <c r="G47" s="403" t="s">
        <v>72</v>
      </c>
      <c r="H47" s="404" t="n">
        <f aca="false">GrpF!$T$13</f>
        <v>0</v>
      </c>
      <c r="I47" s="405" t="n">
        <f aca="false">GrpF!$U$13</f>
        <v>0</v>
      </c>
      <c r="L47" s="406" t="str">
        <f aca="false">GrpF!$AD$13</f>
        <v/>
      </c>
      <c r="M47" s="407" t="str">
        <f aca="false">GrpF!$AE$13</f>
        <v/>
      </c>
      <c r="N47" s="392"/>
      <c r="O47" s="392"/>
      <c r="P47" s="408" t="str">
        <f aca="false">IF($AE49=0,"",IF(INDEX($AA45:$AD48,3,$AE49)=0,"",INDEX($AF45:$AI47,INDEX($AA45:$AD48,3,$AE49),1)))</f>
        <v/>
      </c>
      <c r="Q47" s="409" t="str">
        <f aca="false">IF($AE49=0,"",IF(INDEX($AA45:$AD48,3,$AE49)=0,"",INDEX($AF45:$AI47,INDEX($AA45:$AD48,3,$AE49),2)))</f>
        <v/>
      </c>
      <c r="R47" s="410" t="str">
        <f aca="false">IF($AE49=0,"",IF(INDEX($AA45:$AD48,3,$AE49)=0,"",INDEX($AF45:$AI47,INDEX($AA45:$AD48,3,$AE49),3)))</f>
        <v/>
      </c>
      <c r="S47" s="411" t="s">
        <v>72</v>
      </c>
      <c r="T47" s="412" t="str">
        <f aca="false">IF($AE49=0,"",IF(INDEX($AA45:$AD48,3,$AE49)=0,"",INDEX($AF45:$AI47,INDEX($AA45:$AD48,3,$AE49),4)))</f>
        <v/>
      </c>
      <c r="V47" s="413" t="n">
        <f aca="false">SUMIFS(FairPlayPoints1,FairPlayTeams1,$C47)+SUMIFS(FairPlayPoints2,FairPlayTeams2,$C47)</f>
        <v>0</v>
      </c>
      <c r="W47" s="414" t="str">
        <f aca="false">IF($Y47&gt;0,"•","")</f>
        <v/>
      </c>
      <c r="Y47" s="106" t="n">
        <f aca="false">IF(AND(OR(TRUNC(GrpF!$V$13,4)=TRUNC(GrpF!$V$11,4),TRUNC(GrpF!$V$13,4)=TRUNC(GrpF!$V$12,4),TRUNC(GrpF!$V$13,4)=TRUNC(GrpF!$V$14,4)),VLOOKUP(GrpF!$P$13,GrpF!$P$4:$AC$7,14,0)),1,0)</f>
        <v>0</v>
      </c>
      <c r="AA47" s="106" t="n">
        <f aca="false">IF(VLOOKUP($C47,GrpF!$P$18:$X$21,9,0)+VLOOKUP($C47,GrpF!$P$18:$AD$21,15,0)&gt;0,MATCH($C47,GrpF!$P$18:$P$21,0),0)</f>
        <v>0</v>
      </c>
      <c r="AB47" s="106" t="n">
        <f aca="false">IF(VLOOKUP($C47,GrpF!$P$23:$X$26,9,0)+VLOOKUP($C47,GrpF!$P$23:$AD$26,15,0)&gt;0,MATCH($C47,GrpF!$P$23:$P$26,0),0)</f>
        <v>0</v>
      </c>
      <c r="AC47" s="106" t="n">
        <f aca="false">IF(VLOOKUP($C47,GrpF!$P$28:$X$31,9,0)+VLOOKUP($C47,GrpF!$P$28:$AD$31,15,0)&gt;0,MATCH($C47,GrpF!$P$28:$P$31,0),0)</f>
        <v>0</v>
      </c>
      <c r="AD47" s="106" t="n">
        <f aca="false">IF(VLOOKUP($C47,GrpF!$P$33:$X$36,9,0)+VLOOKUP($C47,GrpF!$P$33:$AD$36,15,0)&gt;0,MATCH($C47,GrpF!$P$33:$P$36,0),0)</f>
        <v>0</v>
      </c>
      <c r="AF47" s="106" t="str">
        <v>0</v>
      </c>
      <c r="AG47" s="106" t="str">
        <v>0</v>
      </c>
      <c r="AH47" s="106" t="str">
        <v>0</v>
      </c>
      <c r="AI47" s="106" t="str">
        <v>0</v>
      </c>
    </row>
    <row r="48" customFormat="false" ht="16" hidden="false" customHeight="false" outlineLevel="0" collapsed="false">
      <c r="B48" s="382" t="s">
        <v>74</v>
      </c>
      <c r="C48" s="431" t="str">
        <f aca="false">GrpF!$P$14</f>
        <v>Czechia</v>
      </c>
      <c r="D48" s="415" t="n">
        <f aca="false">GrpF!$Q$14</f>
        <v>0</v>
      </c>
      <c r="E48" s="416" t="n">
        <f aca="false">GrpF!$R$14</f>
        <v>0</v>
      </c>
      <c r="F48" s="417" t="n">
        <f aca="false">GrpF!$S$14</f>
        <v>0</v>
      </c>
      <c r="G48" s="418" t="s">
        <v>72</v>
      </c>
      <c r="H48" s="419" t="n">
        <f aca="false">GrpF!$T$14</f>
        <v>0</v>
      </c>
      <c r="I48" s="420" t="n">
        <f aca="false">GrpF!$U$14</f>
        <v>0</v>
      </c>
      <c r="L48" s="421" t="str">
        <f aca="false">GrpF!$AD$14</f>
        <v/>
      </c>
      <c r="M48" s="422" t="str">
        <f aca="false">GrpF!$AE$14</f>
        <v/>
      </c>
      <c r="N48" s="392"/>
      <c r="O48" s="392"/>
      <c r="P48" s="423" t="str">
        <f aca="false">IF($AE49=0,"",IF(INDEX($AA45:$AD48,4,$AE49)=0,"",INDEX($AF45:$AI47,INDEX($AA45:$AD48,4,$AE49),1)))</f>
        <v/>
      </c>
      <c r="Q48" s="424" t="str">
        <f aca="false">IF($AE49=0,"",IF(INDEX($AA45:$AD48,4,$AE49)=0,"",INDEX($AF45:$AI47,INDEX($AA45:$AD48,4,$AE49),2)))</f>
        <v/>
      </c>
      <c r="R48" s="425" t="str">
        <f aca="false">IF($AE49=0,"",IF(INDEX($AA45:$AD48,4,$AE49)=0,"",INDEX($AF45:$AI47,INDEX($AA45:$AD48,4,$AE49),3)))</f>
        <v/>
      </c>
      <c r="S48" s="426" t="s">
        <v>72</v>
      </c>
      <c r="T48" s="427" t="str">
        <f aca="false">IF($AE49=0,"",IF(INDEX($AA45:$AD48,4,$AE49)=0,"",INDEX($AF45:$AI47,INDEX($AA45:$AD48,4,$AE49),4)))</f>
        <v/>
      </c>
      <c r="V48" s="428" t="n">
        <f aca="false">SUMIFS(FairPlayPoints1,FairPlayTeams1,$C48)+SUMIFS(FairPlayPoints2,FairPlayTeams2,$C48)</f>
        <v>0</v>
      </c>
      <c r="W48" s="429" t="str">
        <f aca="false">IF($Y48&gt;0,"•","")</f>
        <v/>
      </c>
      <c r="Y48" s="106" t="n">
        <f aca="false">IF(AND(OR(TRUNC(GrpF!$V$14,4)=TRUNC(GrpF!$V$11,4),TRUNC(GrpF!$V$14,4)=TRUNC(GrpF!$V$12,4),TRUNC(GrpF!$V$14,4)=TRUNC(GrpF!$V$13,4)),VLOOKUP(GrpF!$P$14,GrpF!$P$4:$AC$7,14,0)),1,0)</f>
        <v>0</v>
      </c>
      <c r="AA48" s="106" t="n">
        <f aca="false">IF(VLOOKUP($C48,GrpF!$P$18:$X$21,9,0)+VLOOKUP($C48,GrpF!$P$18:$AD$21,15,0)&gt;0,MATCH($C48,GrpF!$P$18:$P$21,0),0)</f>
        <v>0</v>
      </c>
      <c r="AB48" s="106" t="n">
        <f aca="false">IF(VLOOKUP($C48,GrpF!$P$23:$X$26,9,0)+VLOOKUP($C48,GrpF!$P$23:$AD$26,15,0)&gt;0,MATCH($C48,GrpF!$P$23:$P$26,0),0)</f>
        <v>0</v>
      </c>
      <c r="AC48" s="106" t="n">
        <f aca="false">IF(VLOOKUP($C48,GrpF!$P$28:$X$31,9,0)+VLOOKUP($C48,GrpF!$P$28:$AD$31,15,0)&gt;0,MATCH($C48,GrpF!$P$28:$P$31,0),0)</f>
        <v>0</v>
      </c>
      <c r="AD48" s="106" t="n">
        <f aca="false">IF(VLOOKUP($C48,GrpF!$P$33:$X$36,9,0)+VLOOKUP($C48,GrpF!$P$33:$AD$36,15,0)&gt;0,MATCH($C48,GrpF!$P$33:$P$36,0),0)</f>
        <v>0</v>
      </c>
    </row>
    <row r="49" customFormat="false" ht="14.5" hidden="false" customHeight="false" outlineLevel="0" collapsed="false">
      <c r="AA49" s="430" t="n">
        <f aca="false">SUM(AA45:AA48)</f>
        <v>0</v>
      </c>
      <c r="AB49" s="430" t="n">
        <f aca="false">SUM(AB45:AB48)</f>
        <v>0</v>
      </c>
      <c r="AC49" s="430" t="n">
        <f aca="false">SUM(AC45:AC48)</f>
        <v>0</v>
      </c>
      <c r="AD49" s="430" t="n">
        <f aca="false">SUM(AD45:AD48)</f>
        <v>0</v>
      </c>
      <c r="AE49" s="106" t="n">
        <f aca="false" t="array" ref="AE49:AE49">MAX(IF($AA49:$AD49&gt;0,COLUMN($AA49:$AD49)-COLUMN(Z$1),0))</f>
        <v>0</v>
      </c>
    </row>
    <row r="50" customFormat="false" ht="14.5" hidden="false" customHeight="false" outlineLevel="0" collapsed="false"/>
    <row r="51" customFormat="false" ht="14.5" hidden="false" customHeight="false" outlineLevel="0" collapsed="false"/>
  </sheetData>
  <sheetProtection sheet="true" objects="true" scenarios="true" selectLockedCells="true"/>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564">
      <formula>0</formula>
    </cfRule>
  </conditionalFormatting>
  <conditionalFormatting sqref="V13:V16">
    <cfRule type="cellIs" priority="3" operator="greaterThan" aboveAverage="0" equalAverage="0" bottom="0" percent="0" rank="0" text="" dxfId="565">
      <formula>0</formula>
    </cfRule>
  </conditionalFormatting>
  <conditionalFormatting sqref="V21:V24">
    <cfRule type="cellIs" priority="4" operator="greaterThan" aboveAverage="0" equalAverage="0" bottom="0" percent="0" rank="0" text="" dxfId="566">
      <formula>0</formula>
    </cfRule>
  </conditionalFormatting>
  <conditionalFormatting sqref="V29:V32">
    <cfRule type="cellIs" priority="5" operator="greaterThan" aboveAverage="0" equalAverage="0" bottom="0" percent="0" rank="0" text="" dxfId="567">
      <formula>0</formula>
    </cfRule>
  </conditionalFormatting>
  <conditionalFormatting sqref="V37:V40">
    <cfRule type="cellIs" priority="6" operator="greaterThan" aboveAverage="0" equalAverage="0" bottom="0" percent="0" rank="0" text="" dxfId="568">
      <formula>0</formula>
    </cfRule>
  </conditionalFormatting>
  <conditionalFormatting sqref="V45:V48">
    <cfRule type="cellIs" priority="7" operator="greaterThan" aboveAverage="0" equalAverage="0" bottom="0" percent="0" rank="0" text="" dxfId="569">
      <formula>0</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1.47265625" defaultRowHeight="14.5" zeroHeight="true" outlineLevelRow="0" outlineLevelCol="0"/>
  <cols>
    <col collapsed="false" customWidth="true" hidden="false" outlineLevel="0" max="3" min="3" style="0" width="17.18"/>
    <col collapsed="false" customWidth="true" hidden="false" outlineLevel="0" max="7" min="4" style="0" width="15.27"/>
    <col collapsed="false" customWidth="false" hidden="true" outlineLevel="0" max="1024" min="10" style="0" width="11.45"/>
  </cols>
  <sheetData>
    <row r="1" customFormat="false" ht="14.5" hidden="false" customHeight="false" outlineLevel="0" collapsed="false"/>
    <row r="2" customFormat="false" ht="28.5" hidden="false" customHeight="false" outlineLevel="0" collapsed="false">
      <c r="A2" s="432" t="str">
        <f aca="false">Language!$E$90</f>
        <v>Assignment of the group third in the round of 16</v>
      </c>
      <c r="B2" s="432"/>
      <c r="C2" s="432"/>
      <c r="D2" s="432"/>
      <c r="E2" s="432"/>
      <c r="F2" s="432"/>
      <c r="G2" s="432"/>
      <c r="H2" s="432"/>
      <c r="I2" s="432"/>
    </row>
    <row r="3" customFormat="false" ht="14.5" hidden="false" customHeight="false" outlineLevel="0" collapsed="false"/>
    <row r="4" customFormat="false" ht="15.5" hidden="false" customHeight="false" outlineLevel="0" collapsed="false">
      <c r="C4" s="433"/>
      <c r="D4" s="434" t="s">
        <v>75</v>
      </c>
      <c r="E4" s="434" t="s">
        <v>76</v>
      </c>
      <c r="F4" s="434" t="s">
        <v>77</v>
      </c>
      <c r="G4" s="434" t="s">
        <v>78</v>
      </c>
    </row>
    <row r="5" customFormat="false" ht="36" hidden="false" customHeight="true" outlineLevel="0" collapsed="false">
      <c r="C5" s="435" t="str">
        <f aca="false">Language!$E$131</f>
        <v>Group combination:</v>
      </c>
      <c r="D5" s="436" t="str">
        <f aca="false">Language!$E$132</f>
        <v>First in Group</v>
      </c>
      <c r="E5" s="437" t="str">
        <f aca="false">Language!$E$132</f>
        <v>First in Group</v>
      </c>
      <c r="F5" s="437" t="str">
        <f aca="false">Language!$E$132</f>
        <v>First in Group</v>
      </c>
      <c r="G5" s="438" t="str">
        <f aca="false">Language!$E$132</f>
        <v>First in Group</v>
      </c>
    </row>
    <row r="6" customFormat="false" ht="15.5" hidden="false" customHeight="false" outlineLevel="0" collapsed="false">
      <c r="C6" s="435"/>
      <c r="D6" s="439" t="s">
        <v>60</v>
      </c>
      <c r="E6" s="440" t="s">
        <v>62</v>
      </c>
      <c r="F6" s="440" t="s">
        <v>61</v>
      </c>
      <c r="G6" s="441" t="s">
        <v>63</v>
      </c>
    </row>
    <row r="7" customFormat="false" ht="53.25" hidden="false" customHeight="true" outlineLevel="0" collapsed="false">
      <c r="C7" s="435"/>
      <c r="D7" s="442" t="str">
        <f aca="false">Language!$E$133</f>
        <v>against third of Group</v>
      </c>
      <c r="E7" s="443" t="str">
        <f aca="false">Language!$E$133</f>
        <v>against third of Group</v>
      </c>
      <c r="F7" s="443" t="str">
        <f aca="false">Language!$E$133</f>
        <v>against third of Group</v>
      </c>
      <c r="G7" s="444" t="str">
        <f aca="false">Language!$E$133</f>
        <v>against third of Group</v>
      </c>
    </row>
    <row r="8" customFormat="false" ht="22.5" hidden="false" customHeight="true" outlineLevel="0" collapsed="false">
      <c r="C8" s="445" t="s">
        <v>79</v>
      </c>
      <c r="D8" s="446" t="s">
        <v>58</v>
      </c>
      <c r="E8" s="447" t="s">
        <v>59</v>
      </c>
      <c r="F8" s="447" t="s">
        <v>60</v>
      </c>
      <c r="G8" s="448" t="s">
        <v>62</v>
      </c>
    </row>
    <row r="9" customFormat="false" ht="22.5" hidden="false" customHeight="true" outlineLevel="0" collapsed="false">
      <c r="C9" s="445" t="s">
        <v>80</v>
      </c>
      <c r="D9" s="446" t="s">
        <v>58</v>
      </c>
      <c r="E9" s="447" t="s">
        <v>61</v>
      </c>
      <c r="F9" s="447" t="s">
        <v>60</v>
      </c>
      <c r="G9" s="448" t="s">
        <v>62</v>
      </c>
    </row>
    <row r="10" customFormat="false" ht="22.5" hidden="false" customHeight="true" outlineLevel="0" collapsed="false">
      <c r="C10" s="445" t="s">
        <v>81</v>
      </c>
      <c r="D10" s="446" t="s">
        <v>58</v>
      </c>
      <c r="E10" s="447" t="s">
        <v>63</v>
      </c>
      <c r="F10" s="447" t="s">
        <v>60</v>
      </c>
      <c r="G10" s="448" t="s">
        <v>62</v>
      </c>
    </row>
    <row r="11" customFormat="false" ht="22.5" hidden="false" customHeight="true" outlineLevel="0" collapsed="false">
      <c r="C11" s="445" t="s">
        <v>82</v>
      </c>
      <c r="D11" s="446" t="s">
        <v>59</v>
      </c>
      <c r="E11" s="447" t="s">
        <v>61</v>
      </c>
      <c r="F11" s="447" t="s">
        <v>58</v>
      </c>
      <c r="G11" s="448" t="s">
        <v>60</v>
      </c>
    </row>
    <row r="12" customFormat="false" ht="22.5" hidden="false" customHeight="true" outlineLevel="0" collapsed="false">
      <c r="C12" s="445" t="s">
        <v>83</v>
      </c>
      <c r="D12" s="446" t="s">
        <v>59</v>
      </c>
      <c r="E12" s="447" t="s">
        <v>63</v>
      </c>
      <c r="F12" s="447" t="s">
        <v>58</v>
      </c>
      <c r="G12" s="448" t="s">
        <v>60</v>
      </c>
    </row>
    <row r="13" customFormat="false" ht="22.5" hidden="false" customHeight="true" outlineLevel="0" collapsed="false">
      <c r="C13" s="445" t="s">
        <v>84</v>
      </c>
      <c r="D13" s="446" t="s">
        <v>61</v>
      </c>
      <c r="E13" s="447" t="s">
        <v>63</v>
      </c>
      <c r="F13" s="447" t="s">
        <v>60</v>
      </c>
      <c r="G13" s="448" t="s">
        <v>58</v>
      </c>
    </row>
    <row r="14" customFormat="false" ht="22.5" hidden="false" customHeight="true" outlineLevel="0" collapsed="false">
      <c r="C14" s="445" t="s">
        <v>85</v>
      </c>
      <c r="D14" s="446" t="s">
        <v>61</v>
      </c>
      <c r="E14" s="447" t="s">
        <v>59</v>
      </c>
      <c r="F14" s="447" t="s">
        <v>62</v>
      </c>
      <c r="G14" s="448" t="s">
        <v>58</v>
      </c>
    </row>
    <row r="15" customFormat="false" ht="22.5" hidden="false" customHeight="true" outlineLevel="0" collapsed="false">
      <c r="C15" s="445" t="s">
        <v>86</v>
      </c>
      <c r="D15" s="446" t="s">
        <v>63</v>
      </c>
      <c r="E15" s="447" t="s">
        <v>59</v>
      </c>
      <c r="F15" s="447" t="s">
        <v>62</v>
      </c>
      <c r="G15" s="448" t="s">
        <v>58</v>
      </c>
    </row>
    <row r="16" customFormat="false" ht="22.5" hidden="false" customHeight="true" outlineLevel="0" collapsed="false">
      <c r="C16" s="445" t="s">
        <v>87</v>
      </c>
      <c r="D16" s="446" t="s">
        <v>61</v>
      </c>
      <c r="E16" s="447" t="s">
        <v>63</v>
      </c>
      <c r="F16" s="447" t="s">
        <v>62</v>
      </c>
      <c r="G16" s="448" t="s">
        <v>58</v>
      </c>
    </row>
    <row r="17" customFormat="false" ht="22.5" hidden="false" customHeight="true" outlineLevel="0" collapsed="false">
      <c r="C17" s="445" t="s">
        <v>88</v>
      </c>
      <c r="D17" s="446" t="s">
        <v>61</v>
      </c>
      <c r="E17" s="447" t="s">
        <v>63</v>
      </c>
      <c r="F17" s="447" t="s">
        <v>59</v>
      </c>
      <c r="G17" s="448" t="s">
        <v>58</v>
      </c>
    </row>
    <row r="18" customFormat="false" ht="22.5" hidden="false" customHeight="true" outlineLevel="0" collapsed="false">
      <c r="C18" s="445" t="s">
        <v>89</v>
      </c>
      <c r="D18" s="446" t="s">
        <v>61</v>
      </c>
      <c r="E18" s="447" t="s">
        <v>59</v>
      </c>
      <c r="F18" s="447" t="s">
        <v>60</v>
      </c>
      <c r="G18" s="448" t="s">
        <v>62</v>
      </c>
    </row>
    <row r="19" customFormat="false" ht="22.5" hidden="false" customHeight="true" outlineLevel="0" collapsed="false">
      <c r="C19" s="445" t="s">
        <v>90</v>
      </c>
      <c r="D19" s="446" t="s">
        <v>63</v>
      </c>
      <c r="E19" s="447" t="s">
        <v>59</v>
      </c>
      <c r="F19" s="447" t="s">
        <v>62</v>
      </c>
      <c r="G19" s="448" t="s">
        <v>60</v>
      </c>
    </row>
    <row r="20" customFormat="false" ht="22.5" hidden="false" customHeight="true" outlineLevel="0" collapsed="false">
      <c r="C20" s="445" t="s">
        <v>91</v>
      </c>
      <c r="D20" s="446" t="s">
        <v>63</v>
      </c>
      <c r="E20" s="447" t="s">
        <v>61</v>
      </c>
      <c r="F20" s="447" t="s">
        <v>62</v>
      </c>
      <c r="G20" s="448" t="s">
        <v>60</v>
      </c>
    </row>
    <row r="21" customFormat="false" ht="22.5" hidden="false" customHeight="true" outlineLevel="0" collapsed="false">
      <c r="C21" s="445" t="s">
        <v>92</v>
      </c>
      <c r="D21" s="446" t="s">
        <v>63</v>
      </c>
      <c r="E21" s="447" t="s">
        <v>61</v>
      </c>
      <c r="F21" s="447" t="s">
        <v>59</v>
      </c>
      <c r="G21" s="448" t="s">
        <v>60</v>
      </c>
    </row>
    <row r="22" customFormat="false" ht="22.5" hidden="false" customHeight="true" outlineLevel="0" collapsed="false">
      <c r="C22" s="449" t="s">
        <v>93</v>
      </c>
      <c r="D22" s="450" t="s">
        <v>63</v>
      </c>
      <c r="E22" s="451" t="s">
        <v>61</v>
      </c>
      <c r="F22" s="451" t="s">
        <v>59</v>
      </c>
      <c r="G22" s="452" t="s">
        <v>62</v>
      </c>
    </row>
    <row r="23" customFormat="false" ht="15" hidden="false" customHeight="false" outlineLevel="0" collapsed="false"/>
    <row r="24" customFormat="false" ht="14.5" hidden="false" customHeight="false" outlineLevel="0" collapsed="false"/>
  </sheetData>
  <sheetProtection sheet="true" selectLockedCells="true"/>
  <mergeCells count="2">
    <mergeCell ref="A2:I2"/>
    <mergeCell ref="C5:C7"/>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60FEE38E-F9A9-49CF-B170-A59E7FC096B3}">
            <xm:f>$C8=ThirdPlaced!$J$18</xm:f>
            <x14:dxf>
              <font>
                <b val="0"/>
                <i val="0"/>
                <color rgb="FFC02000"/>
              </font>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23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ColWidth="11.47265625" defaultRowHeight="14.5" zeroHeight="true" outlineLevelRow="0" outlineLevelCol="0"/>
  <cols>
    <col collapsed="false" customWidth="true" hidden="false" outlineLevel="0" max="1" min="1" style="0" width="8"/>
    <col collapsed="false" customWidth="true" hidden="true" outlineLevel="0" max="2" min="2" style="0" width="19.27"/>
    <col collapsed="false" customWidth="false" hidden="true" outlineLevel="0" max="3" min="3" style="0" width="11.45"/>
    <col collapsed="false" customWidth="true" hidden="false" outlineLevel="0" max="4" min="4" style="0" width="7"/>
    <col collapsed="false" customWidth="true" hidden="true" outlineLevel="0" max="5" min="5" style="0" width="22.72"/>
    <col collapsed="false" customWidth="true" hidden="false" outlineLevel="0" max="15" min="6" style="0" width="22.72"/>
    <col collapsed="false" customWidth="true" hidden="false" outlineLevel="0" max="16" min="16" style="0" width="3.82"/>
    <col collapsed="false" customWidth="true" hidden="false" outlineLevel="0" max="17" min="17" style="0" width="17.73"/>
    <col collapsed="false" customWidth="true" hidden="false" outlineLevel="0" max="18" min="18" style="0" width="9.18"/>
    <col collapsed="false" customWidth="false" hidden="true" outlineLevel="0" max="1024" min="19" style="0" width="11.45"/>
  </cols>
  <sheetData>
    <row r="1" customFormat="false" ht="29.25" hidden="false" customHeight="true" outlineLevel="0" collapsed="false">
      <c r="B1" s="30"/>
      <c r="D1" s="453" t="s">
        <v>94</v>
      </c>
      <c r="F1" s="432" t="str">
        <f aca="false">Language!$E$89</f>
        <v>Choose language</v>
      </c>
      <c r="G1" s="432"/>
      <c r="H1" s="432"/>
      <c r="I1" s="432"/>
      <c r="J1" s="432"/>
      <c r="K1" s="454"/>
      <c r="L1" s="454"/>
      <c r="M1" s="455" t="str">
        <f aca="false">Language!$E$145</f>
        <v>Click here and choose language:</v>
      </c>
      <c r="N1" s="456" t="s">
        <v>95</v>
      </c>
      <c r="O1" s="457" t="str">
        <f aca="false">_xlfn.UNICHAR(8592)</f>
        <v>←</v>
      </c>
      <c r="P1" s="455"/>
    </row>
    <row r="2" customFormat="false" ht="11.25" hidden="false" customHeight="true" outlineLevel="0" collapsed="false">
      <c r="D2" s="458" t="n">
        <v>45280</v>
      </c>
      <c r="F2" s="459"/>
      <c r="G2" s="459"/>
      <c r="H2" s="459"/>
      <c r="I2" s="459"/>
      <c r="J2" s="459"/>
      <c r="K2" s="460"/>
      <c r="L2" s="460"/>
      <c r="M2" s="460"/>
      <c r="N2" s="460"/>
      <c r="P2" s="461"/>
      <c r="Q2" s="462"/>
    </row>
    <row r="3" customFormat="false" ht="15" hidden="false" customHeight="true" outlineLevel="0" collapsed="false">
      <c r="B3" s="463" t="s">
        <v>95</v>
      </c>
      <c r="C3" s="464" t="n">
        <f aca="false">IF(AND($N$1&lt;&gt;B4,$N$1&lt;&gt;B5,$N$1&lt;&gt;B6,$N$1&lt;&gt;B7,$N$1&lt;&gt;B8,$N$1&lt;&gt;B9,$N$1&lt;&gt;B10,$N$1&lt;&gt;B11),1,0)</f>
        <v>1</v>
      </c>
      <c r="D3" s="465" t="s">
        <v>96</v>
      </c>
      <c r="E3" s="466"/>
      <c r="F3" s="467" t="s">
        <v>95</v>
      </c>
      <c r="G3" s="468" t="s">
        <v>97</v>
      </c>
      <c r="H3" s="468" t="s">
        <v>98</v>
      </c>
      <c r="I3" s="468" t="s">
        <v>99</v>
      </c>
      <c r="J3" s="468" t="s">
        <v>100</v>
      </c>
      <c r="K3" s="468" t="s">
        <v>101</v>
      </c>
      <c r="L3" s="468" t="s">
        <v>102</v>
      </c>
      <c r="M3" s="468" t="s">
        <v>103</v>
      </c>
      <c r="N3" s="468" t="s">
        <v>104</v>
      </c>
      <c r="O3" s="469" t="s">
        <v>105</v>
      </c>
      <c r="P3" s="48"/>
    </row>
    <row r="4" customFormat="false" ht="14.5" hidden="false" customHeight="false" outlineLevel="0" collapsed="false">
      <c r="B4" s="0" t="s">
        <v>104</v>
      </c>
      <c r="C4" s="464" t="n">
        <f aca="false">IF($N$1=B4,1,0)</f>
        <v>0</v>
      </c>
      <c r="D4" s="465"/>
      <c r="E4" s="466"/>
      <c r="F4" s="467"/>
      <c r="G4" s="468"/>
      <c r="H4" s="468"/>
      <c r="I4" s="468"/>
      <c r="J4" s="468"/>
      <c r="K4" s="468"/>
      <c r="L4" s="468"/>
      <c r="M4" s="468"/>
      <c r="N4" s="468"/>
      <c r="O4" s="469"/>
      <c r="P4" s="470"/>
      <c r="Q4" s="268"/>
    </row>
    <row r="5" customFormat="false" ht="14.5" hidden="false" customHeight="false" outlineLevel="0" collapsed="false">
      <c r="B5" s="0" t="s">
        <v>102</v>
      </c>
      <c r="C5" s="464" t="n">
        <f aca="false">IF($N$1=B5,1,0)</f>
        <v>0</v>
      </c>
      <c r="D5" s="471" t="n">
        <v>1</v>
      </c>
      <c r="E5" s="463" t="str">
        <f aca="false">IF($C$3,F5,IF($C$11,G5,IF($C$9,H5,IF($C$7,I5,IF($C$8,J5,IF($C$6,K5,IF($C$5,L5,IF($C$10,M5,IF($C$4,N5,IF(O5&lt;&gt;"",O5,F5))))))))))</f>
        <v>Portugal</v>
      </c>
      <c r="F5" s="472" t="s">
        <v>106</v>
      </c>
      <c r="G5" s="473" t="s">
        <v>106</v>
      </c>
      <c r="H5" s="474" t="s">
        <v>107</v>
      </c>
      <c r="I5" s="475" t="s">
        <v>106</v>
      </c>
      <c r="J5" s="474" t="s">
        <v>106</v>
      </c>
      <c r="K5" s="476" t="s">
        <v>106</v>
      </c>
      <c r="L5" s="477" t="s">
        <v>106</v>
      </c>
      <c r="M5" s="475" t="s">
        <v>106</v>
      </c>
      <c r="N5" s="477" t="s">
        <v>108</v>
      </c>
      <c r="O5" s="478"/>
    </row>
    <row r="6" customFormat="false" ht="14.5" hidden="false" customHeight="false" outlineLevel="0" collapsed="false">
      <c r="B6" s="463" t="s">
        <v>101</v>
      </c>
      <c r="C6" s="464" t="n">
        <f aca="false">IF($N$1=B6,1,0)</f>
        <v>0</v>
      </c>
      <c r="D6" s="471" t="n">
        <v>2</v>
      </c>
      <c r="E6" s="463" t="str">
        <f aca="false">IF($C$3,F6,IF($C$11,G6,IF($C$9,H6,IF($C$7,I6,IF($C$8,J6,IF($C$6,K6,IF($C$5,L6,IF($C$10,M6,IF($C$4,N6,IF(O6&lt;&gt;"",O6,F6))))))))))</f>
        <v>France</v>
      </c>
      <c r="F6" s="472" t="s">
        <v>109</v>
      </c>
      <c r="G6" s="473" t="s">
        <v>110</v>
      </c>
      <c r="H6" s="474" t="s">
        <v>110</v>
      </c>
      <c r="I6" s="475" t="s">
        <v>109</v>
      </c>
      <c r="J6" s="474" t="s">
        <v>111</v>
      </c>
      <c r="K6" s="476" t="s">
        <v>112</v>
      </c>
      <c r="L6" s="477" t="s">
        <v>113</v>
      </c>
      <c r="M6" s="475" t="s">
        <v>114</v>
      </c>
      <c r="N6" s="477" t="s">
        <v>115</v>
      </c>
      <c r="O6" s="478"/>
    </row>
    <row r="7" customFormat="false" ht="14.5" hidden="false" customHeight="false" outlineLevel="0" collapsed="false">
      <c r="B7" s="463" t="s">
        <v>99</v>
      </c>
      <c r="C7" s="464" t="n">
        <f aca="false">IF($N$1=B7,1,0)</f>
        <v>0</v>
      </c>
      <c r="D7" s="471" t="n">
        <v>3</v>
      </c>
      <c r="E7" s="463" t="str">
        <f aca="false">IF($C$3,F7,IF($C$11,G7,IF($C$9,H7,IF($C$7,I7,IF($C$8,J7,IF($C$6,K7,IF($C$5,L7,IF($C$10,M7,IF($C$4,N7,IF(O7&lt;&gt;"",O7,F7))))))))))</f>
        <v>Spain</v>
      </c>
      <c r="F7" s="472" t="s">
        <v>116</v>
      </c>
      <c r="G7" s="473" t="s">
        <v>117</v>
      </c>
      <c r="H7" s="474" t="s">
        <v>118</v>
      </c>
      <c r="I7" s="475" t="s">
        <v>119</v>
      </c>
      <c r="J7" s="474" t="s">
        <v>120</v>
      </c>
      <c r="K7" s="476" t="s">
        <v>121</v>
      </c>
      <c r="L7" s="477" t="s">
        <v>120</v>
      </c>
      <c r="M7" s="475" t="s">
        <v>122</v>
      </c>
      <c r="N7" s="477" t="s">
        <v>123</v>
      </c>
      <c r="O7" s="478"/>
    </row>
    <row r="8" customFormat="false" ht="14.5" hidden="false" customHeight="false" outlineLevel="0" collapsed="false">
      <c r="B8" s="0" t="s">
        <v>100</v>
      </c>
      <c r="C8" s="464" t="n">
        <f aca="false">IF($N$1=B8,1,0)</f>
        <v>0</v>
      </c>
      <c r="D8" s="471" t="n">
        <v>4</v>
      </c>
      <c r="E8" s="463" t="str">
        <f aca="false">IF($C$3,F8,IF($C$11,G8,IF($C$9,H8,IF($C$7,I8,IF($C$8,J8,IF($C$6,K8,IF($C$5,L8,IF($C$10,M8,IF($C$4,N8,IF(O8&lt;&gt;"",O8,F8))))))))))</f>
        <v>Belgium</v>
      </c>
      <c r="F8" s="472" t="s">
        <v>124</v>
      </c>
      <c r="G8" s="473" t="s">
        <v>125</v>
      </c>
      <c r="H8" s="474" t="s">
        <v>126</v>
      </c>
      <c r="I8" s="475" t="s">
        <v>127</v>
      </c>
      <c r="J8" s="474" t="s">
        <v>128</v>
      </c>
      <c r="K8" s="476" t="s">
        <v>129</v>
      </c>
      <c r="L8" s="477" t="s">
        <v>128</v>
      </c>
      <c r="M8" s="475" t="s">
        <v>125</v>
      </c>
      <c r="N8" s="477" t="s">
        <v>130</v>
      </c>
      <c r="O8" s="478"/>
    </row>
    <row r="9" customFormat="false" ht="14.5" hidden="false" customHeight="false" outlineLevel="0" collapsed="false">
      <c r="B9" s="463" t="s">
        <v>98</v>
      </c>
      <c r="C9" s="464" t="n">
        <f aca="false">IF($N$1=B9,1,0)</f>
        <v>0</v>
      </c>
      <c r="D9" s="471" t="n">
        <v>5</v>
      </c>
      <c r="E9" s="463" t="str">
        <f aca="false">IF($C$3,F9,IF($C$11,G9,IF($C$9,H9,IF($C$7,I9,IF($C$8,J9,IF($C$6,K9,IF($C$5,L9,IF($C$10,M9,IF($C$4,N9,IF(O9&lt;&gt;"",O9,F9))))))))))</f>
        <v>England</v>
      </c>
      <c r="F9" s="472" t="s">
        <v>131</v>
      </c>
      <c r="G9" s="473" t="s">
        <v>132</v>
      </c>
      <c r="H9" s="474" t="s">
        <v>133</v>
      </c>
      <c r="I9" s="475" t="s">
        <v>134</v>
      </c>
      <c r="J9" s="474" t="s">
        <v>131</v>
      </c>
      <c r="K9" s="476" t="s">
        <v>135</v>
      </c>
      <c r="L9" s="477" t="s">
        <v>131</v>
      </c>
      <c r="M9" s="475" t="s">
        <v>132</v>
      </c>
      <c r="N9" s="477" t="s">
        <v>136</v>
      </c>
      <c r="O9" s="478"/>
    </row>
    <row r="10" customFormat="false" ht="14.5" hidden="false" customHeight="false" outlineLevel="0" collapsed="false">
      <c r="B10" s="0" t="s">
        <v>103</v>
      </c>
      <c r="C10" s="464" t="n">
        <f aca="false">IF($N$1=B10,1,0)</f>
        <v>0</v>
      </c>
      <c r="D10" s="471" t="n">
        <v>6</v>
      </c>
      <c r="E10" s="463" t="str">
        <f aca="false">IF($C$3,F10,IF($C$11,G10,IF($C$9,H10,IF($C$7,I10,IF($C$8,J10,IF($C$6,K10,IF($C$5,L10,IF($C$10,M10,IF($C$4,N10,IF(O10&lt;&gt;"",O10,F10))))))))))</f>
        <v>Hungary</v>
      </c>
      <c r="F10" s="472" t="s">
        <v>137</v>
      </c>
      <c r="G10" s="473" t="s">
        <v>138</v>
      </c>
      <c r="H10" s="474" t="s">
        <v>139</v>
      </c>
      <c r="I10" s="475" t="s">
        <v>140</v>
      </c>
      <c r="J10" s="474" t="s">
        <v>141</v>
      </c>
      <c r="K10" s="476" t="s">
        <v>142</v>
      </c>
      <c r="L10" s="477" t="s">
        <v>141</v>
      </c>
      <c r="M10" s="475" t="s">
        <v>143</v>
      </c>
      <c r="N10" s="477" t="s">
        <v>144</v>
      </c>
      <c r="O10" s="478"/>
    </row>
    <row r="11" customFormat="false" ht="14.5" hidden="false" customHeight="false" outlineLevel="0" collapsed="false">
      <c r="B11" s="463" t="s">
        <v>97</v>
      </c>
      <c r="C11" s="464" t="n">
        <f aca="false">IF($N$1=B11,1,0)</f>
        <v>0</v>
      </c>
      <c r="D11" s="471" t="n">
        <v>7</v>
      </c>
      <c r="E11" s="463" t="str">
        <f aca="false">IF($C$3,F11,IF($C$11,G11,IF($C$9,H11,IF($C$7,I11,IF($C$8,J11,IF($C$6,K11,IF($C$5,L11,IF($C$10,M11,IF($C$4,N11,IF(O11&lt;&gt;"",O11,F11))))))))))</f>
        <v>Türkiye</v>
      </c>
      <c r="F11" s="472" t="s">
        <v>145</v>
      </c>
      <c r="G11" s="473" t="s">
        <v>146</v>
      </c>
      <c r="H11" s="474" t="s">
        <v>147</v>
      </c>
      <c r="I11" s="475" t="s">
        <v>148</v>
      </c>
      <c r="J11" s="474" t="s">
        <v>149</v>
      </c>
      <c r="K11" s="476" t="s">
        <v>150</v>
      </c>
      <c r="L11" s="477" t="s">
        <v>151</v>
      </c>
      <c r="M11" s="475" t="s">
        <v>152</v>
      </c>
      <c r="N11" s="477" t="s">
        <v>153</v>
      </c>
      <c r="O11" s="478"/>
    </row>
    <row r="12" customFormat="false" ht="14.5" hidden="false" customHeight="false" outlineLevel="0" collapsed="false">
      <c r="B12" s="463" t="s">
        <v>105</v>
      </c>
      <c r="C12" s="464" t="n">
        <f aca="false">IF($N$1=B12,1,0)</f>
        <v>0</v>
      </c>
      <c r="D12" s="471" t="n">
        <v>8</v>
      </c>
      <c r="E12" s="463" t="str">
        <f aca="false">IF($C$3,F12,IF($C$11,G12,IF($C$9,H12,IF($C$7,I12,IF($C$8,J12,IF($C$6,K12,IF($C$5,L12,IF($C$10,M12,IF($C$4,N12,IF(O12&lt;&gt;"",O12,F12))))))))))</f>
        <v>Romania</v>
      </c>
      <c r="F12" s="472" t="s">
        <v>154</v>
      </c>
      <c r="G12" s="473" t="s">
        <v>155</v>
      </c>
      <c r="H12" s="474" t="s">
        <v>154</v>
      </c>
      <c r="I12" s="475" t="s">
        <v>156</v>
      </c>
      <c r="J12" s="474" t="s">
        <v>157</v>
      </c>
      <c r="K12" s="476" t="s">
        <v>158</v>
      </c>
      <c r="L12" s="477" t="s">
        <v>159</v>
      </c>
      <c r="M12" s="475" t="s">
        <v>160</v>
      </c>
      <c r="N12" s="477" t="s">
        <v>161</v>
      </c>
      <c r="O12" s="478"/>
    </row>
    <row r="13" customFormat="false" ht="14.5" hidden="false" customHeight="false" outlineLevel="0" collapsed="false">
      <c r="D13" s="471" t="n">
        <v>9</v>
      </c>
      <c r="E13" s="463" t="str">
        <f aca="false">IF($C$3,F13,IF($C$11,G13,IF($C$9,H13,IF($C$7,I13,IF($C$8,J13,IF($C$6,K13,IF($C$5,L13,IF($C$10,M13,IF($C$4,N13,IF(O13&lt;&gt;"",O13,F13))))))))))</f>
        <v>Denmark</v>
      </c>
      <c r="F13" s="472" t="s">
        <v>162</v>
      </c>
      <c r="G13" s="473" t="s">
        <v>163</v>
      </c>
      <c r="H13" s="474" t="s">
        <v>164</v>
      </c>
      <c r="I13" s="475" t="s">
        <v>165</v>
      </c>
      <c r="J13" s="474" t="s">
        <v>166</v>
      </c>
      <c r="K13" s="476" t="s">
        <v>167</v>
      </c>
      <c r="L13" s="477" t="s">
        <v>168</v>
      </c>
      <c r="M13" s="475" t="s">
        <v>163</v>
      </c>
      <c r="N13" s="477" t="s">
        <v>169</v>
      </c>
      <c r="O13" s="478"/>
    </row>
    <row r="14" customFormat="false" ht="14.5" hidden="false" customHeight="false" outlineLevel="0" collapsed="false">
      <c r="D14" s="471" t="n">
        <v>10</v>
      </c>
      <c r="E14" s="463" t="str">
        <f aca="false">IF($C$3,F14,IF($C$11,G14,IF($C$9,H14,IF($C$7,I14,IF($C$8,J14,IF($C$6,K14,IF($C$5,L14,IF($C$10,M14,IF($C$4,N14,IF(O14&lt;&gt;"",O14,F14))))))))))</f>
        <v>Albania</v>
      </c>
      <c r="F14" s="472" t="s">
        <v>170</v>
      </c>
      <c r="G14" s="473" t="s">
        <v>170</v>
      </c>
      <c r="H14" s="474" t="s">
        <v>170</v>
      </c>
      <c r="I14" s="475" t="s">
        <v>171</v>
      </c>
      <c r="J14" s="474" t="s">
        <v>172</v>
      </c>
      <c r="K14" s="476" t="s">
        <v>173</v>
      </c>
      <c r="L14" s="477" t="s">
        <v>172</v>
      </c>
      <c r="M14" s="475" t="s">
        <v>174</v>
      </c>
      <c r="N14" s="477" t="s">
        <v>175</v>
      </c>
      <c r="O14" s="478"/>
    </row>
    <row r="15" customFormat="false" ht="14.5" hidden="false" customHeight="false" outlineLevel="0" collapsed="false">
      <c r="D15" s="471" t="n">
        <v>11</v>
      </c>
      <c r="E15" s="463" t="str">
        <f aca="false">IF($C$3,F15,IF($C$11,G15,IF($C$9,H15,IF($C$7,I15,IF($C$8,J15,IF($C$6,K15,IF($C$5,L15,IF($C$10,M15,IF($C$4,N15,IF(O15&lt;&gt;"",O15,F15))))))))))</f>
        <v>Austria</v>
      </c>
      <c r="F15" s="472" t="s">
        <v>176</v>
      </c>
      <c r="G15" s="473" t="s">
        <v>176</v>
      </c>
      <c r="H15" s="474" t="s">
        <v>176</v>
      </c>
      <c r="I15" s="475" t="s">
        <v>177</v>
      </c>
      <c r="J15" s="474" t="s">
        <v>178</v>
      </c>
      <c r="K15" s="476" t="s">
        <v>179</v>
      </c>
      <c r="L15" s="477" t="s">
        <v>180</v>
      </c>
      <c r="M15" s="475" t="s">
        <v>181</v>
      </c>
      <c r="N15" s="477" t="s">
        <v>182</v>
      </c>
      <c r="O15" s="478"/>
    </row>
    <row r="16" customFormat="false" ht="14.5" hidden="false" customHeight="false" outlineLevel="0" collapsed="false">
      <c r="D16" s="471" t="n">
        <v>12</v>
      </c>
      <c r="E16" s="463" t="str">
        <f aca="false">IF($C$3,F16,IF($C$11,G16,IF($C$9,H16,IF($C$7,I16,IF($C$8,J16,IF($C$6,K16,IF($C$5,L16,IF($C$10,M16,IF($C$4,N16,IF(O16&lt;&gt;"",O16,F16))))))))))</f>
        <v>Netherlands</v>
      </c>
      <c r="F16" s="472" t="s">
        <v>183</v>
      </c>
      <c r="G16" s="473" t="s">
        <v>184</v>
      </c>
      <c r="H16" s="474" t="s">
        <v>185</v>
      </c>
      <c r="I16" s="475" t="s">
        <v>186</v>
      </c>
      <c r="J16" s="474" t="s">
        <v>187</v>
      </c>
      <c r="K16" s="476" t="s">
        <v>188</v>
      </c>
      <c r="L16" s="477" t="s">
        <v>189</v>
      </c>
      <c r="M16" s="475" t="s">
        <v>190</v>
      </c>
      <c r="N16" s="477" t="s">
        <v>191</v>
      </c>
      <c r="O16" s="478"/>
    </row>
    <row r="17" customFormat="false" ht="14.5" hidden="false" customHeight="false" outlineLevel="0" collapsed="false">
      <c r="D17" s="471" t="n">
        <v>13</v>
      </c>
      <c r="E17" s="463" t="str">
        <f aca="false">IF($C$3,F17,IF($C$11,G17,IF($C$9,H17,IF($C$7,I17,IF($C$8,J17,IF($C$6,K17,IF($C$5,L17,IF($C$10,M17,IF($C$4,N17,IF(O17&lt;&gt;"",O17,F17))))))))))</f>
        <v>Scotland</v>
      </c>
      <c r="F17" s="472" t="s">
        <v>192</v>
      </c>
      <c r="G17" s="473" t="s">
        <v>193</v>
      </c>
      <c r="H17" s="474" t="s">
        <v>194</v>
      </c>
      <c r="I17" s="475" t="s">
        <v>195</v>
      </c>
      <c r="J17" s="474" t="s">
        <v>196</v>
      </c>
      <c r="K17" s="476" t="s">
        <v>197</v>
      </c>
      <c r="L17" s="477" t="s">
        <v>198</v>
      </c>
      <c r="M17" s="475" t="s">
        <v>199</v>
      </c>
      <c r="N17" s="477" t="s">
        <v>200</v>
      </c>
      <c r="O17" s="478"/>
    </row>
    <row r="18" customFormat="false" ht="14.5" hidden="false" customHeight="false" outlineLevel="0" collapsed="false">
      <c r="D18" s="471" t="n">
        <v>14</v>
      </c>
      <c r="E18" s="463" t="str">
        <f aca="false">IF($C$3,F18,IF($C$11,G18,IF($C$9,H18,IF($C$7,I18,IF($C$8,J18,IF($C$6,K18,IF($C$5,L18,IF($C$10,M18,IF($C$4,N18,IF(O18&lt;&gt;"",O18,F18))))))))))</f>
        <v>Croatia</v>
      </c>
      <c r="F18" s="472" t="s">
        <v>201</v>
      </c>
      <c r="G18" s="473" t="s">
        <v>202</v>
      </c>
      <c r="H18" s="474" t="s">
        <v>203</v>
      </c>
      <c r="I18" s="475" t="s">
        <v>204</v>
      </c>
      <c r="J18" s="474" t="s">
        <v>205</v>
      </c>
      <c r="K18" s="476" t="s">
        <v>206</v>
      </c>
      <c r="L18" s="477" t="s">
        <v>205</v>
      </c>
      <c r="M18" s="475" t="s">
        <v>207</v>
      </c>
      <c r="N18" s="477" t="s">
        <v>208</v>
      </c>
      <c r="O18" s="478"/>
    </row>
    <row r="19" customFormat="false" ht="14.5" hidden="false" customHeight="false" outlineLevel="0" collapsed="false">
      <c r="D19" s="471" t="n">
        <v>15</v>
      </c>
      <c r="E19" s="463" t="str">
        <f aca="false">IF($C$3,F19,IF($C$11,G19,IF($C$9,H19,IF($C$7,I19,IF($C$8,J19,IF($C$6,K19,IF($C$5,L19,IF($C$10,M19,IF($C$4,N19,IF(O19&lt;&gt;"",O19,F19))))))))))</f>
        <v>Slovenia</v>
      </c>
      <c r="F19" s="472" t="s">
        <v>209</v>
      </c>
      <c r="G19" s="473" t="s">
        <v>210</v>
      </c>
      <c r="H19" s="474" t="s">
        <v>209</v>
      </c>
      <c r="I19" s="475" t="s">
        <v>211</v>
      </c>
      <c r="J19" s="474" t="s">
        <v>212</v>
      </c>
      <c r="K19" s="476" t="s">
        <v>213</v>
      </c>
      <c r="L19" s="477" t="s">
        <v>214</v>
      </c>
      <c r="M19" s="475" t="s">
        <v>215</v>
      </c>
      <c r="N19" s="477" t="s">
        <v>216</v>
      </c>
      <c r="O19" s="478"/>
    </row>
    <row r="20" customFormat="false" ht="14.5" hidden="false" customHeight="false" outlineLevel="0" collapsed="false">
      <c r="D20" s="471" t="n">
        <v>16</v>
      </c>
      <c r="E20" s="463" t="str">
        <f aca="false">IF($C$3,F20,IF($C$11,G20,IF($C$9,H20,IF($C$7,I20,IF($C$8,J20,IF($C$6,K20,IF($C$5,L20,IF($C$10,M20,IF($C$4,N20,IF(O20&lt;&gt;"",O20,F20))))))))))</f>
        <v>Slovakia</v>
      </c>
      <c r="F20" s="472" t="s">
        <v>217</v>
      </c>
      <c r="G20" s="473" t="s">
        <v>218</v>
      </c>
      <c r="H20" s="474" t="s">
        <v>219</v>
      </c>
      <c r="I20" s="475" t="s">
        <v>220</v>
      </c>
      <c r="J20" s="474" t="s">
        <v>221</v>
      </c>
      <c r="K20" s="476" t="s">
        <v>222</v>
      </c>
      <c r="L20" s="477" t="s">
        <v>223</v>
      </c>
      <c r="M20" s="475" t="s">
        <v>224</v>
      </c>
      <c r="N20" s="477" t="s">
        <v>225</v>
      </c>
      <c r="O20" s="478"/>
    </row>
    <row r="21" customFormat="false" ht="14.5" hidden="false" customHeight="false" outlineLevel="0" collapsed="false">
      <c r="D21" s="471" t="n">
        <v>17</v>
      </c>
      <c r="E21" s="463" t="str">
        <f aca="false">IF($C$3,F21,IF($C$11,G21,IF($C$9,H21,IF($C$7,I21,IF($C$8,J21,IF($C$6,K21,IF($C$5,L21,IF($C$10,M21,IF($C$4,N21,IF(O21&lt;&gt;"",O21,F21))))))))))</f>
        <v>Czechia</v>
      </c>
      <c r="F21" s="472" t="s">
        <v>226</v>
      </c>
      <c r="G21" s="473" t="s">
        <v>227</v>
      </c>
      <c r="H21" s="474" t="s">
        <v>228</v>
      </c>
      <c r="I21" s="475" t="s">
        <v>229</v>
      </c>
      <c r="J21" s="474" t="s">
        <v>230</v>
      </c>
      <c r="K21" s="476" t="s">
        <v>231</v>
      </c>
      <c r="L21" s="477" t="s">
        <v>232</v>
      </c>
      <c r="M21" s="475" t="s">
        <v>233</v>
      </c>
      <c r="N21" s="477" t="s">
        <v>234</v>
      </c>
      <c r="O21" s="478"/>
    </row>
    <row r="22" customFormat="false" ht="14.5" hidden="false" customHeight="false" outlineLevel="0" collapsed="false">
      <c r="D22" s="471" t="n">
        <v>18</v>
      </c>
      <c r="E22" s="463" t="str">
        <f aca="false">IF($C$3,F22,IF($C$11,G22,IF($C$9,H22,IF($C$7,I22,IF($C$8,J22,IF($C$6,K22,IF($C$5,L22,IF($C$10,M22,IF($C$4,N22,IF(O22&lt;&gt;"",O22,F22))))))))))</f>
        <v>Italy</v>
      </c>
      <c r="F22" s="472" t="s">
        <v>235</v>
      </c>
      <c r="G22" s="473" t="s">
        <v>236</v>
      </c>
      <c r="H22" s="474" t="s">
        <v>236</v>
      </c>
      <c r="I22" s="475" t="s">
        <v>237</v>
      </c>
      <c r="J22" s="474" t="s">
        <v>238</v>
      </c>
      <c r="K22" s="476" t="s">
        <v>239</v>
      </c>
      <c r="L22" s="477" t="s">
        <v>238</v>
      </c>
      <c r="M22" s="475" t="s">
        <v>240</v>
      </c>
      <c r="N22" s="477" t="s">
        <v>241</v>
      </c>
      <c r="O22" s="478"/>
    </row>
    <row r="23" customFormat="false" ht="14.5" hidden="false" customHeight="false" outlineLevel="0" collapsed="false">
      <c r="D23" s="471" t="n">
        <v>19</v>
      </c>
      <c r="E23" s="463" t="str">
        <f aca="false">IF($C$3,F23,IF($C$11,G23,IF($C$9,H23,IF($C$7,I23,IF($C$8,J23,IF($C$6,K23,IF($C$5,L23,IF($C$10,M23,IF($C$4,N23,IF(O23&lt;&gt;"",O23,F23))))))))))</f>
        <v>Serbia</v>
      </c>
      <c r="F23" s="472" t="s">
        <v>242</v>
      </c>
      <c r="G23" s="473" t="s">
        <v>242</v>
      </c>
      <c r="H23" s="474" t="s">
        <v>242</v>
      </c>
      <c r="I23" s="475" t="s">
        <v>243</v>
      </c>
      <c r="J23" s="474" t="s">
        <v>244</v>
      </c>
      <c r="K23" s="476" t="s">
        <v>245</v>
      </c>
      <c r="L23" s="477" t="s">
        <v>244</v>
      </c>
      <c r="M23" s="475" t="s">
        <v>246</v>
      </c>
      <c r="N23" s="477" t="s">
        <v>247</v>
      </c>
      <c r="O23" s="478"/>
    </row>
    <row r="24" customFormat="false" ht="14.5" hidden="false" customHeight="false" outlineLevel="0" collapsed="false">
      <c r="D24" s="471" t="n">
        <v>20</v>
      </c>
      <c r="E24" s="463" t="str">
        <f aca="false">IF($C$3,F24,IF($C$11,G24,IF($C$9,H24,IF($C$7,I24,IF($C$8,J24,IF($C$6,K24,IF($C$5,L24,IF($C$10,M24,IF($C$4,N24,IF(O24&lt;&gt;"",O24,F24))))))))))</f>
        <v>Switzerland</v>
      </c>
      <c r="F24" s="472" t="s">
        <v>248</v>
      </c>
      <c r="G24" s="473" t="s">
        <v>249</v>
      </c>
      <c r="H24" s="474" t="s">
        <v>250</v>
      </c>
      <c r="I24" s="475" t="s">
        <v>251</v>
      </c>
      <c r="J24" s="474" t="s">
        <v>252</v>
      </c>
      <c r="K24" s="476" t="s">
        <v>253</v>
      </c>
      <c r="L24" s="477" t="s">
        <v>252</v>
      </c>
      <c r="M24" s="475" t="s">
        <v>254</v>
      </c>
      <c r="N24" s="477" t="s">
        <v>255</v>
      </c>
      <c r="O24" s="478"/>
    </row>
    <row r="25" customFormat="false" ht="14.5" hidden="false" customHeight="false" outlineLevel="0" collapsed="false">
      <c r="D25" s="471" t="n">
        <v>21</v>
      </c>
      <c r="E25" s="463" t="str">
        <f aca="false">IF($C$3,F25,IF($C$11,G25,IF($C$9,H25,IF($C$7,I25,IF($C$8,J25,IF($C$6,K25,IF($C$5,L25,IF($C$10,M25,IF($C$4,N25,IF(O25&lt;&gt;"",O25,F25))))))))))</f>
        <v>Ukraine</v>
      </c>
      <c r="F25" s="472" t="s">
        <v>256</v>
      </c>
      <c r="G25" s="473" t="s">
        <v>257</v>
      </c>
      <c r="H25" s="474" t="s">
        <v>258</v>
      </c>
      <c r="I25" s="475" t="s">
        <v>256</v>
      </c>
      <c r="J25" s="474" t="s">
        <v>256</v>
      </c>
      <c r="K25" s="476" t="s">
        <v>259</v>
      </c>
      <c r="L25" s="477" t="s">
        <v>256</v>
      </c>
      <c r="M25" s="475" t="s">
        <v>260</v>
      </c>
      <c r="N25" s="477" t="s">
        <v>261</v>
      </c>
      <c r="O25" s="478"/>
    </row>
    <row r="26" customFormat="false" ht="14.5" hidden="false" customHeight="false" outlineLevel="0" collapsed="false">
      <c r="D26" s="471" t="n">
        <v>22</v>
      </c>
      <c r="E26" s="463" t="str">
        <f aca="false">IF($C$3,F26,IF($C$11,G26,IF($C$9,H26,IF($C$7,I26,IF($C$8,J26,IF($C$6,K26,IF($C$5,L26,IF($C$10,M26,IF($C$4,N26,IF(O26&lt;&gt;"",O26,F26))))))))))</f>
        <v>Greece</v>
      </c>
      <c r="F26" s="472" t="s">
        <v>262</v>
      </c>
      <c r="G26" s="473" t="s">
        <v>263</v>
      </c>
      <c r="H26" s="474" t="s">
        <v>263</v>
      </c>
      <c r="I26" s="475" t="s">
        <v>264</v>
      </c>
      <c r="J26" s="474" t="s">
        <v>265</v>
      </c>
      <c r="K26" s="476" t="s">
        <v>266</v>
      </c>
      <c r="L26" s="477" t="s">
        <v>267</v>
      </c>
      <c r="M26" s="475" t="s">
        <v>268</v>
      </c>
      <c r="N26" s="477" t="s">
        <v>269</v>
      </c>
      <c r="O26" s="478"/>
    </row>
    <row r="27" customFormat="false" ht="14.5" hidden="false" customHeight="false" outlineLevel="0" collapsed="false">
      <c r="D27" s="471" t="n">
        <v>23</v>
      </c>
      <c r="E27" s="463" t="str">
        <f aca="false">IF($C$3,F27,IF($C$11,G27,IF($C$9,H27,IF($C$7,I27,IF($C$8,J27,IF($C$6,K27,IF($C$5,L27,IF($C$10,M27,IF($C$4,N27,IF(O27&lt;&gt;"",O27,F27))))))))))</f>
        <v>Finland</v>
      </c>
      <c r="F27" s="472" t="s">
        <v>270</v>
      </c>
      <c r="G27" s="473" t="s">
        <v>271</v>
      </c>
      <c r="H27" s="474" t="s">
        <v>271</v>
      </c>
      <c r="I27" s="475" t="s">
        <v>272</v>
      </c>
      <c r="J27" s="474" t="s">
        <v>273</v>
      </c>
      <c r="K27" s="476" t="s">
        <v>270</v>
      </c>
      <c r="L27" s="477" t="s">
        <v>270</v>
      </c>
      <c r="M27" s="475" t="s">
        <v>274</v>
      </c>
      <c r="N27" s="477" t="s">
        <v>275</v>
      </c>
      <c r="O27" s="478"/>
    </row>
    <row r="28" customFormat="false" ht="14.5" hidden="false" customHeight="false" outlineLevel="0" collapsed="false">
      <c r="D28" s="471" t="n">
        <v>24</v>
      </c>
      <c r="E28" s="463" t="str">
        <f aca="false">IF($C$3,F28,IF($C$11,G28,IF($C$9,H28,IF($C$7,I28,IF($C$8,J28,IF($C$6,K28,IF($C$5,L28,IF($C$10,M28,IF($C$4,N28,IF(O28&lt;&gt;"",O28,F28))))))))))</f>
        <v>Wales</v>
      </c>
      <c r="F28" s="472" t="s">
        <v>276</v>
      </c>
      <c r="G28" s="473" t="s">
        <v>277</v>
      </c>
      <c r="H28" s="474" t="s">
        <v>278</v>
      </c>
      <c r="I28" s="475" t="s">
        <v>279</v>
      </c>
      <c r="J28" s="474" t="s">
        <v>276</v>
      </c>
      <c r="K28" s="476" t="s">
        <v>276</v>
      </c>
      <c r="L28" s="477" t="s">
        <v>276</v>
      </c>
      <c r="M28" s="475" t="s">
        <v>280</v>
      </c>
      <c r="N28" s="477" t="s">
        <v>281</v>
      </c>
      <c r="O28" s="478"/>
    </row>
    <row r="29" customFormat="false" ht="14.5" hidden="false" customHeight="false" outlineLevel="0" collapsed="false">
      <c r="D29" s="471" t="n">
        <v>25</v>
      </c>
      <c r="E29" s="463" t="str">
        <f aca="false">IF($C$3,F29,IF($C$11,G29,IF($C$9,H29,IF($C$7,I29,IF($C$8,J29,IF($C$6,K29,IF($C$5,L29,IF($C$10,M29,IF($C$4,N29,IF(O29&lt;&gt;"",O29,F29))))))))))</f>
        <v>Norway</v>
      </c>
      <c r="F29" s="472" t="s">
        <v>282</v>
      </c>
      <c r="G29" s="473" t="s">
        <v>283</v>
      </c>
      <c r="H29" s="474" t="s">
        <v>284</v>
      </c>
      <c r="I29" s="475" t="s">
        <v>285</v>
      </c>
      <c r="J29" s="474" t="s">
        <v>286</v>
      </c>
      <c r="K29" s="476" t="s">
        <v>287</v>
      </c>
      <c r="L29" s="477" t="s">
        <v>288</v>
      </c>
      <c r="M29" s="475" t="s">
        <v>283</v>
      </c>
      <c r="N29" s="477" t="s">
        <v>289</v>
      </c>
      <c r="O29" s="478"/>
    </row>
    <row r="30" customFormat="false" ht="14.5" hidden="false" customHeight="false" outlineLevel="0" collapsed="false">
      <c r="D30" s="471" t="n">
        <v>26</v>
      </c>
      <c r="E30" s="463" t="str">
        <f aca="false">IF($C$3,F30,IF($C$11,G30,IF($C$9,H30,IF($C$7,I30,IF($C$8,J30,IF($C$6,K30,IF($C$5,L30,IF($C$10,M30,IF($C$4,N30,IF(O30&lt;&gt;"",O30,F30))))))))))</f>
        <v>Poland</v>
      </c>
      <c r="F30" s="472" t="s">
        <v>290</v>
      </c>
      <c r="G30" s="473" t="s">
        <v>291</v>
      </c>
      <c r="H30" s="474" t="s">
        <v>291</v>
      </c>
      <c r="I30" s="475" t="s">
        <v>292</v>
      </c>
      <c r="J30" s="474" t="s">
        <v>293</v>
      </c>
      <c r="K30" s="476" t="s">
        <v>293</v>
      </c>
      <c r="L30" s="477" t="s">
        <v>293</v>
      </c>
      <c r="M30" s="475" t="s">
        <v>294</v>
      </c>
      <c r="N30" s="477" t="s">
        <v>295</v>
      </c>
      <c r="O30" s="478"/>
    </row>
    <row r="31" customFormat="false" ht="14.5" hidden="false" customHeight="false" outlineLevel="0" collapsed="false">
      <c r="D31" s="471" t="n">
        <v>27</v>
      </c>
      <c r="E31" s="463" t="str">
        <f aca="false">IF($C$3,F31,IF($C$11,G31,IF($C$9,H31,IF($C$7,I31,IF($C$8,J31,IF($C$6,K31,IF($C$5,L31,IF($C$10,M31,IF($C$4,N31,IF(O31&lt;&gt;"",O31,F31))))))))))</f>
        <v>Montenegro</v>
      </c>
      <c r="F31" s="472" t="s">
        <v>296</v>
      </c>
      <c r="G31" s="473" t="s">
        <v>296</v>
      </c>
      <c r="H31" s="474" t="s">
        <v>296</v>
      </c>
      <c r="I31" s="475" t="s">
        <v>297</v>
      </c>
      <c r="J31" s="474" t="s">
        <v>296</v>
      </c>
      <c r="K31" s="476" t="s">
        <v>296</v>
      </c>
      <c r="L31" s="477" t="s">
        <v>296</v>
      </c>
      <c r="M31" s="475" t="s">
        <v>296</v>
      </c>
      <c r="N31" s="477" t="s">
        <v>298</v>
      </c>
      <c r="O31" s="478"/>
    </row>
    <row r="32" customFormat="false" ht="14.5" hidden="false" customHeight="false" outlineLevel="0" collapsed="false">
      <c r="D32" s="471" t="n">
        <v>28</v>
      </c>
      <c r="E32" s="463" t="str">
        <f aca="false">IF($C$3,F32,IF($C$11,G32,IF($C$9,H32,IF($C$7,I32,IF($C$8,J32,IF($C$6,K32,IF($C$5,L32,IF($C$10,M32,IF($C$4,N32,IF(O32&lt;&gt;"",O32,F32))))))))))</f>
        <v>Luxembourg</v>
      </c>
      <c r="F32" s="472" t="s">
        <v>299</v>
      </c>
      <c r="G32" s="473" t="s">
        <v>300</v>
      </c>
      <c r="H32" s="474" t="s">
        <v>301</v>
      </c>
      <c r="I32" s="475" t="s">
        <v>299</v>
      </c>
      <c r="J32" s="474" t="s">
        <v>302</v>
      </c>
      <c r="K32" s="476" t="s">
        <v>302</v>
      </c>
      <c r="L32" s="477" t="s">
        <v>299</v>
      </c>
      <c r="M32" s="475" t="s">
        <v>300</v>
      </c>
      <c r="N32" s="477" t="s">
        <v>303</v>
      </c>
      <c r="O32" s="478"/>
    </row>
    <row r="33" customFormat="false" ht="14.5" hidden="false" customHeight="false" outlineLevel="0" collapsed="false">
      <c r="D33" s="471" t="n">
        <v>29</v>
      </c>
      <c r="E33" s="463" t="str">
        <f aca="false">IF($C$3,F33,IF($C$11,G33,IF($C$9,H33,IF($C$7,I33,IF($C$8,J33,IF($C$6,K33,IF($C$5,L33,IF($C$10,M33,IF($C$4,N33,IF(O33&lt;&gt;"",O33,F33))))))))))</f>
        <v>Sweden</v>
      </c>
      <c r="F33" s="472" t="s">
        <v>304</v>
      </c>
      <c r="G33" s="473" t="s">
        <v>305</v>
      </c>
      <c r="H33" s="474" t="s">
        <v>306</v>
      </c>
      <c r="I33" s="475" t="s">
        <v>307</v>
      </c>
      <c r="J33" s="474" t="s">
        <v>308</v>
      </c>
      <c r="K33" s="476" t="s">
        <v>309</v>
      </c>
      <c r="L33" s="477" t="s">
        <v>310</v>
      </c>
      <c r="M33" s="475" t="s">
        <v>311</v>
      </c>
      <c r="N33" s="477" t="s">
        <v>312</v>
      </c>
      <c r="O33" s="478"/>
    </row>
    <row r="34" customFormat="false" ht="14.5" hidden="false" customHeight="false" outlineLevel="0" collapsed="false">
      <c r="D34" s="471" t="n">
        <v>30</v>
      </c>
      <c r="E34" s="463" t="str">
        <f aca="false">IF($C$3,F34,IF($C$11,G34,IF($C$9,H34,IF($C$7,I34,IF($C$8,J34,IF($C$6,K34,IF($C$5,L34,IF($C$10,M34,IF($C$4,N34,IF(O34&lt;&gt;"",O34,F34))))))))))</f>
        <v>Israel</v>
      </c>
      <c r="F34" s="472" t="s">
        <v>313</v>
      </c>
      <c r="G34" s="473" t="s">
        <v>313</v>
      </c>
      <c r="H34" s="474" t="s">
        <v>314</v>
      </c>
      <c r="I34" s="475" t="s">
        <v>315</v>
      </c>
      <c r="J34" s="474" t="s">
        <v>313</v>
      </c>
      <c r="K34" s="476" t="s">
        <v>315</v>
      </c>
      <c r="L34" s="477" t="s">
        <v>313</v>
      </c>
      <c r="M34" s="475" t="s">
        <v>313</v>
      </c>
      <c r="N34" s="477" t="s">
        <v>316</v>
      </c>
      <c r="O34" s="478"/>
    </row>
    <row r="35" customFormat="false" ht="14.5" hidden="false" customHeight="false" outlineLevel="0" collapsed="false">
      <c r="D35" s="471" t="n">
        <v>31</v>
      </c>
      <c r="E35" s="463" t="str">
        <f aca="false">IF($C$3,F35,IF($C$11,G35,IF($C$9,H35,IF($C$7,I35,IF($C$8,J35,IF($C$6,K35,IF($C$5,L35,IF($C$10,M35,IF($C$4,N35,IF(O35&lt;&gt;"",O35,F35))))))))))</f>
        <v>Kazakhstan</v>
      </c>
      <c r="F35" s="472" t="s">
        <v>317</v>
      </c>
      <c r="G35" s="473" t="s">
        <v>318</v>
      </c>
      <c r="H35" s="474" t="s">
        <v>319</v>
      </c>
      <c r="I35" s="475" t="s">
        <v>317</v>
      </c>
      <c r="J35" s="474" t="s">
        <v>320</v>
      </c>
      <c r="K35" s="476" t="s">
        <v>321</v>
      </c>
      <c r="L35" s="477" t="s">
        <v>322</v>
      </c>
      <c r="M35" s="475" t="s">
        <v>323</v>
      </c>
      <c r="N35" s="477" t="s">
        <v>324</v>
      </c>
      <c r="O35" s="478"/>
    </row>
    <row r="36" customFormat="false" ht="14.5" hidden="false" customHeight="false" outlineLevel="0" collapsed="false">
      <c r="D36" s="471" t="n">
        <v>32</v>
      </c>
      <c r="E36" s="463" t="str">
        <f aca="false">IF($C$3,F36,IF($C$11,G36,IF($C$9,H36,IF($C$7,I36,IF($C$8,J36,IF($C$6,K36,IF($C$5,L36,IF($C$10,M36,IF($C$4,N36,IF(O36&lt;&gt;"",O36,F36))))))))))</f>
        <v>Moldava</v>
      </c>
      <c r="F36" s="472" t="s">
        <v>325</v>
      </c>
      <c r="G36" s="473" t="s">
        <v>325</v>
      </c>
      <c r="H36" s="474" t="s">
        <v>325</v>
      </c>
      <c r="I36" s="475" t="s">
        <v>326</v>
      </c>
      <c r="J36" s="474" t="s">
        <v>327</v>
      </c>
      <c r="K36" s="476" t="s">
        <v>328</v>
      </c>
      <c r="L36" s="477" t="s">
        <v>325</v>
      </c>
      <c r="M36" s="475" t="s">
        <v>329</v>
      </c>
      <c r="N36" s="477" t="s">
        <v>330</v>
      </c>
      <c r="O36" s="478"/>
    </row>
    <row r="37" customFormat="false" ht="14.5" hidden="false" customHeight="false" outlineLevel="0" collapsed="false">
      <c r="D37" s="471" t="n">
        <v>33</v>
      </c>
      <c r="E37" s="463" t="str">
        <f aca="false">IF($C$3,F37,IF($C$11,G37,IF($C$9,H37,IF($C$7,I37,IF($C$8,J37,IF($C$6,K37,IF($C$5,L37,IF($C$10,M37,IF($C$4,N37,IF(O37&lt;&gt;"",O37,F37))))))))))</f>
        <v>Armenia</v>
      </c>
      <c r="F37" s="472" t="s">
        <v>331</v>
      </c>
      <c r="G37" s="473" t="s">
        <v>331</v>
      </c>
      <c r="H37" s="474" t="s">
        <v>331</v>
      </c>
      <c r="I37" s="475" t="s">
        <v>332</v>
      </c>
      <c r="J37" s="474" t="s">
        <v>333</v>
      </c>
      <c r="K37" s="476" t="s">
        <v>334</v>
      </c>
      <c r="L37" s="477" t="s">
        <v>333</v>
      </c>
      <c r="M37" s="475" t="s">
        <v>335</v>
      </c>
      <c r="N37" s="477" t="s">
        <v>336</v>
      </c>
      <c r="O37" s="478"/>
    </row>
    <row r="38" customFormat="false" ht="14.5" hidden="false" customHeight="false" outlineLevel="0" collapsed="false">
      <c r="D38" s="471" t="n">
        <v>34</v>
      </c>
      <c r="E38" s="463" t="str">
        <f aca="false">IF($C$3,F38,IF($C$11,G38,IF($C$9,H38,IF($C$7,I38,IF($C$8,J38,IF($C$6,K38,IF($C$5,L38,IF($C$10,M38,IF($C$4,N38,IF(O38&lt;&gt;"",O38,F38))))))))))</f>
        <v>Georgia</v>
      </c>
      <c r="F38" s="472" t="s">
        <v>337</v>
      </c>
      <c r="G38" s="473" t="s">
        <v>337</v>
      </c>
      <c r="H38" s="474" t="s">
        <v>337</v>
      </c>
      <c r="I38" s="475" t="s">
        <v>338</v>
      </c>
      <c r="J38" s="474" t="s">
        <v>339</v>
      </c>
      <c r="K38" s="476" t="s">
        <v>340</v>
      </c>
      <c r="L38" s="477" t="s">
        <v>339</v>
      </c>
      <c r="M38" s="475" t="s">
        <v>341</v>
      </c>
      <c r="N38" s="477" t="s">
        <v>342</v>
      </c>
      <c r="O38" s="478"/>
    </row>
    <row r="39" customFormat="false" ht="14.5" hidden="false" customHeight="false" outlineLevel="0" collapsed="false">
      <c r="D39" s="471" t="n">
        <v>35</v>
      </c>
      <c r="E39" s="463" t="str">
        <f aca="false">IF($C$3,F39,IF($C$11,G39,IF($C$9,H39,IF($C$7,I39,IF($C$8,J39,IF($C$6,K39,IF($C$5,L39,IF($C$10,M39,IF($C$4,N39,IF(O39&lt;&gt;"",O39,F39))))))))))</f>
        <v>Belarus</v>
      </c>
      <c r="F39" s="472" t="s">
        <v>343</v>
      </c>
      <c r="G39" s="473" t="s">
        <v>344</v>
      </c>
      <c r="H39" s="474" t="s">
        <v>345</v>
      </c>
      <c r="I39" s="475" t="s">
        <v>346</v>
      </c>
      <c r="J39" s="474" t="s">
        <v>343</v>
      </c>
      <c r="K39" s="476" t="s">
        <v>347</v>
      </c>
      <c r="L39" s="477" t="s">
        <v>343</v>
      </c>
      <c r="M39" s="475" t="s">
        <v>348</v>
      </c>
      <c r="N39" s="477" t="s">
        <v>349</v>
      </c>
      <c r="O39" s="478"/>
    </row>
    <row r="40" customFormat="false" ht="14.5" hidden="false" customHeight="false" outlineLevel="0" collapsed="false">
      <c r="D40" s="471" t="n">
        <v>36</v>
      </c>
      <c r="E40" s="463" t="str">
        <f aca="false">IF($C$3,F40,IF($C$11,G40,IF($C$9,H40,IF($C$7,I40,IF($C$8,J40,IF($C$6,K40,IF($C$5,L40,IF($C$10,M40,IF($C$4,N40,IF(O40&lt;&gt;"",O40,F40))))))))))</f>
        <v>North Macedonia</v>
      </c>
      <c r="F40" s="472" t="s">
        <v>350</v>
      </c>
      <c r="G40" s="473" t="s">
        <v>351</v>
      </c>
      <c r="H40" s="474" t="s">
        <v>352</v>
      </c>
      <c r="I40" s="475" t="s">
        <v>353</v>
      </c>
      <c r="J40" s="474" t="s">
        <v>354</v>
      </c>
      <c r="K40" s="476" t="s">
        <v>355</v>
      </c>
      <c r="L40" s="477" t="s">
        <v>356</v>
      </c>
      <c r="M40" s="475" t="s">
        <v>357</v>
      </c>
      <c r="N40" s="477" t="s">
        <v>358</v>
      </c>
      <c r="O40" s="478"/>
    </row>
    <row r="41" customFormat="false" ht="14.5" hidden="false" customHeight="false" outlineLevel="0" collapsed="false">
      <c r="D41" s="471" t="n">
        <v>37</v>
      </c>
      <c r="E41" s="463" t="str">
        <f aca="false">IF($C$3,F41,IF($C$11,G41,IF($C$9,H41,IF($C$7,I41,IF($C$8,J41,IF($C$6,K41,IF($C$5,L41,IF($C$10,M41,IF($C$4,N41,IF(O41&lt;&gt;"",O41,F41))))))))))</f>
        <v>Azerbaijan</v>
      </c>
      <c r="F41" s="472" t="s">
        <v>359</v>
      </c>
      <c r="G41" s="473" t="s">
        <v>360</v>
      </c>
      <c r="H41" s="474" t="s">
        <v>359</v>
      </c>
      <c r="I41" s="475" t="s">
        <v>361</v>
      </c>
      <c r="J41" s="474" t="s">
        <v>362</v>
      </c>
      <c r="K41" s="476" t="s">
        <v>363</v>
      </c>
      <c r="L41" s="477" t="s">
        <v>364</v>
      </c>
      <c r="M41" s="475" t="s">
        <v>365</v>
      </c>
      <c r="N41" s="477" t="s">
        <v>366</v>
      </c>
      <c r="O41" s="478"/>
    </row>
    <row r="42" customFormat="false" ht="14.5" hidden="false" customHeight="false" outlineLevel="0" collapsed="false">
      <c r="D42" s="471" t="n">
        <v>38</v>
      </c>
      <c r="E42" s="463" t="str">
        <f aca="false">IF($C$3,F42,IF($C$11,G42,IF($C$9,H42,IF($C$7,I42,IF($C$8,J42,IF($C$6,K42,IF($C$5,L42,IF($C$10,M42,IF($C$4,N42,IF(O42&lt;&gt;"",O42,F42))))))))))</f>
        <v>Ireland</v>
      </c>
      <c r="F42" s="472" t="s">
        <v>367</v>
      </c>
      <c r="G42" s="473" t="s">
        <v>368</v>
      </c>
      <c r="H42" s="474" t="s">
        <v>368</v>
      </c>
      <c r="I42" s="475" t="s">
        <v>369</v>
      </c>
      <c r="J42" s="474" t="s">
        <v>370</v>
      </c>
      <c r="K42" s="476" t="s">
        <v>371</v>
      </c>
      <c r="L42" s="477" t="s">
        <v>370</v>
      </c>
      <c r="M42" s="475" t="s">
        <v>368</v>
      </c>
      <c r="N42" s="477" t="s">
        <v>372</v>
      </c>
      <c r="O42" s="478"/>
    </row>
    <row r="43" customFormat="false" ht="14.5" hidden="false" customHeight="false" outlineLevel="0" collapsed="false">
      <c r="D43" s="471" t="n">
        <v>39</v>
      </c>
      <c r="E43" s="463" t="str">
        <f aca="false">IF($C$3,F43,IF($C$11,G43,IF($C$9,H43,IF($C$7,I43,IF($C$8,J43,IF($C$6,K43,IF($C$5,L43,IF($C$10,M43,IF($C$4,N43,IF(O43&lt;&gt;"",O43,F43))))))))))</f>
        <v>Lithuania</v>
      </c>
      <c r="F43" s="472" t="s">
        <v>373</v>
      </c>
      <c r="G43" s="473" t="s">
        <v>374</v>
      </c>
      <c r="H43" s="474" t="s">
        <v>374</v>
      </c>
      <c r="I43" s="475" t="s">
        <v>375</v>
      </c>
      <c r="J43" s="474" t="s">
        <v>376</v>
      </c>
      <c r="K43" s="476" t="s">
        <v>377</v>
      </c>
      <c r="L43" s="477" t="s">
        <v>376</v>
      </c>
      <c r="M43" s="475" t="s">
        <v>378</v>
      </c>
      <c r="N43" s="477" t="s">
        <v>379</v>
      </c>
      <c r="O43" s="478"/>
    </row>
    <row r="44" customFormat="false" ht="14.5" hidden="false" customHeight="false" outlineLevel="0" collapsed="false">
      <c r="D44" s="471" t="n">
        <v>40</v>
      </c>
      <c r="E44" s="463" t="str">
        <f aca="false">IF($C$3,F44,IF($C$11,G44,IF($C$9,H44,IF($C$7,I44,IF($C$8,J44,IF($C$6,K44,IF($C$5,L44,IF($C$10,M44,IF($C$4,N44,IF(O44&lt;&gt;"",O44,F44))))))))))</f>
        <v>Iceland</v>
      </c>
      <c r="F44" s="472" t="s">
        <v>380</v>
      </c>
      <c r="G44" s="473" t="s">
        <v>381</v>
      </c>
      <c r="H44" s="474" t="s">
        <v>382</v>
      </c>
      <c r="I44" s="475" t="s">
        <v>383</v>
      </c>
      <c r="J44" s="474" t="s">
        <v>384</v>
      </c>
      <c r="K44" s="476" t="s">
        <v>385</v>
      </c>
      <c r="L44" s="477" t="s">
        <v>384</v>
      </c>
      <c r="M44" s="475" t="s">
        <v>386</v>
      </c>
      <c r="N44" s="477" t="s">
        <v>387</v>
      </c>
      <c r="O44" s="478"/>
    </row>
    <row r="45" customFormat="false" ht="14.5" hidden="false" customHeight="false" outlineLevel="0" collapsed="false">
      <c r="D45" s="471" t="n">
        <v>41</v>
      </c>
      <c r="E45" s="463" t="str">
        <f aca="false">IF($C$3,F45,IF($C$11,G45,IF($C$9,H45,IF($C$7,I45,IF($C$8,J45,IF($C$6,K45,IF($C$5,L45,IF($C$10,M45,IF($C$4,N45,IF(O45&lt;&gt;"",O45,F45))))))))))</f>
        <v>Kosovo</v>
      </c>
      <c r="F45" s="472" t="s">
        <v>388</v>
      </c>
      <c r="G45" s="473" t="s">
        <v>388</v>
      </c>
      <c r="H45" s="474" t="s">
        <v>388</v>
      </c>
      <c r="I45" s="475" t="s">
        <v>388</v>
      </c>
      <c r="J45" s="474" t="s">
        <v>388</v>
      </c>
      <c r="K45" s="476" t="s">
        <v>388</v>
      </c>
      <c r="L45" s="477" t="s">
        <v>389</v>
      </c>
      <c r="M45" s="475" t="s">
        <v>388</v>
      </c>
      <c r="N45" s="477" t="s">
        <v>390</v>
      </c>
      <c r="O45" s="478"/>
    </row>
    <row r="46" customFormat="false" ht="14.5" hidden="false" customHeight="false" outlineLevel="0" collapsed="false">
      <c r="D46" s="471" t="n">
        <v>42</v>
      </c>
      <c r="E46" s="463" t="str">
        <f aca="false">IF($C$3,F46,IF($C$11,G46,IF($C$9,H46,IF($C$7,I46,IF($C$8,J46,IF($C$6,K46,IF($C$5,L46,IF($C$10,M46,IF($C$4,N46,IF(O46&lt;&gt;"",O46,F46))))))))))</f>
        <v>Bulgaria</v>
      </c>
      <c r="F46" s="472" t="s">
        <v>391</v>
      </c>
      <c r="G46" s="473" t="s">
        <v>391</v>
      </c>
      <c r="H46" s="474" t="s">
        <v>391</v>
      </c>
      <c r="I46" s="475" t="s">
        <v>392</v>
      </c>
      <c r="J46" s="474" t="s">
        <v>393</v>
      </c>
      <c r="K46" s="476" t="s">
        <v>394</v>
      </c>
      <c r="L46" s="477" t="s">
        <v>393</v>
      </c>
      <c r="M46" s="475" t="s">
        <v>395</v>
      </c>
      <c r="N46" s="477" t="s">
        <v>396</v>
      </c>
      <c r="O46" s="478"/>
    </row>
    <row r="47" customFormat="false" ht="14.5" hidden="false" customHeight="false" outlineLevel="0" collapsed="false">
      <c r="D47" s="471" t="n">
        <v>43</v>
      </c>
      <c r="E47" s="463" t="str">
        <f aca="false">IF($C$3,F47,IF($C$11,G47,IF($C$9,H47,IF($C$7,I47,IF($C$8,J47,IF($C$6,K47,IF($C$5,L47,IF($C$10,M47,IF($C$4,N47,IF(O47&lt;&gt;"",O47,F47))))))))))</f>
        <v>Northern Ireland</v>
      </c>
      <c r="F47" s="472" t="s">
        <v>397</v>
      </c>
      <c r="G47" s="473" t="s">
        <v>398</v>
      </c>
      <c r="H47" s="474" t="s">
        <v>399</v>
      </c>
      <c r="I47" s="475" t="s">
        <v>400</v>
      </c>
      <c r="J47" s="474" t="s">
        <v>401</v>
      </c>
      <c r="K47" s="476" t="s">
        <v>402</v>
      </c>
      <c r="L47" s="477" t="s">
        <v>401</v>
      </c>
      <c r="M47" s="475" t="s">
        <v>403</v>
      </c>
      <c r="N47" s="477" t="s">
        <v>404</v>
      </c>
      <c r="O47" s="478"/>
    </row>
    <row r="48" customFormat="false" ht="14.5" hidden="false" customHeight="false" outlineLevel="0" collapsed="false">
      <c r="D48" s="471" t="n">
        <v>44</v>
      </c>
      <c r="E48" s="463" t="str">
        <f aca="false">IF($C$3,F48,IF($C$11,G48,IF($C$9,H48,IF($C$7,I48,IF($C$8,J48,IF($C$6,K48,IF($C$5,L48,IF($C$10,M48,IF($C$4,N48,IF(O48&lt;&gt;"",O48,F48))))))))))</f>
        <v>Bosnia a. Herzeg.</v>
      </c>
      <c r="F48" s="472" t="s">
        <v>405</v>
      </c>
      <c r="G48" s="473" t="s">
        <v>406</v>
      </c>
      <c r="H48" s="474" t="s">
        <v>407</v>
      </c>
      <c r="I48" s="475" t="s">
        <v>408</v>
      </c>
      <c r="J48" s="474" t="s">
        <v>409</v>
      </c>
      <c r="K48" s="476" t="s">
        <v>410</v>
      </c>
      <c r="L48" s="477" t="s">
        <v>411</v>
      </c>
      <c r="M48" s="475" t="s">
        <v>412</v>
      </c>
      <c r="N48" s="477" t="s">
        <v>413</v>
      </c>
      <c r="O48" s="478"/>
    </row>
    <row r="49" customFormat="false" ht="14.5" hidden="false" customHeight="false" outlineLevel="0" collapsed="false">
      <c r="D49" s="471" t="n">
        <v>45</v>
      </c>
      <c r="E49" s="463" t="str">
        <f aca="false">IF($C$3,F49,IF($C$11,G49,IF($C$9,H49,IF($C$7,I49,IF($C$8,J49,IF($C$6,K49,IF($C$5,L49,IF($C$10,M49,IF($C$4,N49,IF(O49&lt;&gt;"",O49,F49))))))))))</f>
        <v>Latvia</v>
      </c>
      <c r="F49" s="472" t="s">
        <v>414</v>
      </c>
      <c r="G49" s="473" t="s">
        <v>415</v>
      </c>
      <c r="H49" s="474" t="s">
        <v>416</v>
      </c>
      <c r="I49" s="475" t="s">
        <v>417</v>
      </c>
      <c r="J49" s="474" t="s">
        <v>418</v>
      </c>
      <c r="K49" s="476" t="s">
        <v>419</v>
      </c>
      <c r="L49" s="477" t="s">
        <v>419</v>
      </c>
      <c r="M49" s="475" t="s">
        <v>420</v>
      </c>
      <c r="N49" s="477" t="s">
        <v>421</v>
      </c>
      <c r="O49" s="478"/>
    </row>
    <row r="50" customFormat="false" ht="14.5" hidden="false" customHeight="false" outlineLevel="0" collapsed="false">
      <c r="D50" s="471" t="n">
        <v>46</v>
      </c>
      <c r="E50" s="463" t="str">
        <f aca="false">IF($C$3,F50,IF($C$11,G50,IF($C$9,H50,IF($C$7,I50,IF($C$8,J50,IF($C$6,K50,IF($C$5,L50,IF($C$10,M50,IF($C$4,N50,IF(O50&lt;&gt;"",O50,F50))))))))))</f>
        <v>Faroe Islands</v>
      </c>
      <c r="F50" s="472" t="s">
        <v>422</v>
      </c>
      <c r="G50" s="473" t="s">
        <v>423</v>
      </c>
      <c r="H50" s="474" t="s">
        <v>424</v>
      </c>
      <c r="I50" s="475" t="s">
        <v>425</v>
      </c>
      <c r="J50" s="474" t="s">
        <v>426</v>
      </c>
      <c r="K50" s="476" t="s">
        <v>427</v>
      </c>
      <c r="L50" s="477" t="s">
        <v>428</v>
      </c>
      <c r="M50" s="475" t="s">
        <v>429</v>
      </c>
      <c r="N50" s="477" t="s">
        <v>430</v>
      </c>
      <c r="O50" s="478"/>
    </row>
    <row r="51" customFormat="false" ht="14.5" hidden="false" customHeight="false" outlineLevel="0" collapsed="false">
      <c r="D51" s="471" t="n">
        <v>47</v>
      </c>
      <c r="E51" s="463" t="str">
        <f aca="false">IF($C$3,F51,IF($C$11,G51,IF($C$9,H51,IF($C$7,I51,IF($C$8,J51,IF($C$6,K51,IF($C$5,L51,IF($C$10,M51,IF($C$4,N51,IF(O51&lt;&gt;"",O51,F51))))))))))</f>
        <v>Estonia</v>
      </c>
      <c r="F51" s="472" t="s">
        <v>431</v>
      </c>
      <c r="G51" s="473" t="s">
        <v>431</v>
      </c>
      <c r="H51" s="474" t="s">
        <v>431</v>
      </c>
      <c r="I51" s="475" t="s">
        <v>432</v>
      </c>
      <c r="J51" s="474" t="s">
        <v>433</v>
      </c>
      <c r="K51" s="476" t="s">
        <v>433</v>
      </c>
      <c r="L51" s="477" t="s">
        <v>433</v>
      </c>
      <c r="M51" s="475" t="s">
        <v>434</v>
      </c>
      <c r="N51" s="477" t="s">
        <v>435</v>
      </c>
      <c r="O51" s="478"/>
    </row>
    <row r="52" customFormat="false" ht="14.5" hidden="false" customHeight="false" outlineLevel="0" collapsed="false">
      <c r="D52" s="471" t="n">
        <v>48</v>
      </c>
      <c r="E52" s="463" t="str">
        <f aca="false">IF($C$3,F52,IF($C$11,G52,IF($C$9,H52,IF($C$7,I52,IF($C$8,J52,IF($C$6,K52,IF($C$5,L52,IF($C$10,M52,IF($C$4,N52,IF(O52&lt;&gt;"",O52,F52))))))))))</f>
        <v>Malta</v>
      </c>
      <c r="F52" s="472" t="s">
        <v>436</v>
      </c>
      <c r="G52" s="473" t="s">
        <v>436</v>
      </c>
      <c r="H52" s="474" t="s">
        <v>436</v>
      </c>
      <c r="I52" s="475" t="s">
        <v>437</v>
      </c>
      <c r="J52" s="474" t="s">
        <v>436</v>
      </c>
      <c r="K52" s="476" t="s">
        <v>436</v>
      </c>
      <c r="L52" s="477" t="s">
        <v>436</v>
      </c>
      <c r="M52" s="475" t="s">
        <v>436</v>
      </c>
      <c r="N52" s="477" t="s">
        <v>438</v>
      </c>
      <c r="O52" s="478"/>
    </row>
    <row r="53" customFormat="false" ht="14.5" hidden="false" customHeight="false" outlineLevel="0" collapsed="false">
      <c r="D53" s="471" t="n">
        <v>49</v>
      </c>
      <c r="E53" s="463" t="str">
        <f aca="false">IF($C$3,F53,IF($C$11,G53,IF($C$9,H53,IF($C$7,I53,IF($C$8,J53,IF($C$6,K53,IF($C$5,L53,IF($C$10,M53,IF($C$4,N53,IF(O53&lt;&gt;"",O53,F53))))))))))</f>
        <v>Cyprus</v>
      </c>
      <c r="F53" s="472" t="s">
        <v>439</v>
      </c>
      <c r="G53" s="473" t="s">
        <v>440</v>
      </c>
      <c r="H53" s="474" t="s">
        <v>441</v>
      </c>
      <c r="I53" s="475" t="s">
        <v>442</v>
      </c>
      <c r="J53" s="474" t="s">
        <v>443</v>
      </c>
      <c r="K53" s="476" t="s">
        <v>439</v>
      </c>
      <c r="L53" s="477" t="s">
        <v>444</v>
      </c>
      <c r="M53" s="475" t="s">
        <v>440</v>
      </c>
      <c r="N53" s="477" t="s">
        <v>445</v>
      </c>
      <c r="O53" s="478"/>
    </row>
    <row r="54" customFormat="false" ht="14.5" hidden="false" customHeight="false" outlineLevel="0" collapsed="false">
      <c r="D54" s="471" t="n">
        <v>50</v>
      </c>
      <c r="E54" s="463" t="str">
        <f aca="false">IF($C$3,F54,IF($C$11,G54,IF($C$9,H54,IF($C$7,I54,IF($C$8,J54,IF($C$6,K54,IF($C$5,L54,IF($C$10,M54,IF($C$4,N54,IF(O54&lt;&gt;"",O54,F54))))))))))</f>
        <v>Gibraltar</v>
      </c>
      <c r="F54" s="472" t="s">
        <v>446</v>
      </c>
      <c r="G54" s="473" t="s">
        <v>446</v>
      </c>
      <c r="H54" s="474" t="s">
        <v>447</v>
      </c>
      <c r="I54" s="475" t="s">
        <v>446</v>
      </c>
      <c r="J54" s="474" t="s">
        <v>446</v>
      </c>
      <c r="K54" s="476" t="s">
        <v>446</v>
      </c>
      <c r="L54" s="477" t="s">
        <v>446</v>
      </c>
      <c r="M54" s="475" t="s">
        <v>446</v>
      </c>
      <c r="N54" s="477" t="s">
        <v>448</v>
      </c>
      <c r="O54" s="478"/>
    </row>
    <row r="55" customFormat="false" ht="14.5" hidden="false" customHeight="false" outlineLevel="0" collapsed="false">
      <c r="D55" s="471" t="n">
        <v>51</v>
      </c>
      <c r="E55" s="463" t="str">
        <f aca="false">IF($C$3,F55,IF($C$11,G55,IF($C$9,H55,IF($C$7,I55,IF($C$8,J55,IF($C$6,K55,IF($C$5,L55,IF($C$10,M55,IF($C$4,N55,IF(O55&lt;&gt;"",O55,F55))))))))))</f>
        <v>Andorra</v>
      </c>
      <c r="F55" s="472" t="s">
        <v>449</v>
      </c>
      <c r="G55" s="473" t="s">
        <v>449</v>
      </c>
      <c r="H55" s="474" t="s">
        <v>449</v>
      </c>
      <c r="I55" s="475" t="s">
        <v>450</v>
      </c>
      <c r="J55" s="474" t="s">
        <v>449</v>
      </c>
      <c r="K55" s="476" t="s">
        <v>449</v>
      </c>
      <c r="L55" s="477" t="s">
        <v>449</v>
      </c>
      <c r="M55" s="475" t="s">
        <v>449</v>
      </c>
      <c r="N55" s="477" t="s">
        <v>451</v>
      </c>
      <c r="O55" s="478"/>
    </row>
    <row r="56" customFormat="false" ht="14.5" hidden="false" customHeight="false" outlineLevel="0" collapsed="false">
      <c r="D56" s="471" t="n">
        <v>52</v>
      </c>
      <c r="E56" s="463" t="str">
        <f aca="false">IF($C$3,F56,IF($C$11,G56,IF($C$9,H56,IF($C$7,I56,IF($C$8,J56,IF($C$6,K56,IF($C$5,L56,IF($C$10,M56,IF($C$4,N56,IF(O56&lt;&gt;"",O56,F56))))))))))</f>
        <v>Liechtenstein</v>
      </c>
      <c r="F56" s="472" t="s">
        <v>452</v>
      </c>
      <c r="G56" s="473" t="s">
        <v>452</v>
      </c>
      <c r="H56" s="474" t="s">
        <v>452</v>
      </c>
      <c r="I56" s="475" t="s">
        <v>452</v>
      </c>
      <c r="J56" s="474" t="s">
        <v>452</v>
      </c>
      <c r="K56" s="476" t="s">
        <v>452</v>
      </c>
      <c r="L56" s="477" t="s">
        <v>452</v>
      </c>
      <c r="M56" s="475" t="s">
        <v>452</v>
      </c>
      <c r="N56" s="477" t="s">
        <v>453</v>
      </c>
      <c r="O56" s="478"/>
    </row>
    <row r="57" customFormat="false" ht="14.5" hidden="false" customHeight="false" outlineLevel="0" collapsed="false">
      <c r="D57" s="471" t="n">
        <v>53</v>
      </c>
      <c r="E57" s="463" t="str">
        <f aca="false">IF($C$3,F57,IF($C$11,G57,IF($C$9,H57,IF($C$7,I57,IF($C$8,J57,IF($C$6,K57,IF($C$5,L57,IF($C$10,M57,IF($C$4,N57,IF(O57&lt;&gt;"",O57,F57))))))))))</f>
        <v>San Marino</v>
      </c>
      <c r="F57" s="472" t="s">
        <v>454</v>
      </c>
      <c r="G57" s="473" t="s">
        <v>454</v>
      </c>
      <c r="H57" s="474" t="s">
        <v>454</v>
      </c>
      <c r="I57" s="475" t="s">
        <v>455</v>
      </c>
      <c r="J57" s="474" t="s">
        <v>454</v>
      </c>
      <c r="K57" s="476" t="s">
        <v>454</v>
      </c>
      <c r="L57" s="477" t="s">
        <v>454</v>
      </c>
      <c r="M57" s="475" t="s">
        <v>456</v>
      </c>
      <c r="N57" s="477" t="s">
        <v>457</v>
      </c>
      <c r="O57" s="478"/>
    </row>
    <row r="58" customFormat="false" ht="14.5" hidden="false" customHeight="false" outlineLevel="0" collapsed="false">
      <c r="D58" s="471" t="n">
        <v>54</v>
      </c>
      <c r="E58" s="463" t="str">
        <f aca="false">IF($C$3,F58,IF($C$11,G58,IF($C$9,H58,IF($C$7,I58,IF($C$8,J58,IF($C$6,K58,IF($C$5,L58,IF($C$10,M58,IF($C$4,N58,IF(O58&lt;&gt;"",O58,F58))))))))))</f>
        <v>Germany</v>
      </c>
      <c r="F58" s="472" t="s">
        <v>458</v>
      </c>
      <c r="G58" s="473" t="s">
        <v>459</v>
      </c>
      <c r="H58" s="474" t="s">
        <v>460</v>
      </c>
      <c r="I58" s="475" t="s">
        <v>461</v>
      </c>
      <c r="J58" s="474" t="s">
        <v>462</v>
      </c>
      <c r="K58" s="476" t="s">
        <v>463</v>
      </c>
      <c r="L58" s="477" t="s">
        <v>464</v>
      </c>
      <c r="M58" s="475" t="s">
        <v>465</v>
      </c>
      <c r="N58" s="477" t="s">
        <v>466</v>
      </c>
      <c r="O58" s="478"/>
    </row>
    <row r="59" customFormat="false" ht="14.5" hidden="false" customHeight="false" outlineLevel="0" collapsed="false">
      <c r="D59" s="471" t="n">
        <v>55</v>
      </c>
      <c r="E59" s="463" t="str">
        <f aca="false">IF($C$3,F59,IF($C$11,G59,IF($C$9,H59,IF($C$7,I59,IF($C$8,J59,IF($C$6,K59,IF($C$5,L59,IF($C$10,M59,IF($C$4,N59,IF(O59&lt;&gt;"",O59,F59))))))))))</f>
        <v>Russia</v>
      </c>
      <c r="F59" s="472" t="s">
        <v>467</v>
      </c>
      <c r="G59" s="473" t="s">
        <v>468</v>
      </c>
      <c r="H59" s="474" t="s">
        <v>467</v>
      </c>
      <c r="I59" s="475" t="s">
        <v>469</v>
      </c>
      <c r="J59" s="474" t="s">
        <v>470</v>
      </c>
      <c r="K59" s="476" t="s">
        <v>471</v>
      </c>
      <c r="L59" s="477" t="s">
        <v>471</v>
      </c>
      <c r="M59" s="475" t="s">
        <v>472</v>
      </c>
      <c r="N59" s="477" t="s">
        <v>473</v>
      </c>
      <c r="O59" s="478"/>
    </row>
    <row r="60" customFormat="false" ht="14.5" hidden="false" customHeight="false" outlineLevel="0" collapsed="false">
      <c r="D60" s="471" t="n">
        <v>71</v>
      </c>
      <c r="E60" s="463" t="str">
        <f aca="false">IF($C$3,F60,IF($C$11,G60,IF($C$9,H60,IF($C$7,I60,IF($C$8,J60,IF($C$6,K60,IF($C$5,L60,IF($C$10,M60,IF($C$4,N60,IF(O60&lt;&gt;"",O60,F60))))))))))</f>
        <v>Play-off A</v>
      </c>
      <c r="F60" s="472" t="s">
        <v>474</v>
      </c>
      <c r="G60" s="473" t="s">
        <v>474</v>
      </c>
      <c r="H60" s="474" t="s">
        <v>474</v>
      </c>
      <c r="I60" s="475" t="s">
        <v>474</v>
      </c>
      <c r="J60" s="474" t="s">
        <v>474</v>
      </c>
      <c r="K60" s="476" t="s">
        <v>474</v>
      </c>
      <c r="L60" s="477" t="s">
        <v>474</v>
      </c>
      <c r="M60" s="475" t="s">
        <v>474</v>
      </c>
      <c r="N60" s="477" t="s">
        <v>474</v>
      </c>
      <c r="O60" s="478"/>
    </row>
    <row r="61" customFormat="false" ht="14.5" hidden="false" customHeight="false" outlineLevel="0" collapsed="false">
      <c r="D61" s="471" t="n">
        <v>72</v>
      </c>
      <c r="E61" s="463" t="str">
        <f aca="false">IF($C$3,F61,IF($C$11,G61,IF($C$9,H61,IF($C$7,I61,IF($C$8,J61,IF($C$6,K61,IF($C$5,L61,IF($C$10,M61,IF($C$4,N61,IF(O61&lt;&gt;"",O61,F61))))))))))</f>
        <v>Play-off B</v>
      </c>
      <c r="F61" s="472" t="s">
        <v>475</v>
      </c>
      <c r="G61" s="473" t="s">
        <v>475</v>
      </c>
      <c r="H61" s="474" t="s">
        <v>475</v>
      </c>
      <c r="I61" s="475" t="s">
        <v>475</v>
      </c>
      <c r="J61" s="474" t="s">
        <v>475</v>
      </c>
      <c r="K61" s="476" t="s">
        <v>475</v>
      </c>
      <c r="L61" s="477" t="s">
        <v>475</v>
      </c>
      <c r="M61" s="475" t="s">
        <v>475</v>
      </c>
      <c r="N61" s="477" t="s">
        <v>475</v>
      </c>
      <c r="O61" s="478"/>
    </row>
    <row r="62" customFormat="false" ht="14.5" hidden="false" customHeight="false" outlineLevel="0" collapsed="false">
      <c r="D62" s="471" t="n">
        <v>73</v>
      </c>
      <c r="E62" s="463" t="str">
        <f aca="false">IF($C$3,F62,IF($C$11,G62,IF($C$9,H62,IF($C$7,I62,IF($C$8,J62,IF($C$6,K62,IF($C$5,L62,IF($C$10,M62,IF($C$4,N62,IF(O62&lt;&gt;"",O62,F62))))))))))</f>
        <v>Play-off C</v>
      </c>
      <c r="F62" s="472" t="s">
        <v>476</v>
      </c>
      <c r="G62" s="473" t="s">
        <v>476</v>
      </c>
      <c r="H62" s="474" t="s">
        <v>476</v>
      </c>
      <c r="I62" s="475" t="s">
        <v>476</v>
      </c>
      <c r="J62" s="474" t="s">
        <v>476</v>
      </c>
      <c r="K62" s="476" t="s">
        <v>476</v>
      </c>
      <c r="L62" s="477" t="s">
        <v>476</v>
      </c>
      <c r="M62" s="475" t="s">
        <v>476</v>
      </c>
      <c r="N62" s="477" t="s">
        <v>476</v>
      </c>
      <c r="O62" s="478"/>
    </row>
    <row r="63" customFormat="false" ht="15" hidden="false" customHeight="false" outlineLevel="0" collapsed="false">
      <c r="D63" s="479"/>
      <c r="E63" s="463" t="n">
        <f aca="false">IF($C$3,F63,IF($C$11,G63,IF($C$9,H63,IF($C$7,I63,IF($C$8,J63,IF($C$6,K63,IF($C$5,L63,IF($C$10,M63,IF($C$4,N63,IF(O63&lt;&gt;"",O63,F63))))))))))</f>
        <v>0</v>
      </c>
      <c r="F63" s="480"/>
      <c r="G63" s="481"/>
      <c r="H63" s="482"/>
      <c r="I63" s="483"/>
      <c r="J63" s="482"/>
      <c r="K63" s="484"/>
      <c r="L63" s="485"/>
      <c r="M63" s="483"/>
      <c r="N63" s="485"/>
      <c r="O63" s="486"/>
    </row>
    <row r="64" customFormat="false" ht="15.5" hidden="false" customHeight="false" outlineLevel="0" collapsed="false">
      <c r="E64" s="463"/>
      <c r="F64" s="267"/>
      <c r="G64" s="267"/>
      <c r="H64" s="267"/>
      <c r="I64" s="267"/>
      <c r="J64" s="267"/>
      <c r="K64" s="267"/>
      <c r="L64" s="267"/>
      <c r="M64" s="267"/>
      <c r="N64" s="267"/>
      <c r="O64" s="267"/>
    </row>
    <row r="65" customFormat="false" ht="29.5" hidden="false" customHeight="false" outlineLevel="0" collapsed="false">
      <c r="D65" s="487" t="s">
        <v>477</v>
      </c>
      <c r="E65" s="463"/>
      <c r="F65" s="488" t="s">
        <v>478</v>
      </c>
      <c r="G65" s="489"/>
      <c r="H65" s="489"/>
      <c r="I65" s="489"/>
      <c r="J65" s="489"/>
      <c r="K65" s="489"/>
      <c r="L65" s="489"/>
      <c r="M65" s="489"/>
      <c r="N65" s="489"/>
      <c r="O65" s="490"/>
    </row>
    <row r="66" customFormat="false" ht="14.5" hidden="false" customHeight="false" outlineLevel="0" collapsed="false">
      <c r="D66" s="471" t="n">
        <v>1</v>
      </c>
      <c r="E66" s="463" t="str">
        <f aca="false">IF($C$3,F66,IF($C$11,G66,IF($C$9,H66,IF($C$7,I66,IF($C$8,J66,IF($C$6,K66,IF($C$5,L66,IF($C$10,M66,IF($C$4,N66,IF(O66&lt;&gt;"",O66,F66))))))))))</f>
        <v>Berlin</v>
      </c>
      <c r="F66" s="472" t="s">
        <v>479</v>
      </c>
      <c r="G66" s="473" t="s">
        <v>480</v>
      </c>
      <c r="H66" s="474" t="s">
        <v>481</v>
      </c>
      <c r="I66" s="475" t="s">
        <v>479</v>
      </c>
      <c r="J66" s="474" t="s">
        <v>479</v>
      </c>
      <c r="K66" s="476" t="s">
        <v>482</v>
      </c>
      <c r="L66" s="477" t="s">
        <v>479</v>
      </c>
      <c r="M66" s="475" t="s">
        <v>483</v>
      </c>
      <c r="N66" s="477" t="s">
        <v>484</v>
      </c>
      <c r="O66" s="478"/>
    </row>
    <row r="67" customFormat="false" ht="14.5" hidden="false" customHeight="false" outlineLevel="0" collapsed="false">
      <c r="D67" s="491" t="n">
        <v>2</v>
      </c>
      <c r="E67" s="463" t="str">
        <f aca="false">IF($C$3,F67,IF($C$11,G67,IF($C$9,H67,IF($C$7,I67,IF($C$8,J67,IF($C$6,K67,IF($C$5,L67,IF($C$10,M67,IF($C$4,N67,IF(O67&lt;&gt;"",O67,F67))))))))))</f>
        <v>Leipzig</v>
      </c>
      <c r="F67" s="472" t="s">
        <v>485</v>
      </c>
      <c r="G67" s="473" t="s">
        <v>485</v>
      </c>
      <c r="H67" s="474" t="s">
        <v>485</v>
      </c>
      <c r="I67" s="475" t="s">
        <v>485</v>
      </c>
      <c r="J67" s="474" t="s">
        <v>485</v>
      </c>
      <c r="K67" s="476" t="s">
        <v>485</v>
      </c>
      <c r="L67" s="477" t="s">
        <v>485</v>
      </c>
      <c r="M67" s="475" t="s">
        <v>485</v>
      </c>
      <c r="N67" s="477" t="s">
        <v>486</v>
      </c>
      <c r="O67" s="478"/>
    </row>
    <row r="68" customFormat="false" ht="14.5" hidden="false" customHeight="false" outlineLevel="0" collapsed="false">
      <c r="D68" s="491" t="n">
        <v>3</v>
      </c>
      <c r="E68" s="463" t="str">
        <f aca="false">IF($C$3,F68,IF($C$11,G68,IF($C$9,H68,IF($C$7,I68,IF($C$8,J68,IF($C$6,K68,IF($C$5,L68,IF($C$10,M68,IF($C$4,N68,IF(O68&lt;&gt;"",O68,F68))))))))))</f>
        <v>Hamburg</v>
      </c>
      <c r="F68" s="472" t="s">
        <v>487</v>
      </c>
      <c r="G68" s="473" t="s">
        <v>488</v>
      </c>
      <c r="H68" s="474" t="s">
        <v>489</v>
      </c>
      <c r="I68" s="475" t="s">
        <v>490</v>
      </c>
      <c r="J68" s="474" t="s">
        <v>487</v>
      </c>
      <c r="K68" s="476" t="s">
        <v>487</v>
      </c>
      <c r="L68" s="477" t="s">
        <v>491</v>
      </c>
      <c r="M68" s="475" t="s">
        <v>488</v>
      </c>
      <c r="N68" s="477" t="s">
        <v>492</v>
      </c>
      <c r="O68" s="478"/>
    </row>
    <row r="69" customFormat="false" ht="14.5" hidden="false" customHeight="false" outlineLevel="0" collapsed="false">
      <c r="D69" s="491" t="n">
        <v>4</v>
      </c>
      <c r="E69" s="463" t="str">
        <f aca="false">IF($C$3,F69,IF($C$11,G69,IF($C$9,H69,IF($C$7,I69,IF($C$8,J69,IF($C$6,K69,IF($C$5,L69,IF($C$10,M69,IF($C$4,N69,IF(O69&lt;&gt;"",O69,F69))))))))))</f>
        <v>Dortmund</v>
      </c>
      <c r="F69" s="472" t="s">
        <v>493</v>
      </c>
      <c r="G69" s="473" t="s">
        <v>494</v>
      </c>
      <c r="H69" s="474" t="s">
        <v>493</v>
      </c>
      <c r="I69" s="475" t="s">
        <v>493</v>
      </c>
      <c r="J69" s="474" t="s">
        <v>493</v>
      </c>
      <c r="K69" s="476" t="s">
        <v>493</v>
      </c>
      <c r="L69" s="477" t="s">
        <v>493</v>
      </c>
      <c r="M69" s="475" t="s">
        <v>493</v>
      </c>
      <c r="N69" s="477" t="s">
        <v>495</v>
      </c>
      <c r="O69" s="478"/>
    </row>
    <row r="70" customFormat="false" ht="14.5" hidden="false" customHeight="false" outlineLevel="0" collapsed="false">
      <c r="D70" s="491" t="n">
        <v>5</v>
      </c>
      <c r="E70" s="463" t="str">
        <f aca="false">IF($C$3,F70,IF($C$11,G70,IF($C$9,H70,IF($C$7,I70,IF($C$8,J70,IF($C$6,K70,IF($C$5,L70,IF($C$10,M70,IF($C$4,N70,IF(O70&lt;&gt;"",O70,F70))))))))))</f>
        <v>Gelsenkirchen</v>
      </c>
      <c r="F70" s="472" t="s">
        <v>496</v>
      </c>
      <c r="G70" s="473" t="s">
        <v>496</v>
      </c>
      <c r="H70" s="474" t="s">
        <v>496</v>
      </c>
      <c r="I70" s="475" t="s">
        <v>496</v>
      </c>
      <c r="J70" s="474" t="s">
        <v>496</v>
      </c>
      <c r="K70" s="476" t="s">
        <v>496</v>
      </c>
      <c r="L70" s="477" t="s">
        <v>496</v>
      </c>
      <c r="M70" s="475" t="s">
        <v>496</v>
      </c>
      <c r="N70" s="477" t="s">
        <v>497</v>
      </c>
      <c r="O70" s="478"/>
    </row>
    <row r="71" customFormat="false" ht="14.5" hidden="false" customHeight="false" outlineLevel="0" collapsed="false">
      <c r="D71" s="491" t="n">
        <v>6</v>
      </c>
      <c r="E71" s="463" t="str">
        <f aca="false">IF($C$3,F71,IF($C$11,G71,IF($C$9,H71,IF($C$7,I71,IF($C$8,J71,IF($C$6,K71,IF($C$5,L71,IF($C$10,M71,IF($C$4,N71,IF(O71&lt;&gt;"",O71,F71))))))))))</f>
        <v>Dusseldorf</v>
      </c>
      <c r="F71" s="472" t="s">
        <v>498</v>
      </c>
      <c r="G71" s="473" t="s">
        <v>499</v>
      </c>
      <c r="H71" s="474" t="s">
        <v>498</v>
      </c>
      <c r="I71" s="475" t="s">
        <v>499</v>
      </c>
      <c r="J71" s="474" t="s">
        <v>499</v>
      </c>
      <c r="K71" s="476" t="s">
        <v>499</v>
      </c>
      <c r="L71" s="477" t="s">
        <v>499</v>
      </c>
      <c r="M71" s="475" t="s">
        <v>499</v>
      </c>
      <c r="N71" s="477" t="s">
        <v>500</v>
      </c>
      <c r="O71" s="478"/>
    </row>
    <row r="72" customFormat="false" ht="14.5" hidden="false" customHeight="false" outlineLevel="0" collapsed="false">
      <c r="D72" s="491" t="n">
        <v>7</v>
      </c>
      <c r="E72" s="463" t="str">
        <f aca="false">IF($C$3,F72,IF($C$11,G72,IF($C$9,H72,IF($C$7,I72,IF($C$8,J72,IF($C$6,K72,IF($C$5,L72,IF($C$10,M72,IF($C$4,N72,IF(O72&lt;&gt;"",O72,F72))))))))))</f>
        <v>Cologne</v>
      </c>
      <c r="F72" s="472" t="s">
        <v>501</v>
      </c>
      <c r="G72" s="473" t="s">
        <v>502</v>
      </c>
      <c r="H72" s="474" t="s">
        <v>502</v>
      </c>
      <c r="I72" s="475" t="s">
        <v>501</v>
      </c>
      <c r="J72" s="474" t="s">
        <v>503</v>
      </c>
      <c r="K72" s="476" t="s">
        <v>504</v>
      </c>
      <c r="L72" s="477" t="s">
        <v>503</v>
      </c>
      <c r="M72" s="475" t="s">
        <v>505</v>
      </c>
      <c r="N72" s="477" t="s">
        <v>506</v>
      </c>
      <c r="O72" s="478"/>
    </row>
    <row r="73" customFormat="false" ht="14.5" hidden="false" customHeight="false" outlineLevel="0" collapsed="false">
      <c r="D73" s="491" t="n">
        <v>8</v>
      </c>
      <c r="E73" s="463" t="str">
        <f aca="false">IF($C$3,F73,IF($C$11,G73,IF($C$9,H73,IF($C$7,I73,IF($C$8,J73,IF($C$6,K73,IF($C$5,L73,IF($C$10,M73,IF($C$4,N73,IF(O73&lt;&gt;"",O73,F73))))))))))</f>
        <v>Frankfurt</v>
      </c>
      <c r="F73" s="472" t="s">
        <v>507</v>
      </c>
      <c r="G73" s="473" t="s">
        <v>508</v>
      </c>
      <c r="H73" s="474" t="s">
        <v>509</v>
      </c>
      <c r="I73" s="475" t="s">
        <v>510</v>
      </c>
      <c r="J73" s="474" t="s">
        <v>507</v>
      </c>
      <c r="K73" s="476" t="s">
        <v>507</v>
      </c>
      <c r="L73" s="477" t="s">
        <v>507</v>
      </c>
      <c r="M73" s="475" t="s">
        <v>507</v>
      </c>
      <c r="N73" s="477" t="s">
        <v>511</v>
      </c>
      <c r="O73" s="478"/>
    </row>
    <row r="74" customFormat="false" ht="14.5" hidden="false" customHeight="false" outlineLevel="0" collapsed="false">
      <c r="D74" s="491" t="n">
        <v>9</v>
      </c>
      <c r="E74" s="463" t="str">
        <f aca="false">IF($C$3,F74,IF($C$11,G74,IF($C$9,H74,IF($C$7,I74,IF($C$8,J74,IF($C$6,K74,IF($C$5,L74,IF($C$10,M74,IF($C$4,N74,IF(O74&lt;&gt;"",O74,F74))))))))))</f>
        <v>Stuttgart</v>
      </c>
      <c r="F74" s="472" t="s">
        <v>512</v>
      </c>
      <c r="G74" s="473" t="s">
        <v>512</v>
      </c>
      <c r="H74" s="474" t="s">
        <v>513</v>
      </c>
      <c r="I74" s="475" t="s">
        <v>512</v>
      </c>
      <c r="J74" s="474" t="s">
        <v>512</v>
      </c>
      <c r="K74" s="476" t="s">
        <v>512</v>
      </c>
      <c r="L74" s="477" t="s">
        <v>512</v>
      </c>
      <c r="M74" s="475" t="s">
        <v>514</v>
      </c>
      <c r="N74" s="477" t="s">
        <v>515</v>
      </c>
      <c r="O74" s="478"/>
    </row>
    <row r="75" customFormat="false" ht="14.5" hidden="false" customHeight="false" outlineLevel="0" collapsed="false">
      <c r="D75" s="491" t="n">
        <v>10</v>
      </c>
      <c r="E75" s="463" t="str">
        <f aca="false">IF($C$3,F75,IF($C$11,G75,IF($C$9,H75,IF($C$7,I75,IF($C$8,J75,IF($C$6,K75,IF($C$5,L75,IF($C$10,M75,IF($C$4,N75,IF(O75&lt;&gt;"",O75,F75))))))))))</f>
        <v>Munich</v>
      </c>
      <c r="F75" s="472" t="s">
        <v>516</v>
      </c>
      <c r="G75" s="473" t="s">
        <v>516</v>
      </c>
      <c r="H75" s="474" t="s">
        <v>517</v>
      </c>
      <c r="I75" s="475" t="s">
        <v>516</v>
      </c>
      <c r="J75" s="474" t="s">
        <v>518</v>
      </c>
      <c r="K75" s="476" t="s">
        <v>518</v>
      </c>
      <c r="L75" s="477" t="s">
        <v>518</v>
      </c>
      <c r="M75" s="475" t="s">
        <v>519</v>
      </c>
      <c r="N75" s="477" t="s">
        <v>520</v>
      </c>
      <c r="O75" s="478"/>
    </row>
    <row r="76" customFormat="false" ht="14.5" hidden="false" customHeight="false" outlineLevel="0" collapsed="false">
      <c r="D76" s="491" t="n">
        <v>11</v>
      </c>
      <c r="E76" s="463" t="n">
        <f aca="false">IF($C$3,F76,IF($C$11,G76,IF($C$9,H76,IF($C$7,I76,IF($C$8,J76,IF($C$6,K76,IF($C$5,L76,IF($C$10,M76,IF($C$4,N76,IF(O76&lt;&gt;"",O76,F76))))))))))</f>
        <v>0</v>
      </c>
      <c r="F76" s="472"/>
      <c r="G76" s="473"/>
      <c r="H76" s="474"/>
      <c r="I76" s="475"/>
      <c r="J76" s="474"/>
      <c r="K76" s="476"/>
      <c r="L76" s="477"/>
      <c r="M76" s="475"/>
      <c r="N76" s="477"/>
      <c r="O76" s="478"/>
    </row>
    <row r="77" customFormat="false" ht="14.5" hidden="false" customHeight="false" outlineLevel="0" collapsed="false">
      <c r="D77" s="491" t="n">
        <v>12</v>
      </c>
      <c r="E77" s="463" t="n">
        <f aca="false">IF($C$3,F77,IF($C$11,G77,IF($C$9,H77,IF($C$7,I77,IF($C$8,J77,IF($C$6,K77,IF($C$5,L77,IF($C$10,M77,IF($C$4,N77,IF(O77&lt;&gt;"",O77,F77))))))))))</f>
        <v>0</v>
      </c>
      <c r="F77" s="472"/>
      <c r="G77" s="473"/>
      <c r="H77" s="474"/>
      <c r="I77" s="475"/>
      <c r="J77" s="474"/>
      <c r="K77" s="476"/>
      <c r="L77" s="477"/>
      <c r="M77" s="475"/>
      <c r="N77" s="477"/>
      <c r="O77" s="478"/>
    </row>
    <row r="78" customFormat="false" ht="14.5" hidden="false" customHeight="false" outlineLevel="0" collapsed="false">
      <c r="D78" s="491" t="n">
        <v>13</v>
      </c>
      <c r="E78" s="463" t="n">
        <f aca="false">IF($C$3,F78,IF($C$11,G78,IF($C$9,H78,IF($C$7,I78,IF($C$8,J78,IF($C$6,K78,IF($C$5,L78,IF($C$10,M78,IF($C$4,N78,IF(O78&lt;&gt;"",O78,F78))))))))))</f>
        <v>0</v>
      </c>
      <c r="F78" s="472"/>
      <c r="G78" s="473"/>
      <c r="H78" s="474"/>
      <c r="I78" s="475"/>
      <c r="J78" s="474"/>
      <c r="K78" s="476"/>
      <c r="L78" s="477"/>
      <c r="M78" s="475"/>
      <c r="N78" s="477"/>
      <c r="O78" s="478"/>
    </row>
    <row r="79" customFormat="false" ht="14.5" hidden="false" customHeight="false" outlineLevel="0" collapsed="false">
      <c r="D79" s="491" t="n">
        <v>14</v>
      </c>
      <c r="E79" s="463" t="n">
        <f aca="false">IF($C$3,F79,IF($C$11,G79,IF($C$9,H79,IF($C$7,I79,IF($C$8,J79,IF($C$6,K79,IF($C$5,L79,IF($C$10,M79,IF($C$4,N79,IF(O79&lt;&gt;"",O79,F79))))))))))</f>
        <v>0</v>
      </c>
      <c r="F79" s="472"/>
      <c r="G79" s="473"/>
      <c r="H79" s="474"/>
      <c r="I79" s="475"/>
      <c r="J79" s="474"/>
      <c r="K79" s="476"/>
      <c r="L79" s="477"/>
      <c r="M79" s="475"/>
      <c r="N79" s="477"/>
      <c r="O79" s="478"/>
    </row>
    <row r="80" customFormat="false" ht="14.5" hidden="false" customHeight="false" outlineLevel="0" collapsed="false">
      <c r="D80" s="491" t="n">
        <v>15</v>
      </c>
      <c r="E80" s="463" t="n">
        <f aca="false">IF($C$3,F80,IF($C$11,G80,IF($C$9,H80,IF($C$7,I80,IF($C$8,J80,IF($C$6,K80,IF($C$5,L80,IF($C$10,M80,IF($C$4,N80,IF(O80&lt;&gt;"",O80,F80))))))))))</f>
        <v>0</v>
      </c>
      <c r="F80" s="472"/>
      <c r="G80" s="473"/>
      <c r="H80" s="474"/>
      <c r="I80" s="475"/>
      <c r="J80" s="474"/>
      <c r="K80" s="476"/>
      <c r="L80" s="477"/>
      <c r="M80" s="475"/>
      <c r="N80" s="477"/>
      <c r="O80" s="478"/>
    </row>
    <row r="81" customFormat="false" ht="15" hidden="false" customHeight="false" outlineLevel="0" collapsed="false">
      <c r="D81" s="492" t="n">
        <v>16</v>
      </c>
      <c r="E81" s="463" t="n">
        <f aca="false">IF($C$3,F81,IF($C$11,G81,IF($C$9,H81,IF($C$7,I81,IF($C$8,J81,IF($C$6,K81,IF($C$5,L81,IF($C$10,M81,IF($C$4,N81,IF(O81&lt;&gt;"",O81,F81))))))))))</f>
        <v>0</v>
      </c>
      <c r="F81" s="480"/>
      <c r="G81" s="481"/>
      <c r="H81" s="482"/>
      <c r="I81" s="483"/>
      <c r="J81" s="482"/>
      <c r="K81" s="484"/>
      <c r="L81" s="485"/>
      <c r="M81" s="483"/>
      <c r="N81" s="485"/>
      <c r="O81" s="486"/>
    </row>
    <row r="82" customFormat="false" ht="15.5" hidden="false" customHeight="false" outlineLevel="0" collapsed="false">
      <c r="D82" s="106"/>
      <c r="E82" s="463"/>
      <c r="F82" s="493"/>
      <c r="G82" s="493"/>
      <c r="H82" s="493"/>
      <c r="I82" s="493"/>
      <c r="J82" s="493"/>
      <c r="K82" s="493"/>
      <c r="L82" s="493"/>
      <c r="M82" s="493"/>
      <c r="N82" s="493"/>
      <c r="O82" s="493"/>
    </row>
    <row r="83" customFormat="false" ht="29" hidden="false" customHeight="false" outlineLevel="0" collapsed="false">
      <c r="E83" s="463"/>
      <c r="F83" s="494" t="s">
        <v>521</v>
      </c>
      <c r="G83" s="495"/>
      <c r="H83" s="495"/>
      <c r="I83" s="495"/>
      <c r="J83" s="495"/>
      <c r="K83" s="495"/>
      <c r="L83" s="495"/>
      <c r="M83" s="495"/>
      <c r="N83" s="495"/>
      <c r="O83" s="496"/>
    </row>
    <row r="84" customFormat="false" ht="29" hidden="false" customHeight="false" outlineLevel="0" collapsed="false">
      <c r="E84" s="463" t="str">
        <f aca="false">IF($C$3,F84,IF($C$11,G84,IF($C$9,H84,IF($C$7,I84,IF($C$8,J84,IF($C$6,K84,IF($C$5,L84,IF($C$10,M84,IF($C$4,N84,IF(O84&lt;&gt;"",O84,F84))))))))))</f>
        <v>European Championship 2024</v>
      </c>
      <c r="F84" s="497" t="s">
        <v>522</v>
      </c>
      <c r="G84" s="498" t="s">
        <v>523</v>
      </c>
      <c r="H84" s="499" t="s">
        <v>524</v>
      </c>
      <c r="I84" s="500" t="s">
        <v>525</v>
      </c>
      <c r="J84" s="499" t="s">
        <v>526</v>
      </c>
      <c r="K84" s="476" t="s">
        <v>526</v>
      </c>
      <c r="L84" s="477" t="s">
        <v>527</v>
      </c>
      <c r="M84" s="500" t="s">
        <v>528</v>
      </c>
      <c r="N84" s="501" t="s">
        <v>529</v>
      </c>
      <c r="O84" s="502"/>
    </row>
    <row r="85" customFormat="false" ht="29" hidden="false" customHeight="false" outlineLevel="0" collapsed="false">
      <c r="E85" s="463" t="str">
        <f aca="false">IF($C$3,F85,IF($C$11,G85,IF($C$9,H85,IF($C$7,I85,IF($C$8,J85,IF($C$6,K85,IF($C$5,L85,IF($C$10,M85,IF($C$4,N85,IF(O85&lt;&gt;"",O85,F85))))))))))</f>
        <v>Direct comparisons</v>
      </c>
      <c r="F85" s="497" t="s">
        <v>530</v>
      </c>
      <c r="G85" s="498" t="s">
        <v>531</v>
      </c>
      <c r="H85" s="499" t="s">
        <v>532</v>
      </c>
      <c r="I85" s="500" t="s">
        <v>533</v>
      </c>
      <c r="J85" s="499" t="s">
        <v>534</v>
      </c>
      <c r="K85" s="503" t="s">
        <v>535</v>
      </c>
      <c r="L85" s="477" t="s">
        <v>536</v>
      </c>
      <c r="M85" s="500" t="s">
        <v>537</v>
      </c>
      <c r="N85" s="501" t="s">
        <v>538</v>
      </c>
      <c r="O85" s="502"/>
    </row>
    <row r="86" customFormat="false" ht="29" hidden="false" customHeight="false" outlineLevel="0" collapsed="false">
      <c r="E86" s="463" t="str">
        <f aca="false">IF($C$3,F86,IF($C$11,G86,IF($C$9,H86,IF($C$7,I86,IF($C$8,J86,IF($C$6,K86,IF($C$5,L86,IF($C$10,M86,IF($C$4,N86,IF(O86&lt;&gt;"",O86,F86))))))))))</f>
        <v>Fair play or draw of lots</v>
      </c>
      <c r="F86" s="497" t="s">
        <v>539</v>
      </c>
      <c r="G86" s="498" t="s">
        <v>540</v>
      </c>
      <c r="H86" s="499" t="s">
        <v>541</v>
      </c>
      <c r="I86" s="500" t="s">
        <v>542</v>
      </c>
      <c r="J86" s="499" t="s">
        <v>543</v>
      </c>
      <c r="K86" s="476" t="s">
        <v>544</v>
      </c>
      <c r="L86" s="477" t="s">
        <v>545</v>
      </c>
      <c r="M86" s="500" t="s">
        <v>546</v>
      </c>
      <c r="N86" s="501" t="s">
        <v>547</v>
      </c>
      <c r="O86" s="502"/>
    </row>
    <row r="87" customFormat="false" ht="29" hidden="false" customHeight="false" outlineLevel="0" collapsed="false">
      <c r="E87" s="463" t="str">
        <f aca="false">IF($C$3,F87,IF($C$11,G87,IF($C$9,H87,IF($C$7,I87,IF($C$8,J87,IF($C$6,K87,IF($C$5,L87,IF($C$10,M87,IF($C$4,N87,IF(O87&lt;&gt;"",O87,F87))))))))))</f>
        <v>Choose time zone</v>
      </c>
      <c r="F87" s="497" t="s">
        <v>548</v>
      </c>
      <c r="G87" s="498" t="s">
        <v>549</v>
      </c>
      <c r="H87" s="499" t="s">
        <v>550</v>
      </c>
      <c r="I87" s="500" t="s">
        <v>551</v>
      </c>
      <c r="J87" s="499" t="s">
        <v>552</v>
      </c>
      <c r="K87" s="476" t="s">
        <v>553</v>
      </c>
      <c r="L87" s="477" t="s">
        <v>554</v>
      </c>
      <c r="M87" s="500" t="s">
        <v>555</v>
      </c>
      <c r="N87" s="501" t="s">
        <v>556</v>
      </c>
      <c r="O87" s="502"/>
    </row>
    <row r="88" customFormat="false" ht="14.5" hidden="false" customHeight="false" outlineLevel="0" collapsed="false">
      <c r="E88" s="463" t="str">
        <f aca="false">IF($C$3,F88,IF($C$11,G88,IF($C$9,H88,IF($C$7,I88,IF($C$8,J88,IF($C$6,K88,IF($C$5,L88,IF($C$10,M88,IF($C$4,N88,IF(O88&lt;&gt;"",O88,F88))))))))))</f>
        <v>Matches</v>
      </c>
      <c r="F88" s="497" t="s">
        <v>557</v>
      </c>
      <c r="G88" s="498" t="s">
        <v>558</v>
      </c>
      <c r="H88" s="499" t="s">
        <v>559</v>
      </c>
      <c r="I88" s="500" t="s">
        <v>560</v>
      </c>
      <c r="J88" s="499" t="s">
        <v>561</v>
      </c>
      <c r="K88" s="476" t="s">
        <v>562</v>
      </c>
      <c r="L88" s="477" t="s">
        <v>563</v>
      </c>
      <c r="M88" s="500" t="s">
        <v>564</v>
      </c>
      <c r="N88" s="501" t="s">
        <v>565</v>
      </c>
      <c r="O88" s="502"/>
    </row>
    <row r="89" customFormat="false" ht="14.5" hidden="false" customHeight="false" outlineLevel="0" collapsed="false">
      <c r="E89" s="463" t="str">
        <f aca="false">IF($C$3,F89,IF($C$11,G89,IF($C$9,H89,IF($C$7,I89,IF($C$8,J89,IF($C$6,K89,IF($C$5,L89,IF($C$10,M89,IF($C$4,N89,IF(O89&lt;&gt;"",O89,F89))))))))))</f>
        <v>Choose language</v>
      </c>
      <c r="F89" s="497" t="s">
        <v>566</v>
      </c>
      <c r="G89" s="498" t="s">
        <v>567</v>
      </c>
      <c r="H89" s="499" t="s">
        <v>568</v>
      </c>
      <c r="I89" s="500" t="s">
        <v>569</v>
      </c>
      <c r="J89" s="499" t="s">
        <v>570</v>
      </c>
      <c r="K89" s="476" t="s">
        <v>571</v>
      </c>
      <c r="L89" s="477" t="s">
        <v>572</v>
      </c>
      <c r="M89" s="500" t="s">
        <v>573</v>
      </c>
      <c r="N89" s="501" t="s">
        <v>574</v>
      </c>
      <c r="O89" s="502"/>
    </row>
    <row r="90" customFormat="false" ht="63" hidden="false" customHeight="true" outlineLevel="0" collapsed="false">
      <c r="E90" s="463" t="str">
        <f aca="false">IF($C$3,F90,IF($C$11,G90,IF($C$9,H90,IF($C$7,I90,IF($C$8,J90,IF($C$6,K90,IF($C$5,L90,IF($C$10,M90,IF($C$4,N90,IF(O90&lt;&gt;"",O90,F90))))))))))</f>
        <v>Assignment of the group third in the round of 16</v>
      </c>
      <c r="F90" s="497" t="s">
        <v>575</v>
      </c>
      <c r="G90" s="498" t="s">
        <v>576</v>
      </c>
      <c r="H90" s="499" t="s">
        <v>577</v>
      </c>
      <c r="I90" s="500" t="s">
        <v>578</v>
      </c>
      <c r="J90" s="499" t="s">
        <v>579</v>
      </c>
      <c r="K90" s="503" t="s">
        <v>580</v>
      </c>
      <c r="L90" s="504" t="s">
        <v>581</v>
      </c>
      <c r="M90" s="500" t="s">
        <v>582</v>
      </c>
      <c r="N90" s="501" t="s">
        <v>583</v>
      </c>
      <c r="O90" s="502"/>
    </row>
    <row r="91" customFormat="false" ht="14.5" hidden="false" customHeight="false" outlineLevel="0" collapsed="false">
      <c r="E91" s="463" t="str">
        <f aca="false">IF($C$3,F91,IF($C$11,G91,IF($C$9,H91,IF($C$7,I91,IF($C$8,J91,IF($C$6,K91,IF($C$5,L91,IF($C$10,M91,IF($C$4,N91,IF(O91&lt;&gt;"",O91,F91))))))))))</f>
        <v>Groups</v>
      </c>
      <c r="F91" s="497" t="s">
        <v>584</v>
      </c>
      <c r="G91" s="498" t="s">
        <v>585</v>
      </c>
      <c r="H91" s="499" t="s">
        <v>586</v>
      </c>
      <c r="I91" s="500" t="s">
        <v>587</v>
      </c>
      <c r="J91" s="499" t="s">
        <v>588</v>
      </c>
      <c r="K91" s="476" t="s">
        <v>589</v>
      </c>
      <c r="L91" s="477" t="s">
        <v>590</v>
      </c>
      <c r="M91" s="500" t="s">
        <v>585</v>
      </c>
      <c r="N91" s="501" t="s">
        <v>591</v>
      </c>
      <c r="O91" s="502"/>
    </row>
    <row r="92" customFormat="false" ht="29" hidden="false" customHeight="false" outlineLevel="0" collapsed="false">
      <c r="E92" s="463" t="str">
        <f aca="false">IF($C$3,F92,IF($C$11,G92,IF($C$9,H92,IF($C$7,I92,IF($C$8,J92,IF($C$6,K92,IF($C$5,L92,IF($C$10,M92,IF($C$4,N92,IF(O92&lt;&gt;"",O92,F92))))))))))</f>
        <v>Predictions Ranking</v>
      </c>
      <c r="F92" s="497" t="s">
        <v>592</v>
      </c>
      <c r="G92" s="498" t="s">
        <v>593</v>
      </c>
      <c r="H92" s="499" t="s">
        <v>594</v>
      </c>
      <c r="I92" s="500" t="s">
        <v>595</v>
      </c>
      <c r="J92" s="499" t="s">
        <v>596</v>
      </c>
      <c r="K92" s="503" t="s">
        <v>597</v>
      </c>
      <c r="L92" s="501" t="s">
        <v>598</v>
      </c>
      <c r="M92" s="500" t="s">
        <v>599</v>
      </c>
      <c r="N92" s="501" t="s">
        <v>600</v>
      </c>
      <c r="O92" s="502"/>
    </row>
    <row r="93" customFormat="false" ht="14.5" hidden="false" customHeight="false" outlineLevel="0" collapsed="false">
      <c r="E93" s="463" t="n">
        <f aca="false">IF($C$3,F93,IF($C$11,G93,IF($C$9,H93,IF($C$7,I93,IF($C$8,J93,IF($C$6,K93,IF($C$5,L93,IF($C$10,M93,IF($C$4,N93,IF(O93&lt;&gt;"",O93,F93))))))))))</f>
        <v>0</v>
      </c>
      <c r="F93" s="497"/>
      <c r="G93" s="498"/>
      <c r="H93" s="499"/>
      <c r="I93" s="500"/>
      <c r="J93" s="499"/>
      <c r="K93" s="476"/>
      <c r="L93" s="477"/>
      <c r="M93" s="500"/>
      <c r="N93" s="501"/>
      <c r="O93" s="502"/>
    </row>
    <row r="94" customFormat="false" ht="28.5" hidden="false" customHeight="false" outlineLevel="0" collapsed="false">
      <c r="E94" s="463"/>
      <c r="F94" s="505" t="s">
        <v>601</v>
      </c>
      <c r="G94" s="506"/>
      <c r="H94" s="506"/>
      <c r="I94" s="506"/>
      <c r="J94" s="506"/>
      <c r="K94" s="506"/>
      <c r="L94" s="506"/>
      <c r="M94" s="506"/>
      <c r="N94" s="506"/>
      <c r="O94" s="507"/>
      <c r="P94" s="508"/>
    </row>
    <row r="95" customFormat="false" ht="15" hidden="false" customHeight="true" outlineLevel="0" collapsed="false">
      <c r="E95" s="463" t="str">
        <f aca="false">IF($C$3,F95,IF($C$11,G95,IF($C$9,H95,IF($C$7,I95,IF($C$8,J95,IF($C$6,K95,IF($C$5,L95,IF($C$10,M95,IF($C$4,N95,IF(O95&lt;&gt;"",O95,F95))))))))))</f>
        <v>Group</v>
      </c>
      <c r="F95" s="497" t="s">
        <v>602</v>
      </c>
      <c r="G95" s="498" t="s">
        <v>603</v>
      </c>
      <c r="H95" s="499" t="s">
        <v>604</v>
      </c>
      <c r="I95" s="500" t="s">
        <v>605</v>
      </c>
      <c r="J95" s="499" t="s">
        <v>606</v>
      </c>
      <c r="K95" s="509" t="s">
        <v>607</v>
      </c>
      <c r="L95" s="510" t="s">
        <v>606</v>
      </c>
      <c r="M95" s="500" t="s">
        <v>585</v>
      </c>
      <c r="N95" s="501" t="s">
        <v>608</v>
      </c>
      <c r="O95" s="502"/>
      <c r="P95" s="508"/>
    </row>
    <row r="96" customFormat="false" ht="15" hidden="false" customHeight="true" outlineLevel="0" collapsed="false">
      <c r="E96" s="463" t="str">
        <f aca="false">IF($C$3,F96,IF($C$11,G96,IF($C$9,H96,IF($C$7,I96,IF($C$8,J96,IF($C$6,K96,IF($C$5,L96,IF($C$10,M96,IF($C$4,N96,IF(O96&lt;&gt;"",O96,F96))))))))))</f>
        <v>Grp</v>
      </c>
      <c r="F96" s="497" t="s">
        <v>609</v>
      </c>
      <c r="G96" s="498" t="s">
        <v>609</v>
      </c>
      <c r="H96" s="499" t="s">
        <v>609</v>
      </c>
      <c r="I96" s="500" t="s">
        <v>609</v>
      </c>
      <c r="J96" s="499" t="s">
        <v>609</v>
      </c>
      <c r="K96" s="509" t="s">
        <v>609</v>
      </c>
      <c r="L96" s="510" t="s">
        <v>609</v>
      </c>
      <c r="M96" s="500" t="s">
        <v>609</v>
      </c>
      <c r="N96" s="501" t="s">
        <v>610</v>
      </c>
      <c r="O96" s="502"/>
      <c r="P96" s="508"/>
    </row>
    <row r="97" customFormat="false" ht="15" hidden="false" customHeight="true" outlineLevel="0" collapsed="false">
      <c r="E97" s="463" t="str">
        <f aca="false">IF($C$3,F97,IF($C$11,G97,IF($C$9,H97,IF($C$7,I97,IF($C$8,J97,IF($C$6,K97,IF($C$5,L97,IF($C$10,M97,IF($C$4,N97,IF(O97&lt;&gt;"",O97,F97))))))))))</f>
        <v>Pts</v>
      </c>
      <c r="F97" s="497" t="s">
        <v>611</v>
      </c>
      <c r="G97" s="498" t="s">
        <v>612</v>
      </c>
      <c r="H97" s="499" t="s">
        <v>612</v>
      </c>
      <c r="I97" s="500" t="s">
        <v>612</v>
      </c>
      <c r="J97" s="499" t="s">
        <v>613</v>
      </c>
      <c r="K97" s="509" t="s">
        <v>612</v>
      </c>
      <c r="L97" s="510" t="s">
        <v>611</v>
      </c>
      <c r="M97" s="500" t="s">
        <v>614</v>
      </c>
      <c r="N97" s="501" t="s">
        <v>615</v>
      </c>
      <c r="O97" s="502"/>
      <c r="P97" s="508"/>
    </row>
    <row r="98" customFormat="false" ht="15" hidden="false" customHeight="true" outlineLevel="0" collapsed="false">
      <c r="E98" s="463" t="str">
        <f aca="false">IF($C$3,F98,IF($C$11,G98,IF($C$9,H98,IF($C$7,I98,IF($C$8,J98,IF($C$6,K98,IF($C$5,L98,IF($C$10,M98,IF($C$4,N98,IF(O98&lt;&gt;"",O98,F98))))))))))</f>
        <v>GD</v>
      </c>
      <c r="F98" s="497" t="s">
        <v>69</v>
      </c>
      <c r="G98" s="498" t="s">
        <v>616</v>
      </c>
      <c r="H98" s="499" t="s">
        <v>617</v>
      </c>
      <c r="I98" s="500" t="s">
        <v>617</v>
      </c>
      <c r="J98" s="499" t="s">
        <v>618</v>
      </c>
      <c r="K98" s="509" t="s">
        <v>619</v>
      </c>
      <c r="L98" s="510" t="s">
        <v>69</v>
      </c>
      <c r="M98" s="500" t="s">
        <v>620</v>
      </c>
      <c r="N98" s="501" t="s">
        <v>621</v>
      </c>
      <c r="O98" s="502"/>
      <c r="P98" s="508"/>
    </row>
    <row r="99" customFormat="false" ht="15" hidden="false" customHeight="true" outlineLevel="0" collapsed="false">
      <c r="E99" s="463" t="str">
        <f aca="false">IF($C$3,F99,IF($C$11,G99,IF($C$9,H99,IF($C$7,I99,IF($C$8,J99,IF($C$6,K99,IF($C$5,L99,IF($C$10,M99,IF($C$4,N99,IF(O99&lt;&gt;"",O99,F99))))))))))</f>
        <v>Goals</v>
      </c>
      <c r="F99" s="497" t="s">
        <v>622</v>
      </c>
      <c r="G99" s="498" t="s">
        <v>623</v>
      </c>
      <c r="H99" s="499" t="s">
        <v>624</v>
      </c>
      <c r="I99" s="500" t="s">
        <v>625</v>
      </c>
      <c r="J99" s="499" t="s">
        <v>626</v>
      </c>
      <c r="K99" s="509" t="s">
        <v>627</v>
      </c>
      <c r="L99" s="510" t="s">
        <v>628</v>
      </c>
      <c r="M99" s="500" t="s">
        <v>629</v>
      </c>
      <c r="N99" s="501" t="s">
        <v>630</v>
      </c>
      <c r="O99" s="502"/>
      <c r="P99" s="508"/>
    </row>
    <row r="100" customFormat="false" ht="15" hidden="false" customHeight="true" outlineLevel="0" collapsed="false">
      <c r="E100" s="463" t="str">
        <f aca="false">IF($C$3,F100,IF($C$11,G100,IF($C$9,H100,IF($C$7,I100,IF($C$8,J100,IF($C$6,K100,IF($C$5,L100,IF($C$10,M100,IF($C$4,N100,IF(O100&lt;&gt;"",O100,F100))))))))))</f>
        <v>Wins</v>
      </c>
      <c r="F100" s="497" t="s">
        <v>631</v>
      </c>
      <c r="G100" s="498" t="s">
        <v>632</v>
      </c>
      <c r="H100" s="499" t="s">
        <v>633</v>
      </c>
      <c r="I100" s="500" t="s">
        <v>634</v>
      </c>
      <c r="J100" s="499" t="s">
        <v>635</v>
      </c>
      <c r="K100" s="509" t="s">
        <v>636</v>
      </c>
      <c r="L100" s="510" t="s">
        <v>637</v>
      </c>
      <c r="M100" s="500" t="s">
        <v>638</v>
      </c>
      <c r="N100" s="501" t="s">
        <v>639</v>
      </c>
      <c r="O100" s="502"/>
      <c r="P100" s="508"/>
    </row>
    <row r="101" customFormat="false" ht="15" hidden="false" customHeight="true" outlineLevel="0" collapsed="false">
      <c r="E101" s="463" t="str">
        <f aca="false">IF($C$3,F101,IF($C$11,G101,IF($C$9,H101,IF($C$7,I101,IF($C$8,J101,IF($C$6,K101,IF($C$5,L101,IF($C$10,M101,IF($C$4,N101,IF(O101&lt;&gt;"",O101,F101))))))))))</f>
        <v>Pen</v>
      </c>
      <c r="F101" s="497" t="s">
        <v>640</v>
      </c>
      <c r="G101" s="498" t="s">
        <v>640</v>
      </c>
      <c r="H101" s="499" t="s">
        <v>641</v>
      </c>
      <c r="I101" s="500" t="s">
        <v>642</v>
      </c>
      <c r="J101" s="499" t="s">
        <v>643</v>
      </c>
      <c r="K101" s="509" t="s">
        <v>644</v>
      </c>
      <c r="L101" s="510" t="s">
        <v>640</v>
      </c>
      <c r="M101" s="500" t="s">
        <v>640</v>
      </c>
      <c r="N101" s="501" t="s">
        <v>645</v>
      </c>
      <c r="O101" s="502"/>
      <c r="P101" s="508"/>
    </row>
    <row r="102" customFormat="false" ht="15" hidden="false" customHeight="true" outlineLevel="0" collapsed="false">
      <c r="E102" s="463" t="str">
        <f aca="false">IF($C$3,F102,IF($C$11,G102,IF($C$9,H102,IF($C$7,I102,IF($C$8,J102,IF($C$6,K102,IF($C$5,L102,IF($C$10,M102,IF($C$4,N102,IF(O102&lt;&gt;"",O102,F102))))))))))</f>
        <v>  Pts      Goals</v>
      </c>
      <c r="F102" s="497" t="s">
        <v>646</v>
      </c>
      <c r="G102" s="498" t="s">
        <v>647</v>
      </c>
      <c r="H102" s="499" t="s">
        <v>648</v>
      </c>
      <c r="I102" s="500" t="s">
        <v>649</v>
      </c>
      <c r="J102" s="499" t="s">
        <v>650</v>
      </c>
      <c r="K102" s="509" t="s">
        <v>651</v>
      </c>
      <c r="L102" s="510" t="s">
        <v>652</v>
      </c>
      <c r="M102" s="500" t="s">
        <v>653</v>
      </c>
      <c r="N102" s="501" t="s">
        <v>654</v>
      </c>
      <c r="O102" s="502"/>
      <c r="P102" s="508"/>
    </row>
    <row r="103" customFormat="false" ht="15" hidden="false" customHeight="true" outlineLevel="0" collapsed="false">
      <c r="E103" s="463" t="str">
        <f aca="false">IF($C$3,F103,IF($C$11,G103,IF($C$9,H103,IF($C$7,I103,IF($C$8,J103,IF($C$6,K103,IF($C$5,L103,IF($C$10,M103,IF($C$4,N103,IF(O103&lt;&gt;"",O103,F103))))))))))</f>
        <v>Total</v>
      </c>
      <c r="F103" s="497" t="s">
        <v>655</v>
      </c>
      <c r="G103" s="498" t="s">
        <v>655</v>
      </c>
      <c r="H103" s="499" t="s">
        <v>656</v>
      </c>
      <c r="I103" s="500" t="s">
        <v>655</v>
      </c>
      <c r="J103" s="499" t="s">
        <v>655</v>
      </c>
      <c r="K103" s="509" t="s">
        <v>657</v>
      </c>
      <c r="L103" s="510" t="s">
        <v>655</v>
      </c>
      <c r="M103" s="500" t="s">
        <v>655</v>
      </c>
      <c r="N103" s="501" t="s">
        <v>658</v>
      </c>
      <c r="O103" s="502"/>
      <c r="P103" s="508"/>
    </row>
    <row r="104" customFormat="false" ht="15" hidden="false" customHeight="true" outlineLevel="0" collapsed="false">
      <c r="E104" s="463" t="str">
        <f aca="false">IF($C$3,F104,IF($C$11,G104,IF($C$9,H104,IF($C$7,I104,IF($C$8,J104,IF($C$6,K104,IF($C$5,L104,IF($C$10,M104,IF($C$4,N104,IF(O104&lt;&gt;"",O104,F104))))))))))</f>
        <v>Fair Play</v>
      </c>
      <c r="F104" s="497" t="s">
        <v>659</v>
      </c>
      <c r="G104" s="498" t="s">
        <v>659</v>
      </c>
      <c r="H104" s="499" t="s">
        <v>659</v>
      </c>
      <c r="I104" s="500" t="s">
        <v>660</v>
      </c>
      <c r="J104" s="499" t="s">
        <v>660</v>
      </c>
      <c r="K104" s="509" t="s">
        <v>660</v>
      </c>
      <c r="L104" s="510" t="s">
        <v>659</v>
      </c>
      <c r="M104" s="500" t="s">
        <v>661</v>
      </c>
      <c r="N104" s="501" t="s">
        <v>662</v>
      </c>
      <c r="O104" s="502"/>
      <c r="P104" s="508"/>
    </row>
    <row r="105" customFormat="false" ht="15" hidden="false" customHeight="true" outlineLevel="0" collapsed="false">
      <c r="E105" s="463" t="str">
        <f aca="false">IF($C$3,F105,IF($C$11,G105,IF($C$9,H105,IF($C$7,I105,IF($C$8,J105,IF($C$6,K105,IF($C$5,L105,IF($C$10,M105,IF($C$4,N105,IF(O105&lt;&gt;"",O105,F105))))))))))</f>
        <v>Not clear</v>
      </c>
      <c r="F105" s="497" t="s">
        <v>663</v>
      </c>
      <c r="G105" s="498" t="s">
        <v>664</v>
      </c>
      <c r="H105" s="499" t="s">
        <v>665</v>
      </c>
      <c r="I105" s="500" t="s">
        <v>666</v>
      </c>
      <c r="J105" s="499" t="s">
        <v>667</v>
      </c>
      <c r="K105" s="509" t="s">
        <v>668</v>
      </c>
      <c r="L105" s="510" t="s">
        <v>669</v>
      </c>
      <c r="M105" s="500" t="s">
        <v>670</v>
      </c>
      <c r="N105" s="501"/>
      <c r="O105" s="502"/>
      <c r="P105" s="508"/>
    </row>
    <row r="106" customFormat="false" ht="15" hidden="false" customHeight="true" outlineLevel="0" collapsed="false">
      <c r="E106" s="463" t="str">
        <f aca="false">IF($C$3,F106,IF($C$11,G106,IF($C$9,H106,IF($C$7,I106,IF($C$8,J106,IF($C$6,K106,IF($C$5,L106,IF($C$10,M106,IF($C$4,N106,IF(O106&lt;&gt;"",O106,F106))))))))))</f>
        <v>Dir. Comp.(2)</v>
      </c>
      <c r="F106" s="497" t="s">
        <v>671</v>
      </c>
      <c r="G106" s="498" t="s">
        <v>672</v>
      </c>
      <c r="H106" s="499" t="s">
        <v>673</v>
      </c>
      <c r="I106" s="500" t="s">
        <v>672</v>
      </c>
      <c r="J106" s="499" t="s">
        <v>674</v>
      </c>
      <c r="K106" s="509" t="s">
        <v>674</v>
      </c>
      <c r="L106" s="510" t="s">
        <v>675</v>
      </c>
      <c r="M106" s="500" t="s">
        <v>676</v>
      </c>
      <c r="N106" s="501" t="s">
        <v>677</v>
      </c>
      <c r="O106" s="502"/>
      <c r="P106" s="508"/>
    </row>
    <row r="107" customFormat="false" ht="15" hidden="false" customHeight="true" outlineLevel="0" collapsed="false">
      <c r="E107" s="463" t="str">
        <f aca="false">IF($C$3,F107,IF($C$11,G107,IF($C$9,H107,IF($C$7,I107,IF($C$8,J107,IF($C$6,K107,IF($C$5,L107,IF($C$10,M107,IF($C$4,N107,IF(O107&lt;&gt;"",O107,F107))))))))))</f>
        <v>Dir. Comp.(3)</v>
      </c>
      <c r="F107" s="497" t="s">
        <v>678</v>
      </c>
      <c r="G107" s="498" t="s">
        <v>679</v>
      </c>
      <c r="H107" s="499" t="s">
        <v>680</v>
      </c>
      <c r="I107" s="500" t="s">
        <v>679</v>
      </c>
      <c r="J107" s="499" t="s">
        <v>681</v>
      </c>
      <c r="K107" s="509" t="s">
        <v>681</v>
      </c>
      <c r="L107" s="510" t="s">
        <v>682</v>
      </c>
      <c r="M107" s="500" t="s">
        <v>683</v>
      </c>
      <c r="N107" s="501" t="s">
        <v>684</v>
      </c>
      <c r="O107" s="502"/>
      <c r="P107" s="508"/>
    </row>
    <row r="108" customFormat="false" ht="14.5" hidden="false" customHeight="false" outlineLevel="0" collapsed="false">
      <c r="E108" s="463" t="str">
        <f aca="false">IF($C$3,F108,IF($C$11,G108,IF($C$9,H108,IF($C$7,I108,IF($C$8,J108,IF($C$6,K108,IF($C$5,L108,IF($C$10,M108,IF($C$4,N108,IF(O108&lt;&gt;"",O108,F108))))))))))</f>
        <v>Final table</v>
      </c>
      <c r="F108" s="497" t="s">
        <v>685</v>
      </c>
      <c r="G108" s="498" t="s">
        <v>686</v>
      </c>
      <c r="H108" s="499" t="s">
        <v>687</v>
      </c>
      <c r="I108" s="500" t="s">
        <v>688</v>
      </c>
      <c r="J108" s="499" t="s">
        <v>689</v>
      </c>
      <c r="K108" s="509" t="s">
        <v>690</v>
      </c>
      <c r="L108" s="510" t="s">
        <v>691</v>
      </c>
      <c r="M108" s="500" t="s">
        <v>692</v>
      </c>
      <c r="N108" s="501" t="s">
        <v>693</v>
      </c>
      <c r="O108" s="502"/>
      <c r="P108" s="511"/>
      <c r="Q108" s="511"/>
      <c r="R108" s="511"/>
    </row>
    <row r="109" customFormat="false" ht="29.5" hidden="false" customHeight="false" outlineLevel="0" collapsed="false">
      <c r="E109" s="463" t="str">
        <f aca="false">IF($C$3,F109,IF($C$11,G109,IF($C$9,H109,IF($C$7,I109,IF($C$8,J109,IF($C$6,K109,IF($C$5,L109,IF($C$10,M109,IF($C$4,N109,IF(O109&lt;&gt;"",O109,F109))))))))))</f>
        <v>European Champion 2024:</v>
      </c>
      <c r="F109" s="497" t="s">
        <v>694</v>
      </c>
      <c r="G109" s="498" t="s">
        <v>695</v>
      </c>
      <c r="H109" s="499" t="s">
        <v>696</v>
      </c>
      <c r="I109" s="500" t="s">
        <v>697</v>
      </c>
      <c r="J109" s="499" t="s">
        <v>698</v>
      </c>
      <c r="K109" s="509" t="s">
        <v>699</v>
      </c>
      <c r="L109" s="510" t="s">
        <v>700</v>
      </c>
      <c r="M109" s="500" t="s">
        <v>701</v>
      </c>
      <c r="N109" s="501" t="s">
        <v>702</v>
      </c>
      <c r="O109" s="502"/>
      <c r="P109" s="511"/>
      <c r="Q109" s="511"/>
      <c r="R109" s="511"/>
    </row>
    <row r="110" customFormat="false" ht="15" hidden="false" customHeight="false" outlineLevel="0" collapsed="false">
      <c r="D110" s="512" t="n">
        <v>1</v>
      </c>
      <c r="E110" s="463" t="str">
        <f aca="false">IF($C$3,F110,IF($C$11,G110,IF($C$9,H110,IF($C$7,I110,IF($C$8,J110,IF($C$6,K110,IF($C$5,L110,IF($C$10,M110,IF($C$4,N110,IF(O110&lt;&gt;"",O110,F110))))))))))</f>
        <v>Round of 16 - 1</v>
      </c>
      <c r="F110" s="497" t="s">
        <v>703</v>
      </c>
      <c r="G110" s="498" t="s">
        <v>704</v>
      </c>
      <c r="H110" s="499" t="s">
        <v>705</v>
      </c>
      <c r="I110" s="500" t="s">
        <v>706</v>
      </c>
      <c r="J110" s="499" t="s">
        <v>707</v>
      </c>
      <c r="K110" s="509" t="s">
        <v>708</v>
      </c>
      <c r="L110" s="510" t="s">
        <v>709</v>
      </c>
      <c r="M110" s="500" t="s">
        <v>710</v>
      </c>
      <c r="N110" s="501" t="s">
        <v>711</v>
      </c>
      <c r="O110" s="502"/>
      <c r="P110" s="511"/>
      <c r="Q110" s="511"/>
      <c r="R110" s="511"/>
    </row>
    <row r="111" customFormat="false" ht="14.5" hidden="false" customHeight="false" outlineLevel="0" collapsed="false">
      <c r="D111" s="491" t="n">
        <v>2</v>
      </c>
      <c r="E111" s="463" t="str">
        <f aca="false">IF($C$3,F111,IF($C$11,G111,IF($C$9,H111,IF($C$7,I111,IF($C$8,J111,IF($C$6,K111,IF($C$5,L111,IF($C$10,M111,IF($C$4,N111,IF(O111&lt;&gt;"",O111,F111))))))))))</f>
        <v>Round of 16 - 2</v>
      </c>
      <c r="F111" s="497" t="s">
        <v>712</v>
      </c>
      <c r="G111" s="498" t="s">
        <v>713</v>
      </c>
      <c r="H111" s="499" t="s">
        <v>714</v>
      </c>
      <c r="I111" s="500" t="s">
        <v>715</v>
      </c>
      <c r="J111" s="499" t="s">
        <v>716</v>
      </c>
      <c r="K111" s="509" t="s">
        <v>717</v>
      </c>
      <c r="L111" s="510" t="s">
        <v>718</v>
      </c>
      <c r="M111" s="500" t="s">
        <v>719</v>
      </c>
      <c r="N111" s="501" t="s">
        <v>720</v>
      </c>
      <c r="O111" s="502"/>
      <c r="P111" s="511"/>
      <c r="Q111" s="511"/>
      <c r="R111" s="511"/>
    </row>
    <row r="112" customFormat="false" ht="14.5" hidden="false" customHeight="false" outlineLevel="0" collapsed="false">
      <c r="D112" s="491" t="n">
        <v>3</v>
      </c>
      <c r="E112" s="463" t="str">
        <f aca="false">IF($C$3,F112,IF($C$11,G112,IF($C$9,H112,IF($C$7,I112,IF($C$8,J112,IF($C$6,K112,IF($C$5,L112,IF($C$10,M112,IF($C$4,N112,IF(O112&lt;&gt;"",O112,F112))))))))))</f>
        <v>Round of 16 - 3</v>
      </c>
      <c r="F112" s="497" t="s">
        <v>721</v>
      </c>
      <c r="G112" s="498" t="s">
        <v>722</v>
      </c>
      <c r="H112" s="499" t="s">
        <v>723</v>
      </c>
      <c r="I112" s="500" t="s">
        <v>724</v>
      </c>
      <c r="J112" s="499" t="s">
        <v>725</v>
      </c>
      <c r="K112" s="509" t="s">
        <v>726</v>
      </c>
      <c r="L112" s="510" t="s">
        <v>727</v>
      </c>
      <c r="M112" s="500" t="s">
        <v>728</v>
      </c>
      <c r="N112" s="501" t="s">
        <v>729</v>
      </c>
      <c r="O112" s="502"/>
      <c r="P112" s="511"/>
      <c r="Q112" s="511"/>
      <c r="R112" s="511"/>
    </row>
    <row r="113" customFormat="false" ht="14.5" hidden="false" customHeight="false" outlineLevel="0" collapsed="false">
      <c r="D113" s="491" t="n">
        <v>4</v>
      </c>
      <c r="E113" s="463" t="str">
        <f aca="false">IF($C$3,F113,IF($C$11,G113,IF($C$9,H113,IF($C$7,I113,IF($C$8,J113,IF($C$6,K113,IF($C$5,L113,IF($C$10,M113,IF($C$4,N113,IF(O113&lt;&gt;"",O113,F113))))))))))</f>
        <v>Round of 16 - 4</v>
      </c>
      <c r="F113" s="497" t="s">
        <v>730</v>
      </c>
      <c r="G113" s="498" t="s">
        <v>731</v>
      </c>
      <c r="H113" s="499" t="s">
        <v>732</v>
      </c>
      <c r="I113" s="500" t="s">
        <v>733</v>
      </c>
      <c r="J113" s="499" t="s">
        <v>734</v>
      </c>
      <c r="K113" s="509" t="s">
        <v>735</v>
      </c>
      <c r="L113" s="510" t="s">
        <v>736</v>
      </c>
      <c r="M113" s="500" t="s">
        <v>737</v>
      </c>
      <c r="N113" s="501" t="s">
        <v>738</v>
      </c>
      <c r="O113" s="502"/>
      <c r="P113" s="511"/>
      <c r="Q113" s="511"/>
      <c r="R113" s="511"/>
    </row>
    <row r="114" customFormat="false" ht="14.5" hidden="false" customHeight="false" outlineLevel="0" collapsed="false">
      <c r="D114" s="491" t="n">
        <v>5</v>
      </c>
      <c r="E114" s="463" t="str">
        <f aca="false">IF($C$3,F114,IF($C$11,G114,IF($C$9,H114,IF($C$7,I114,IF($C$8,J114,IF($C$6,K114,IF($C$5,L114,IF($C$10,M114,IF($C$4,N114,IF(O114&lt;&gt;"",O114,F114))))))))))</f>
        <v>Round of 16 - 5</v>
      </c>
      <c r="F114" s="497" t="s">
        <v>739</v>
      </c>
      <c r="G114" s="498" t="s">
        <v>740</v>
      </c>
      <c r="H114" s="499" t="s">
        <v>741</v>
      </c>
      <c r="I114" s="500" t="s">
        <v>742</v>
      </c>
      <c r="J114" s="499" t="s">
        <v>743</v>
      </c>
      <c r="K114" s="509" t="s">
        <v>744</v>
      </c>
      <c r="L114" s="510" t="s">
        <v>745</v>
      </c>
      <c r="M114" s="500" t="s">
        <v>746</v>
      </c>
      <c r="N114" s="501" t="s">
        <v>747</v>
      </c>
      <c r="O114" s="502"/>
      <c r="P114" s="511"/>
      <c r="Q114" s="511"/>
      <c r="R114" s="511"/>
    </row>
    <row r="115" customFormat="false" ht="14.5" hidden="false" customHeight="false" outlineLevel="0" collapsed="false">
      <c r="D115" s="491" t="n">
        <v>6</v>
      </c>
      <c r="E115" s="463" t="str">
        <f aca="false">IF($C$3,F115,IF($C$11,G115,IF($C$9,H115,IF($C$7,I115,IF($C$8,J115,IF($C$6,K115,IF($C$5,L115,IF($C$10,M115,IF($C$4,N115,IF(O115&lt;&gt;"",O115,F115))))))))))</f>
        <v>Round of 16 - 6</v>
      </c>
      <c r="F115" s="497" t="s">
        <v>748</v>
      </c>
      <c r="G115" s="498" t="s">
        <v>749</v>
      </c>
      <c r="H115" s="499" t="s">
        <v>750</v>
      </c>
      <c r="I115" s="500" t="s">
        <v>751</v>
      </c>
      <c r="J115" s="499" t="s">
        <v>752</v>
      </c>
      <c r="K115" s="509" t="s">
        <v>753</v>
      </c>
      <c r="L115" s="510" t="s">
        <v>754</v>
      </c>
      <c r="M115" s="500" t="s">
        <v>755</v>
      </c>
      <c r="N115" s="501" t="s">
        <v>756</v>
      </c>
      <c r="O115" s="502"/>
      <c r="P115" s="511"/>
      <c r="Q115" s="511"/>
      <c r="R115" s="511"/>
    </row>
    <row r="116" customFormat="false" ht="14.5" hidden="false" customHeight="false" outlineLevel="0" collapsed="false">
      <c r="D116" s="491" t="n">
        <v>7</v>
      </c>
      <c r="E116" s="463" t="str">
        <f aca="false">IF($C$3,F116,IF($C$11,G116,IF($C$9,H116,IF($C$7,I116,IF($C$8,J116,IF($C$6,K116,IF($C$5,L116,IF($C$10,M116,IF($C$4,N116,IF(O116&lt;&gt;"",O116,F116))))))))))</f>
        <v>Round of 16 - 7</v>
      </c>
      <c r="F116" s="497" t="s">
        <v>757</v>
      </c>
      <c r="G116" s="498" t="s">
        <v>758</v>
      </c>
      <c r="H116" s="499" t="s">
        <v>759</v>
      </c>
      <c r="I116" s="500" t="s">
        <v>760</v>
      </c>
      <c r="J116" s="499" t="s">
        <v>761</v>
      </c>
      <c r="K116" s="509" t="s">
        <v>762</v>
      </c>
      <c r="L116" s="510" t="s">
        <v>763</v>
      </c>
      <c r="M116" s="500" t="s">
        <v>764</v>
      </c>
      <c r="N116" s="501" t="s">
        <v>765</v>
      </c>
      <c r="O116" s="502"/>
    </row>
    <row r="117" customFormat="false" ht="15" hidden="false" customHeight="false" outlineLevel="0" collapsed="false">
      <c r="D117" s="492" t="n">
        <v>8</v>
      </c>
      <c r="E117" s="463" t="str">
        <f aca="false">IF($C$3,F117,IF($C$11,G117,IF($C$9,H117,IF($C$7,I117,IF($C$8,J117,IF($C$6,K117,IF($C$5,L117,IF($C$10,M117,IF($C$4,N117,IF(O117&lt;&gt;"",O117,F117))))))))))</f>
        <v>Round of 16 - 8</v>
      </c>
      <c r="F117" s="497" t="s">
        <v>766</v>
      </c>
      <c r="G117" s="498" t="s">
        <v>767</v>
      </c>
      <c r="H117" s="499" t="s">
        <v>768</v>
      </c>
      <c r="I117" s="500" t="s">
        <v>769</v>
      </c>
      <c r="J117" s="499" t="s">
        <v>770</v>
      </c>
      <c r="K117" s="509" t="s">
        <v>771</v>
      </c>
      <c r="L117" s="510" t="s">
        <v>772</v>
      </c>
      <c r="M117" s="500" t="s">
        <v>773</v>
      </c>
      <c r="N117" s="501" t="s">
        <v>774</v>
      </c>
      <c r="O117" s="502"/>
    </row>
    <row r="118" customFormat="false" ht="15" hidden="false" customHeight="false" outlineLevel="0" collapsed="false">
      <c r="D118" s="512" t="n">
        <v>1</v>
      </c>
      <c r="E118" s="463" t="str">
        <f aca="false">IF($C$3,F118,IF($C$11,G118,IF($C$9,H118,IF($C$7,I118,IF($C$8,J118,IF($C$6,K118,IF($C$5,L118,IF($C$10,M118,IF($C$4,N118,IF(O118&lt;&gt;"",O118,F118))))))))))</f>
        <v>Quarter final 1</v>
      </c>
      <c r="F118" s="513" t="s">
        <v>775</v>
      </c>
      <c r="G118" s="498" t="s">
        <v>776</v>
      </c>
      <c r="H118" s="499" t="s">
        <v>777</v>
      </c>
      <c r="I118" s="500" t="s">
        <v>778</v>
      </c>
      <c r="J118" s="499" t="s">
        <v>779</v>
      </c>
      <c r="K118" s="509" t="s">
        <v>780</v>
      </c>
      <c r="L118" s="510" t="s">
        <v>781</v>
      </c>
      <c r="M118" s="500" t="s">
        <v>782</v>
      </c>
      <c r="N118" s="501" t="s">
        <v>783</v>
      </c>
      <c r="O118" s="502"/>
    </row>
    <row r="119" customFormat="false" ht="14.5" hidden="false" customHeight="false" outlineLevel="0" collapsed="false">
      <c r="D119" s="491" t="n">
        <v>2</v>
      </c>
      <c r="E119" s="463" t="str">
        <f aca="false">IF($C$3,F119,IF($C$11,G119,IF($C$9,H119,IF($C$7,I119,IF($C$8,J119,IF($C$6,K119,IF($C$5,L119,IF($C$10,M119,IF($C$4,N119,IF(O119&lt;&gt;"",O119,F119))))))))))</f>
        <v>Quarter final 2</v>
      </c>
      <c r="F119" s="513" t="s">
        <v>784</v>
      </c>
      <c r="G119" s="498" t="s">
        <v>785</v>
      </c>
      <c r="H119" s="499" t="s">
        <v>786</v>
      </c>
      <c r="I119" s="500" t="s">
        <v>787</v>
      </c>
      <c r="J119" s="499" t="s">
        <v>788</v>
      </c>
      <c r="K119" s="509" t="s">
        <v>789</v>
      </c>
      <c r="L119" s="510" t="s">
        <v>790</v>
      </c>
      <c r="M119" s="500" t="s">
        <v>791</v>
      </c>
      <c r="N119" s="501" t="s">
        <v>792</v>
      </c>
      <c r="O119" s="502"/>
    </row>
    <row r="120" customFormat="false" ht="14.5" hidden="false" customHeight="false" outlineLevel="0" collapsed="false">
      <c r="D120" s="491" t="n">
        <v>3</v>
      </c>
      <c r="E120" s="463" t="str">
        <f aca="false">IF($C$3,F120,IF($C$11,G120,IF($C$9,H120,IF($C$7,I120,IF($C$8,J120,IF($C$6,K120,IF($C$5,L120,IF($C$10,M120,IF($C$4,N120,IF(O120&lt;&gt;"",O120,F120))))))))))</f>
        <v>Quarter final 3</v>
      </c>
      <c r="F120" s="513" t="s">
        <v>793</v>
      </c>
      <c r="G120" s="498" t="s">
        <v>794</v>
      </c>
      <c r="H120" s="499" t="s">
        <v>795</v>
      </c>
      <c r="I120" s="500" t="s">
        <v>796</v>
      </c>
      <c r="J120" s="499" t="s">
        <v>797</v>
      </c>
      <c r="K120" s="509" t="s">
        <v>798</v>
      </c>
      <c r="L120" s="510" t="s">
        <v>799</v>
      </c>
      <c r="M120" s="500" t="s">
        <v>800</v>
      </c>
      <c r="N120" s="501" t="s">
        <v>801</v>
      </c>
      <c r="O120" s="502"/>
    </row>
    <row r="121" customFormat="false" ht="15" hidden="false" customHeight="false" outlineLevel="0" collapsed="false">
      <c r="D121" s="492" t="n">
        <v>4</v>
      </c>
      <c r="E121" s="463" t="str">
        <f aca="false">IF($C$3,F121,IF($C$11,G121,IF($C$9,H121,IF($C$7,I121,IF($C$8,J121,IF($C$6,K121,IF($C$5,L121,IF($C$10,M121,IF($C$4,N121,IF(O121&lt;&gt;"",O121,F121))))))))))</f>
        <v>Quarter final 4</v>
      </c>
      <c r="F121" s="513" t="s">
        <v>802</v>
      </c>
      <c r="G121" s="498" t="s">
        <v>803</v>
      </c>
      <c r="H121" s="499" t="s">
        <v>804</v>
      </c>
      <c r="I121" s="500" t="s">
        <v>805</v>
      </c>
      <c r="J121" s="499" t="s">
        <v>806</v>
      </c>
      <c r="K121" s="509" t="s">
        <v>807</v>
      </c>
      <c r="L121" s="510" t="s">
        <v>808</v>
      </c>
      <c r="M121" s="500" t="s">
        <v>809</v>
      </c>
      <c r="N121" s="501" t="s">
        <v>810</v>
      </c>
      <c r="O121" s="502"/>
    </row>
    <row r="122" customFormat="false" ht="15" hidden="false" customHeight="false" outlineLevel="0" collapsed="false">
      <c r="E122" s="463" t="str">
        <f aca="false">IF($C$3,F122,IF($C$11,G122,IF($C$9,H122,IF($C$7,I122,IF($C$8,J122,IF($C$6,K122,IF($C$5,L122,IF($C$10,M122,IF($C$4,N122,IF(O122&lt;&gt;"",O122,F122))))))))))</f>
        <v>Semi-Final 1</v>
      </c>
      <c r="F122" s="497" t="s">
        <v>811</v>
      </c>
      <c r="G122" s="498" t="s">
        <v>812</v>
      </c>
      <c r="H122" s="499" t="s">
        <v>813</v>
      </c>
      <c r="I122" s="500" t="s">
        <v>814</v>
      </c>
      <c r="J122" s="499" t="s">
        <v>815</v>
      </c>
      <c r="K122" s="509" t="s">
        <v>816</v>
      </c>
      <c r="L122" s="510" t="s">
        <v>817</v>
      </c>
      <c r="M122" s="500" t="s">
        <v>818</v>
      </c>
      <c r="N122" s="501" t="s">
        <v>819</v>
      </c>
      <c r="O122" s="502"/>
    </row>
    <row r="123" customFormat="false" ht="14.5" hidden="false" customHeight="false" outlineLevel="0" collapsed="false">
      <c r="E123" s="463" t="str">
        <f aca="false">IF($C$3,F123,IF($C$11,G123,IF($C$9,H123,IF($C$7,I123,IF($C$8,J123,IF($C$6,K123,IF($C$5,L123,IF($C$10,M123,IF($C$4,N123,IF(O123&lt;&gt;"",O123,F123))))))))))</f>
        <v>Semi-Final 2</v>
      </c>
      <c r="F123" s="497" t="s">
        <v>820</v>
      </c>
      <c r="G123" s="498" t="s">
        <v>821</v>
      </c>
      <c r="H123" s="499" t="s">
        <v>822</v>
      </c>
      <c r="I123" s="500" t="s">
        <v>823</v>
      </c>
      <c r="J123" s="499" t="s">
        <v>824</v>
      </c>
      <c r="K123" s="509" t="s">
        <v>825</v>
      </c>
      <c r="L123" s="510" t="s">
        <v>826</v>
      </c>
      <c r="M123" s="500" t="s">
        <v>827</v>
      </c>
      <c r="N123" s="501" t="s">
        <v>828</v>
      </c>
      <c r="O123" s="502"/>
    </row>
    <row r="124" customFormat="false" ht="14.5" hidden="false" customHeight="false" outlineLevel="0" collapsed="false">
      <c r="E124" s="463" t="str">
        <f aca="false">IF($C$3,F124,IF($C$11,G124,IF($C$9,H124,IF($C$7,I124,IF($C$8,J124,IF($C$6,K124,IF($C$5,L124,IF($C$10,M124,IF($C$4,N124,IF(O124&lt;&gt;"",O124,F124))))))))))</f>
        <v>Third place</v>
      </c>
      <c r="F124" s="497" t="s">
        <v>829</v>
      </c>
      <c r="G124" s="498" t="s">
        <v>830</v>
      </c>
      <c r="H124" s="499" t="s">
        <v>831</v>
      </c>
      <c r="I124" s="500" t="s">
        <v>832</v>
      </c>
      <c r="J124" s="499" t="s">
        <v>833</v>
      </c>
      <c r="K124" s="509" t="s">
        <v>834</v>
      </c>
      <c r="L124" s="510" t="s">
        <v>835</v>
      </c>
      <c r="M124" s="500" t="s">
        <v>836</v>
      </c>
      <c r="N124" s="501" t="s">
        <v>837</v>
      </c>
      <c r="O124" s="502"/>
    </row>
    <row r="125" customFormat="false" ht="14.5" hidden="false" customHeight="false" outlineLevel="0" collapsed="false">
      <c r="E125" s="463" t="str">
        <f aca="false">IF($C$3,F125,IF($C$11,G125,IF($C$9,H125,IF($C$7,I125,IF($C$8,J125,IF($C$6,K125,IF($C$5,L125,IF($C$10,M125,IF($C$4,N125,IF(O125&lt;&gt;"",O125,F125))))))))))</f>
        <v>Final</v>
      </c>
      <c r="F125" s="497" t="s">
        <v>838</v>
      </c>
      <c r="G125" s="498" t="s">
        <v>838</v>
      </c>
      <c r="H125" s="499" t="s">
        <v>839</v>
      </c>
      <c r="I125" s="500" t="s">
        <v>838</v>
      </c>
      <c r="J125" s="499" t="s">
        <v>839</v>
      </c>
      <c r="K125" s="509" t="s">
        <v>839</v>
      </c>
      <c r="L125" s="510" t="s">
        <v>839</v>
      </c>
      <c r="M125" s="500" t="s">
        <v>838</v>
      </c>
      <c r="N125" s="501" t="s">
        <v>840</v>
      </c>
      <c r="O125" s="502"/>
    </row>
    <row r="126" customFormat="false" ht="14.5" hidden="false" customHeight="false" outlineLevel="0" collapsed="false">
      <c r="E126" s="463" t="str">
        <f aca="false">IF($C$3,F126,IF($C$11,G126,IF($C$9,H126,IF($C$7,I126,IF($C$8,J126,IF($C$6,K126,IF($C$5,L126,IF($C$10,M126,IF($C$4,N126,IF(O126&lt;&gt;"",O126,F126))))))))))</f>
        <v>Bonus</v>
      </c>
      <c r="F126" s="497" t="s">
        <v>841</v>
      </c>
      <c r="G126" s="498" t="s">
        <v>842</v>
      </c>
      <c r="H126" s="499" t="s">
        <v>841</v>
      </c>
      <c r="I126" s="500" t="s">
        <v>843</v>
      </c>
      <c r="J126" s="499" t="s">
        <v>841</v>
      </c>
      <c r="K126" s="509" t="s">
        <v>841</v>
      </c>
      <c r="L126" s="510" t="s">
        <v>841</v>
      </c>
      <c r="M126" s="500" t="s">
        <v>844</v>
      </c>
      <c r="N126" s="501" t="s">
        <v>845</v>
      </c>
      <c r="O126" s="502"/>
    </row>
    <row r="127" customFormat="false" ht="29" hidden="false" customHeight="false" outlineLevel="0" collapsed="false">
      <c r="E127" s="463" t="str">
        <f aca="false">IF($C$3,F127,IF($C$11,G127,IF($C$9,H127,IF($C$7,I127,IF($C$8,J127,IF($C$6,K127,IF($C$5,L127,IF($C$10,M127,IF($C$4,N127,IF(O127&lt;&gt;"",O127,F127))))))))))</f>
        <v>Penalty shoot-out:</v>
      </c>
      <c r="F127" s="497" t="s">
        <v>846</v>
      </c>
      <c r="G127" s="498" t="s">
        <v>847</v>
      </c>
      <c r="H127" s="499" t="s">
        <v>848</v>
      </c>
      <c r="I127" s="500" t="s">
        <v>849</v>
      </c>
      <c r="J127" s="499" t="s">
        <v>850</v>
      </c>
      <c r="K127" s="509" t="s">
        <v>851</v>
      </c>
      <c r="L127" s="510" t="s">
        <v>852</v>
      </c>
      <c r="M127" s="500" t="s">
        <v>853</v>
      </c>
      <c r="N127" s="501" t="s">
        <v>854</v>
      </c>
      <c r="O127" s="502"/>
    </row>
    <row r="128" customFormat="false" ht="14.5" hidden="false" customHeight="false" outlineLevel="0" collapsed="false">
      <c r="E128" s="463" t="str">
        <f aca="false">IF($C$3,F128,IF($C$11,G128,IF($C$9,H128,IF($C$7,I128,IF($C$8,J128,IF($C$6,K128,IF($C$5,L128,IF($C$10,M128,IF($C$4,N128,IF(O128&lt;&gt;"",O128,F128))))))))))</f>
        <v>Third in the group</v>
      </c>
      <c r="F128" s="497" t="s">
        <v>855</v>
      </c>
      <c r="G128" s="498" t="s">
        <v>856</v>
      </c>
      <c r="H128" s="499" t="s">
        <v>857</v>
      </c>
      <c r="I128" s="500" t="s">
        <v>858</v>
      </c>
      <c r="J128" s="499" t="s">
        <v>859</v>
      </c>
      <c r="K128" s="509" t="s">
        <v>860</v>
      </c>
      <c r="L128" s="510" t="s">
        <v>861</v>
      </c>
      <c r="M128" s="500" t="s">
        <v>862</v>
      </c>
      <c r="N128" s="501" t="s">
        <v>863</v>
      </c>
      <c r="O128" s="502"/>
    </row>
    <row r="129" customFormat="false" ht="29" hidden="false" customHeight="false" outlineLevel="0" collapsed="false">
      <c r="E129" s="463" t="str">
        <f aca="false">IF($C$3,F129,IF($C$11,G129,IF($C$9,H129,IF($C$7,I129,IF($C$8,J129,IF($C$6,K129,IF($C$5,L129,IF($C$10,M129,IF($C$4,N129,IF(O129&lt;&gt;"",O129,F129))))))))))</f>
        <v>Group combination:</v>
      </c>
      <c r="F129" s="497" t="s">
        <v>864</v>
      </c>
      <c r="G129" s="498" t="s">
        <v>865</v>
      </c>
      <c r="H129" s="499" t="s">
        <v>866</v>
      </c>
      <c r="I129" s="500" t="s">
        <v>867</v>
      </c>
      <c r="J129" s="499" t="s">
        <v>868</v>
      </c>
      <c r="K129" s="509" t="s">
        <v>869</v>
      </c>
      <c r="L129" s="510" t="s">
        <v>870</v>
      </c>
      <c r="M129" s="500" t="s">
        <v>871</v>
      </c>
      <c r="N129" s="501" t="s">
        <v>872</v>
      </c>
      <c r="O129" s="502"/>
    </row>
    <row r="130" customFormat="false" ht="14.5" hidden="false" customHeight="false" outlineLevel="0" collapsed="false">
      <c r="E130" s="463" t="str">
        <f aca="false">IF($C$3,F130,IF($C$11,G130,IF($C$9,H130,IF($C$7,I130,IF($C$8,J130,IF($C$6,K130,IF($C$5,L130,IF($C$10,M130,IF($C$4,N130,IF(O130&lt;&gt;"",O130,F130))))))))))</f>
        <v>Not qualified:</v>
      </c>
      <c r="F130" s="497" t="s">
        <v>873</v>
      </c>
      <c r="G130" s="498" t="s">
        <v>874</v>
      </c>
      <c r="H130" s="499" t="s">
        <v>875</v>
      </c>
      <c r="I130" s="500" t="s">
        <v>876</v>
      </c>
      <c r="J130" s="499" t="s">
        <v>877</v>
      </c>
      <c r="K130" s="509" t="s">
        <v>878</v>
      </c>
      <c r="L130" s="510" t="s">
        <v>879</v>
      </c>
      <c r="M130" s="500" t="s">
        <v>880</v>
      </c>
      <c r="N130" s="501" t="s">
        <v>881</v>
      </c>
      <c r="O130" s="502"/>
    </row>
    <row r="131" customFormat="false" ht="29" hidden="false" customHeight="false" outlineLevel="0" collapsed="false">
      <c r="E131" s="463" t="str">
        <f aca="false">IF($C$3,F131,IF($C$11,G131,IF($C$9,H131,IF($C$7,I131,IF($C$8,J131,IF($C$6,K131,IF($C$5,L131,IF($C$10,M131,IF($C$4,N131,IF(O131&lt;&gt;"",O131,F131))))))))))</f>
        <v>Group combination:</v>
      </c>
      <c r="F131" s="497" t="s">
        <v>864</v>
      </c>
      <c r="G131" s="498" t="s">
        <v>865</v>
      </c>
      <c r="H131" s="499" t="s">
        <v>866</v>
      </c>
      <c r="I131" s="500" t="s">
        <v>867</v>
      </c>
      <c r="J131" s="499" t="s">
        <v>882</v>
      </c>
      <c r="K131" s="509" t="s">
        <v>883</v>
      </c>
      <c r="L131" s="510" t="s">
        <v>870</v>
      </c>
      <c r="M131" s="500" t="s">
        <v>871</v>
      </c>
      <c r="N131" s="501" t="s">
        <v>872</v>
      </c>
      <c r="O131" s="502"/>
    </row>
    <row r="132" customFormat="false" ht="14.5" hidden="false" customHeight="false" outlineLevel="0" collapsed="false">
      <c r="E132" s="463" t="str">
        <f aca="false">IF($C$3,F132,IF($C$11,G132,IF($C$9,H132,IF($C$7,I132,IF($C$8,J132,IF($C$6,K132,IF($C$5,L132,IF($C$10,M132,IF($C$4,N132,IF(O132&lt;&gt;"",O132,F132))))))))))</f>
        <v>First in Group</v>
      </c>
      <c r="F132" s="497" t="s">
        <v>884</v>
      </c>
      <c r="G132" s="498" t="s">
        <v>885</v>
      </c>
      <c r="H132" s="499" t="s">
        <v>886</v>
      </c>
      <c r="I132" s="500" t="s">
        <v>887</v>
      </c>
      <c r="J132" s="499" t="s">
        <v>888</v>
      </c>
      <c r="K132" s="509" t="s">
        <v>889</v>
      </c>
      <c r="L132" s="510" t="s">
        <v>890</v>
      </c>
      <c r="M132" s="500" t="s">
        <v>891</v>
      </c>
      <c r="N132" s="501" t="s">
        <v>892</v>
      </c>
      <c r="O132" s="502"/>
    </row>
    <row r="133" customFormat="false" ht="32.25" hidden="false" customHeight="true" outlineLevel="0" collapsed="false">
      <c r="E133" s="463" t="str">
        <f aca="false">IF($C$3,F133,IF($C$11,G133,IF($C$9,H133,IF($C$7,I133,IF($C$8,J133,IF($C$6,K133,IF($C$5,L133,IF($C$10,M133,IF($C$4,N133,IF(O133&lt;&gt;"",O133,F133))))))))))</f>
        <v>against third of Group</v>
      </c>
      <c r="F133" s="497" t="s">
        <v>893</v>
      </c>
      <c r="G133" s="498" t="s">
        <v>894</v>
      </c>
      <c r="H133" s="499" t="s">
        <v>895</v>
      </c>
      <c r="I133" s="500" t="s">
        <v>896</v>
      </c>
      <c r="J133" s="499" t="s">
        <v>897</v>
      </c>
      <c r="K133" s="509" t="s">
        <v>898</v>
      </c>
      <c r="L133" s="510" t="s">
        <v>899</v>
      </c>
      <c r="M133" s="500" t="s">
        <v>900</v>
      </c>
      <c r="N133" s="501" t="s">
        <v>901</v>
      </c>
      <c r="O133" s="502"/>
    </row>
    <row r="134" customFormat="false" ht="14.5" hidden="false" customHeight="false" outlineLevel="0" collapsed="false">
      <c r="E134" s="463" t="str">
        <f aca="false">IF($C$3,F134,IF($C$11,G134,IF($C$9,H134,IF($C$7,I134,IF($C$8,J134,IF($C$6,K134,IF($C$5,L134,IF($C$10,M134,IF($C$4,N134,IF(O134&lt;&gt;"",O134,F134))))))))))</f>
        <v>The red dot   •</v>
      </c>
      <c r="F134" s="497" t="s">
        <v>902</v>
      </c>
      <c r="G134" s="498" t="s">
        <v>903</v>
      </c>
      <c r="H134" s="499" t="s">
        <v>904</v>
      </c>
      <c r="I134" s="500" t="s">
        <v>905</v>
      </c>
      <c r="J134" s="499" t="s">
        <v>906</v>
      </c>
      <c r="K134" s="509" t="s">
        <v>907</v>
      </c>
      <c r="L134" s="510" t="s">
        <v>908</v>
      </c>
      <c r="M134" s="500" t="s">
        <v>909</v>
      </c>
      <c r="N134" s="501" t="s">
        <v>910</v>
      </c>
      <c r="O134" s="502"/>
    </row>
    <row r="135" customFormat="false" ht="14.5" hidden="false" customHeight="false" outlineLevel="0" collapsed="false">
      <c r="E135" s="463" t="str">
        <f aca="false">IF($C$3,F135,IF($C$11,G135,IF($C$9,H135,IF($C$7,I135,IF($C$8,J135,IF($C$6,K135,IF($C$5,L135,IF($C$10,M135,IF($C$4,N135,IF(O135&lt;&gt;"",O135,F135))))))))))</f>
        <v>Name</v>
      </c>
      <c r="F135" s="497" t="s">
        <v>51</v>
      </c>
      <c r="G135" s="498" t="s">
        <v>911</v>
      </c>
      <c r="H135" s="499" t="s">
        <v>912</v>
      </c>
      <c r="I135" s="500" t="s">
        <v>913</v>
      </c>
      <c r="J135" s="499" t="s">
        <v>51</v>
      </c>
      <c r="K135" s="509" t="s">
        <v>914</v>
      </c>
      <c r="L135" s="510" t="s">
        <v>915</v>
      </c>
      <c r="M135" s="500" t="s">
        <v>912</v>
      </c>
      <c r="N135" s="501" t="s">
        <v>916</v>
      </c>
      <c r="O135" s="502"/>
    </row>
    <row r="136" customFormat="false" ht="14.5" hidden="false" customHeight="false" outlineLevel="0" collapsed="false">
      <c r="E136" s="463" t="str">
        <f aca="false">IF($C$3,F136,IF($C$11,G136,IF($C$9,H136,IF($C$7,I136,IF($C$8,J136,IF($C$6,K136,IF($C$5,L136,IF($C$10,M136,IF($C$4,N136,IF(O136&lt;&gt;"",O136,F136))))))))))</f>
        <v>Venue</v>
      </c>
      <c r="F136" s="497" t="s">
        <v>917</v>
      </c>
      <c r="G136" s="498" t="s">
        <v>918</v>
      </c>
      <c r="H136" s="499" t="s">
        <v>919</v>
      </c>
      <c r="I136" s="500" t="s">
        <v>920</v>
      </c>
      <c r="J136" s="499" t="s">
        <v>921</v>
      </c>
      <c r="K136" s="509" t="s">
        <v>922</v>
      </c>
      <c r="L136" s="510" t="s">
        <v>923</v>
      </c>
      <c r="M136" s="500" t="s">
        <v>918</v>
      </c>
      <c r="N136" s="501" t="s">
        <v>924</v>
      </c>
      <c r="O136" s="502"/>
    </row>
    <row r="137" customFormat="false" ht="29" hidden="false" customHeight="false" outlineLevel="0" collapsed="false">
      <c r="E137" s="463"/>
      <c r="F137" s="505" t="s">
        <v>925</v>
      </c>
      <c r="G137" s="506"/>
      <c r="H137" s="506"/>
      <c r="I137" s="506"/>
      <c r="J137" s="506"/>
      <c r="K137" s="514"/>
      <c r="L137" s="514"/>
      <c r="M137" s="506"/>
      <c r="N137" s="506"/>
      <c r="O137" s="507"/>
    </row>
    <row r="138" customFormat="false" ht="54.75" hidden="false" customHeight="true" outlineLevel="0" collapsed="false">
      <c r="E138" s="463" t="str">
        <f aca="false">IF($C$3,F138,IF($C$11,G138,IF($C$9,H138,IF($C$7,I138,IF($C$8,J138,IF($C$6,K138,IF($C$5,L138,IF($C$10,M138,IF($C$4,N138,IF(O138&lt;&gt;"",O138,F138))))))))))</f>
        <v>Groups with fair play valuation:</v>
      </c>
      <c r="F138" s="497" t="s">
        <v>926</v>
      </c>
      <c r="G138" s="498" t="s">
        <v>927</v>
      </c>
      <c r="H138" s="499" t="s">
        <v>928</v>
      </c>
      <c r="I138" s="500" t="s">
        <v>929</v>
      </c>
      <c r="J138" s="499" t="s">
        <v>930</v>
      </c>
      <c r="K138" s="509" t="s">
        <v>931</v>
      </c>
      <c r="L138" s="510" t="s">
        <v>932</v>
      </c>
      <c r="M138" s="500" t="s">
        <v>933</v>
      </c>
      <c r="N138" s="501" t="s">
        <v>934</v>
      </c>
      <c r="O138" s="515"/>
    </row>
    <row r="139" customFormat="false" ht="51.75" hidden="false" customHeight="true" outlineLevel="0" collapsed="false">
      <c r="E139" s="463" t="str">
        <f aca="false">IF($C$3,F139,IF($C$11,G139,IF($C$9,H139,IF($C$7,I139,IF($C$8,J139,IF($C$6,K139,IF($C$5,L139,IF($C$10,M139,IF($C$4,N139,IF(O139&lt;&gt;"",O139,F139))))))))))</f>
        <v>The placement has been clarified in all groups.</v>
      </c>
      <c r="F139" s="497" t="s">
        <v>935</v>
      </c>
      <c r="G139" s="498" t="s">
        <v>936</v>
      </c>
      <c r="H139" s="499" t="s">
        <v>937</v>
      </c>
      <c r="I139" s="500" t="s">
        <v>938</v>
      </c>
      <c r="J139" s="499" t="s">
        <v>939</v>
      </c>
      <c r="K139" s="509" t="s">
        <v>940</v>
      </c>
      <c r="L139" s="510" t="s">
        <v>941</v>
      </c>
      <c r="M139" s="500" t="s">
        <v>942</v>
      </c>
      <c r="N139" s="501" t="s">
        <v>943</v>
      </c>
      <c r="O139" s="516"/>
    </row>
    <row r="140" customFormat="false" ht="16.5" hidden="false" customHeight="true" outlineLevel="0" collapsed="false">
      <c r="E140" s="463" t="str">
        <f aca="false">IF($C$3,F140,IF($C$11,G140,IF($C$9,H140,IF($C$7,I140,IF($C$8,J140,IF($C$6,K140,IF($C$5,L140,IF($C$10,M140,IF($C$4,N140,IF(O140&lt;&gt;"",O140,F140))))))))))</f>
        <v> and </v>
      </c>
      <c r="F140" s="497" t="s">
        <v>944</v>
      </c>
      <c r="G140" s="498" t="s">
        <v>945</v>
      </c>
      <c r="H140" s="499" t="s">
        <v>946</v>
      </c>
      <c r="I140" s="500" t="s">
        <v>947</v>
      </c>
      <c r="J140" s="499" t="s">
        <v>948</v>
      </c>
      <c r="K140" s="517" t="s">
        <v>949</v>
      </c>
      <c r="L140" s="518" t="s">
        <v>950</v>
      </c>
      <c r="M140" s="500" t="s">
        <v>951</v>
      </c>
      <c r="N140" s="519" t="s">
        <v>952</v>
      </c>
      <c r="O140" s="516"/>
    </row>
    <row r="141" customFormat="false" ht="20.25" hidden="false" customHeight="true" outlineLevel="0" collapsed="false">
      <c r="E141" s="463" t="str">
        <f aca="false">IF($C$3,F141,IF($C$11,G141,IF($C$9,H141,IF($C$7,I141,IF($C$8,J141,IF($C$6,K141,IF($C$5,L141,IF($C$10,M141,IF($C$4,N141,IF(O141&lt;&gt;"",O141,F141))))))))))</f>
        <v>Invalid result!</v>
      </c>
      <c r="F141" s="520" t="s">
        <v>953</v>
      </c>
      <c r="G141" s="521" t="s">
        <v>954</v>
      </c>
      <c r="H141" s="522" t="s">
        <v>955</v>
      </c>
      <c r="I141" s="523" t="s">
        <v>956</v>
      </c>
      <c r="J141" s="522" t="s">
        <v>957</v>
      </c>
      <c r="K141" s="509" t="s">
        <v>958</v>
      </c>
      <c r="L141" s="524" t="s">
        <v>959</v>
      </c>
      <c r="M141" s="523" t="s">
        <v>960</v>
      </c>
      <c r="N141" s="525" t="s">
        <v>961</v>
      </c>
      <c r="O141" s="516"/>
    </row>
    <row r="142" customFormat="false" ht="135" hidden="false" customHeight="true" outlineLevel="0" collapsed="false">
      <c r="E142" s="463" t="str">
        <f aca="false">IF($C$3,F142,IF($C$11,G142,IF($C$9,H142,IF($C$7,I142,IF($C$8,J142,IF($C$6,K142,IF($C$5,L142,IF($C$10,M142,IF($C$4,N142,IF(O142&lt;&gt;"",O142,F142))))))))))</f>
        <v>If the fair play rating or the drawing of lots decides the better placement in the group for two teams, a "1" is entered here for the better team.</v>
      </c>
      <c r="F142" s="526" t="s">
        <v>962</v>
      </c>
      <c r="G142" s="527" t="s">
        <v>963</v>
      </c>
      <c r="H142" s="528" t="s">
        <v>964</v>
      </c>
      <c r="I142" s="529" t="s">
        <v>965</v>
      </c>
      <c r="J142" s="528" t="s">
        <v>966</v>
      </c>
      <c r="K142" s="517" t="s">
        <v>967</v>
      </c>
      <c r="L142" s="518" t="s">
        <v>968</v>
      </c>
      <c r="M142" s="529" t="s">
        <v>969</v>
      </c>
      <c r="N142" s="519" t="s">
        <v>970</v>
      </c>
      <c r="O142" s="516"/>
    </row>
    <row r="143" customFormat="false" ht="47.25" hidden="false" customHeight="true" outlineLevel="0" collapsed="false">
      <c r="E143" s="463" t="str">
        <f aca="false">IF($C$3,F143,IF($C$11,G143,IF($C$9,H143,IF($C$7,I143,IF($C$8,J143,IF($C$6,K143,IF($C$5,L143,IF($C$10,M143,IF($C$4,N143,IF(O143&lt;&gt;"",O143,F143))))))))))</f>
        <v>Click here and
choose time zone:</v>
      </c>
      <c r="F143" s="526" t="s">
        <v>971</v>
      </c>
      <c r="G143" s="527" t="s">
        <v>972</v>
      </c>
      <c r="H143" s="528" t="s">
        <v>973</v>
      </c>
      <c r="I143" s="529" t="s">
        <v>974</v>
      </c>
      <c r="J143" s="530" t="s">
        <v>975</v>
      </c>
      <c r="K143" s="517" t="s">
        <v>976</v>
      </c>
      <c r="L143" s="518" t="s">
        <v>977</v>
      </c>
      <c r="M143" s="529" t="s">
        <v>978</v>
      </c>
      <c r="N143" s="519" t="s">
        <v>979</v>
      </c>
      <c r="O143" s="516"/>
    </row>
    <row r="144" customFormat="false" ht="47.25" hidden="false" customHeight="true" outlineLevel="0" collapsed="false">
      <c r="E144" s="463" t="str">
        <f aca="false">IF($C$3,F144,IF($C$11,G144,IF($C$9,H144,IF($C$7,I144,IF($C$8,J144,IF($C$6,K144,IF($C$5,L144,IF($C$10,M144,IF($C$4,N144,IF(O144&lt;&gt;"",O144,F144))))))))))</f>
        <v>Time zone of
the host country:</v>
      </c>
      <c r="F144" s="526" t="s">
        <v>980</v>
      </c>
      <c r="G144" s="527" t="s">
        <v>981</v>
      </c>
      <c r="H144" s="528" t="s">
        <v>982</v>
      </c>
      <c r="I144" s="529" t="s">
        <v>983</v>
      </c>
      <c r="J144" s="530" t="s">
        <v>984</v>
      </c>
      <c r="K144" s="517" t="s">
        <v>985</v>
      </c>
      <c r="L144" s="518" t="s">
        <v>986</v>
      </c>
      <c r="M144" s="529" t="s">
        <v>987</v>
      </c>
      <c r="N144" s="519" t="s">
        <v>988</v>
      </c>
      <c r="O144" s="516"/>
    </row>
    <row r="145" customFormat="false" ht="39.75" hidden="false" customHeight="true" outlineLevel="0" collapsed="false">
      <c r="E145" s="463" t="str">
        <f aca="false">IF($C$3,F145,IF($C$11,G145,IF($C$9,H145,IF($C$7,I145,IF($C$8,J145,IF($C$6,K145,IF($C$5,L145,IF($C$10,M145,IF($C$4,N145,IF(O145&lt;&gt;"",O145,F145))))))))))</f>
        <v>Click here and choose language:</v>
      </c>
      <c r="F145" s="526" t="s">
        <v>989</v>
      </c>
      <c r="G145" s="527" t="s">
        <v>990</v>
      </c>
      <c r="H145" s="528" t="s">
        <v>991</v>
      </c>
      <c r="I145" s="529" t="s">
        <v>992</v>
      </c>
      <c r="J145" s="530" t="s">
        <v>993</v>
      </c>
      <c r="K145" s="517" t="s">
        <v>994</v>
      </c>
      <c r="L145" s="518" t="s">
        <v>995</v>
      </c>
      <c r="M145" s="529" t="s">
        <v>996</v>
      </c>
      <c r="N145" s="519" t="s">
        <v>997</v>
      </c>
      <c r="O145" s="516"/>
    </row>
    <row r="146" customFormat="false" ht="16.5" hidden="false" customHeight="true" outlineLevel="0" collapsed="false">
      <c r="E146" s="463" t="str">
        <f aca="false">IF($C$3,F146,IF($C$11,G146,IF($C$9,H146,IF($C$7,I146,IF($C$8,J146,IF($C$6,K146,IF($C$5,L146,IF($C$10,M146,IF($C$4,N146,IF(O146&lt;&gt;"",O146,F146))))))))))</f>
        <v> - </v>
      </c>
      <c r="F146" s="497" t="s">
        <v>998</v>
      </c>
      <c r="G146" s="498" t="s">
        <v>998</v>
      </c>
      <c r="H146" s="499" t="s">
        <v>998</v>
      </c>
      <c r="I146" s="500" t="s">
        <v>998</v>
      </c>
      <c r="J146" s="499" t="s">
        <v>999</v>
      </c>
      <c r="K146" s="517" t="s">
        <v>999</v>
      </c>
      <c r="L146" s="518" t="s">
        <v>72</v>
      </c>
      <c r="M146" s="500" t="s">
        <v>1000</v>
      </c>
      <c r="N146" s="519" t="s">
        <v>1000</v>
      </c>
      <c r="O146" s="516"/>
    </row>
    <row r="147" customFormat="false" ht="91.5" hidden="false" customHeight="true" outlineLevel="0" collapsed="false">
      <c r="E147" s="463" t="str">
        <f aca="false">IF($C$3,F147,IF($C$11,G147,IF($C$9,H147,IF($C$7,I147,IF($C$8,J147,IF($C$6,K147,IF($C$5,L147,IF($C$10,M147,IF($C$4,N147,IF(O147&lt;&gt;"",O147,F147))))))))))</f>
        <v>For daylight saving time, the time zone must be adjusted accordingly (e.g. UTC+2 instead of UTC+1)</v>
      </c>
      <c r="F147" s="526" t="s">
        <v>1001</v>
      </c>
      <c r="G147" s="527" t="s">
        <v>1002</v>
      </c>
      <c r="H147" s="528" t="s">
        <v>1003</v>
      </c>
      <c r="I147" s="529" t="s">
        <v>1004</v>
      </c>
      <c r="J147" s="530" t="s">
        <v>1005</v>
      </c>
      <c r="K147" s="517" t="s">
        <v>1006</v>
      </c>
      <c r="L147" s="518" t="s">
        <v>1007</v>
      </c>
      <c r="M147" s="529" t="s">
        <v>1008</v>
      </c>
      <c r="N147" s="519" t="s">
        <v>1009</v>
      </c>
      <c r="O147" s="516"/>
    </row>
    <row r="148" customFormat="false" ht="33.75" hidden="false" customHeight="true" outlineLevel="0" collapsed="false">
      <c r="E148" s="463" t="str">
        <f aca="false">IF($C$3,F148,IF($C$11,G148,IF($C$9,H148,IF($C$7,I148,IF($C$8,J148,IF($C$6,K148,IF($C$5,L148,IF($C$10,M148,IF($C$4,N148,IF(O148&lt;&gt;"",O148,F148))))))))))</f>
        <v>Qualification for the Round of 16</v>
      </c>
      <c r="F148" s="526" t="s">
        <v>1010</v>
      </c>
      <c r="G148" s="527" t="s">
        <v>1011</v>
      </c>
      <c r="H148" s="528" t="s">
        <v>1012</v>
      </c>
      <c r="I148" s="529" t="s">
        <v>1013</v>
      </c>
      <c r="J148" s="530" t="s">
        <v>1014</v>
      </c>
      <c r="K148" s="517" t="s">
        <v>1015</v>
      </c>
      <c r="L148" s="518" t="s">
        <v>1016</v>
      </c>
      <c r="M148" s="529" t="s">
        <v>1017</v>
      </c>
      <c r="N148" s="519" t="s">
        <v>1018</v>
      </c>
      <c r="O148" s="516"/>
    </row>
    <row r="149" customFormat="false" ht="50.15" hidden="false" customHeight="true" outlineLevel="0" collapsed="false">
      <c r="E149" s="463" t="str">
        <f aca="false">IF($C$3,F149,IF($C$11,G149,IF($C$9,H149,IF($C$7,I149,IF($C$8,J149,IF($C$6,K149,IF($C$5,L149,IF($C$10,M149,IF($C$4,N149,IF(O149&lt;&gt;"",O149,F149))))))))))</f>
        <v>Criteria for placement within the groups:</v>
      </c>
      <c r="F149" s="526" t="s">
        <v>1019</v>
      </c>
      <c r="G149" s="527" t="s">
        <v>1020</v>
      </c>
      <c r="H149" s="528" t="s">
        <v>1021</v>
      </c>
      <c r="I149" s="529" t="s">
        <v>1022</v>
      </c>
      <c r="J149" s="530" t="s">
        <v>1023</v>
      </c>
      <c r="K149" s="517" t="s">
        <v>1024</v>
      </c>
      <c r="L149" s="518" t="s">
        <v>1025</v>
      </c>
      <c r="M149" s="529" t="s">
        <v>1026</v>
      </c>
      <c r="N149" s="519" t="s">
        <v>1027</v>
      </c>
      <c r="O149" s="516"/>
    </row>
    <row r="150" customFormat="false" ht="50.15" hidden="false" customHeight="true" outlineLevel="0" collapsed="false">
      <c r="E150" s="463" t="str">
        <f aca="false">IF($C$3,F150,IF($C$11,G150,IF($C$9,H150,IF($C$7,I150,IF($C$8,J150,IF($C$6,K150,IF($C$5,L150,IF($C$10,M150,IF($C$4,N150,IF(O150&lt;&gt;"",O150,F150))))))))))</f>
        <v>  1.  points in all group matches</v>
      </c>
      <c r="F150" s="526" t="s">
        <v>1028</v>
      </c>
      <c r="G150" s="527" t="s">
        <v>1029</v>
      </c>
      <c r="H150" s="528" t="s">
        <v>1030</v>
      </c>
      <c r="I150" s="529" t="s">
        <v>1031</v>
      </c>
      <c r="J150" s="530" t="s">
        <v>1032</v>
      </c>
      <c r="K150" s="517" t="s">
        <v>1033</v>
      </c>
      <c r="L150" s="518" t="s">
        <v>1034</v>
      </c>
      <c r="M150" s="529" t="s">
        <v>1035</v>
      </c>
      <c r="N150" s="519" t="s">
        <v>1036</v>
      </c>
      <c r="O150" s="516"/>
    </row>
    <row r="151" customFormat="false" ht="50.15" hidden="false" customHeight="true" outlineLevel="0" collapsed="false">
      <c r="E151" s="463" t="str">
        <f aca="false">IF($C$3,F151,IF($C$11,G151,IF($C$9,H151,IF($C$7,I151,IF($C$8,J151,IF($C$6,K151,IF($C$5,L151,IF($C$10,M151,IF($C$4,N151,IF(O151&lt;&gt;"",O151,F151))))))))))</f>
        <v>  2.  points in the direct encounters</v>
      </c>
      <c r="F151" s="526" t="s">
        <v>1037</v>
      </c>
      <c r="G151" s="527" t="s">
        <v>1038</v>
      </c>
      <c r="H151" s="528" t="s">
        <v>1039</v>
      </c>
      <c r="I151" s="529" t="s">
        <v>1040</v>
      </c>
      <c r="J151" s="530" t="s">
        <v>1041</v>
      </c>
      <c r="K151" s="517" t="s">
        <v>1042</v>
      </c>
      <c r="L151" s="518" t="s">
        <v>1043</v>
      </c>
      <c r="M151" s="529" t="s">
        <v>1044</v>
      </c>
      <c r="N151" s="519" t="s">
        <v>1045</v>
      </c>
      <c r="O151" s="516"/>
    </row>
    <row r="152" customFormat="false" ht="50.15" hidden="false" customHeight="true" outlineLevel="0" collapsed="false">
      <c r="E152" s="463" t="str">
        <f aca="false">IF($C$3,F152,IF($C$11,G152,IF($C$9,H152,IF($C$7,I152,IF($C$8,J152,IF($C$6,K152,IF($C$5,L152,IF($C$10,M152,IF($C$4,N152,IF(O152&lt;&gt;"",O152,F152))))))))))</f>
        <v>  3.  goal difference in the direct encounters</v>
      </c>
      <c r="F152" s="526" t="s">
        <v>1046</v>
      </c>
      <c r="G152" s="527" t="s">
        <v>1047</v>
      </c>
      <c r="H152" s="528" t="s">
        <v>1048</v>
      </c>
      <c r="I152" s="529" t="s">
        <v>1049</v>
      </c>
      <c r="J152" s="530" t="s">
        <v>1050</v>
      </c>
      <c r="K152" s="517" t="s">
        <v>1051</v>
      </c>
      <c r="L152" s="518" t="s">
        <v>1052</v>
      </c>
      <c r="M152" s="529" t="s">
        <v>1053</v>
      </c>
      <c r="N152" s="519" t="s">
        <v>1054</v>
      </c>
      <c r="O152" s="516"/>
    </row>
    <row r="153" customFormat="false" ht="50.15" hidden="false" customHeight="true" outlineLevel="0" collapsed="false">
      <c r="E153" s="463" t="str">
        <f aca="false">IF($C$3,F153,IF($C$11,G153,IF($C$9,H153,IF($C$7,I153,IF($C$8,J153,IF($C$6,K153,IF($C$5,L153,IF($C$10,M153,IF($C$4,N153,IF(O153&lt;&gt;"",O153,F153))))))))))</f>
        <v>  4.  number of goals scored in the direct encounters</v>
      </c>
      <c r="F153" s="526" t="s">
        <v>1055</v>
      </c>
      <c r="G153" s="527" t="s">
        <v>1056</v>
      </c>
      <c r="H153" s="528" t="s">
        <v>1057</v>
      </c>
      <c r="I153" s="529" t="s">
        <v>1058</v>
      </c>
      <c r="J153" s="530" t="s">
        <v>1059</v>
      </c>
      <c r="K153" s="517" t="s">
        <v>1060</v>
      </c>
      <c r="L153" s="518" t="s">
        <v>1061</v>
      </c>
      <c r="M153" s="529" t="s">
        <v>1062</v>
      </c>
      <c r="N153" s="519" t="s">
        <v>1063</v>
      </c>
      <c r="O153" s="516"/>
    </row>
    <row r="154" customFormat="false" ht="65.25" hidden="false" customHeight="true" outlineLevel="0" collapsed="false">
      <c r="E154" s="463" t="str">
        <f aca="false">IF($C$3,F154,IF($C$11,G154,IF($C$9,H154,IF($C$7,I154,IF($C$8,J154,IF($C$6,K154,IF($C$5,L154,IF($C$10,M154,IF($C$4,N154,IF(O154&lt;&gt;"",O154,F154))))))))))</f>
        <v>  5.  reapplication of criterion 2 to 4 only to the teams that were not</v>
      </c>
      <c r="F154" s="526" t="s">
        <v>1064</v>
      </c>
      <c r="G154" s="527" t="s">
        <v>1065</v>
      </c>
      <c r="H154" s="528" t="s">
        <v>1066</v>
      </c>
      <c r="I154" s="529" t="s">
        <v>1067</v>
      </c>
      <c r="J154" s="530" t="s">
        <v>1068</v>
      </c>
      <c r="K154" s="517" t="s">
        <v>1069</v>
      </c>
      <c r="L154" s="518" t="s">
        <v>1070</v>
      </c>
      <c r="M154" s="529" t="s">
        <v>1071</v>
      </c>
      <c r="N154" s="519" t="s">
        <v>1072</v>
      </c>
      <c r="O154" s="516"/>
    </row>
    <row r="155" customFormat="false" ht="51" hidden="false" customHeight="true" outlineLevel="0" collapsed="false">
      <c r="E155" s="463" t="str">
        <f aca="false">IF($C$3,F155,IF($C$11,G155,IF($C$9,H155,IF($C$7,I155,IF($C$8,J155,IF($C$6,K155,IF($C$5,L155,IF($C$10,M155,IF($C$4,N155,IF(O155&lt;&gt;"",O155,F155))))))))))</f>
        <v>       distinguishable in the 1st run.</v>
      </c>
      <c r="F155" s="526" t="s">
        <v>1073</v>
      </c>
      <c r="G155" s="527" t="s">
        <v>1074</v>
      </c>
      <c r="H155" s="528" t="s">
        <v>1075</v>
      </c>
      <c r="I155" s="529" t="s">
        <v>1076</v>
      </c>
      <c r="J155" s="530" t="s">
        <v>1077</v>
      </c>
      <c r="K155" s="517" t="s">
        <v>1078</v>
      </c>
      <c r="L155" s="518" t="s">
        <v>1079</v>
      </c>
      <c r="M155" s="529" t="s">
        <v>1080</v>
      </c>
      <c r="N155" s="519" t="s">
        <v>1081</v>
      </c>
      <c r="O155" s="516"/>
    </row>
    <row r="156" customFormat="false" ht="50.15" hidden="false" customHeight="true" outlineLevel="0" collapsed="false">
      <c r="E156" s="463" t="str">
        <f aca="false">IF($C$3,F156,IF($C$11,G156,IF($C$9,H156,IF($C$7,I156,IF($C$8,J156,IF($C$6,K156,IF($C$5,L156,IF($C$10,M156,IF($C$4,N156,IF(O156&lt;&gt;"",O156,F156))))))))))</f>
        <v>  6.  goal difference in all group matches</v>
      </c>
      <c r="F156" s="526" t="s">
        <v>1082</v>
      </c>
      <c r="G156" s="527" t="s">
        <v>1083</v>
      </c>
      <c r="H156" s="528" t="s">
        <v>1084</v>
      </c>
      <c r="I156" s="529" t="s">
        <v>1085</v>
      </c>
      <c r="J156" s="530" t="s">
        <v>1086</v>
      </c>
      <c r="K156" s="517" t="s">
        <v>1087</v>
      </c>
      <c r="L156" s="518" t="s">
        <v>1088</v>
      </c>
      <c r="M156" s="529" t="s">
        <v>1089</v>
      </c>
      <c r="N156" s="519" t="s">
        <v>1090</v>
      </c>
      <c r="O156" s="516"/>
    </row>
    <row r="157" customFormat="false" ht="50.15" hidden="false" customHeight="true" outlineLevel="0" collapsed="false">
      <c r="E157" s="463" t="str">
        <f aca="false">IF($C$3,F157,IF($C$11,G157,IF($C$9,H157,IF($C$7,I157,IF($C$8,J157,IF($C$6,K157,IF($C$5,L157,IF($C$10,M157,IF($C$4,N157,IF(O157&lt;&gt;"",O157,F157))))))))))</f>
        <v>  7.  number of goals scored in all group matches</v>
      </c>
      <c r="F157" s="526" t="s">
        <v>1091</v>
      </c>
      <c r="G157" s="527" t="s">
        <v>1092</v>
      </c>
      <c r="H157" s="528" t="s">
        <v>1093</v>
      </c>
      <c r="I157" s="529" t="s">
        <v>1094</v>
      </c>
      <c r="J157" s="530" t="s">
        <v>1095</v>
      </c>
      <c r="K157" s="517" t="s">
        <v>1096</v>
      </c>
      <c r="L157" s="518" t="s">
        <v>1097</v>
      </c>
      <c r="M157" s="529" t="s">
        <v>1098</v>
      </c>
      <c r="N157" s="519" t="s">
        <v>1099</v>
      </c>
      <c r="O157" s="516"/>
    </row>
    <row r="158" customFormat="false" ht="50.15" hidden="false" customHeight="true" outlineLevel="0" collapsed="false">
      <c r="E158" s="463" t="str">
        <f aca="false">IF($C$3,F158,IF($C$11,G158,IF($C$9,H158,IF($C$7,I158,IF($C$8,J158,IF($C$6,K158,IF($C$5,L158,IF($C$10,M158,IF($C$4,N158,IF(O158&lt;&gt;"",O158,F158))))))))))</f>
        <v>  8.  number of wins in all group matches</v>
      </c>
      <c r="F158" s="526" t="s">
        <v>1100</v>
      </c>
      <c r="G158" s="527" t="s">
        <v>1101</v>
      </c>
      <c r="H158" s="528" t="s">
        <v>1102</v>
      </c>
      <c r="I158" s="529" t="s">
        <v>1103</v>
      </c>
      <c r="J158" s="530" t="s">
        <v>1104</v>
      </c>
      <c r="K158" s="517" t="s">
        <v>1105</v>
      </c>
      <c r="L158" s="518" t="s">
        <v>1106</v>
      </c>
      <c r="M158" s="529" t="s">
        <v>1107</v>
      </c>
      <c r="N158" s="519" t="s">
        <v>1108</v>
      </c>
      <c r="O158" s="516"/>
    </row>
    <row r="159" customFormat="false" ht="65.25" hidden="false" customHeight="true" outlineLevel="0" collapsed="false">
      <c r="E159" s="463" t="str">
        <f aca="false">IF($C$3,F159,IF($C$11,G159,IF($C$9,H159,IF($C$7,I159,IF($C$8,J159,IF($C$6,K159,IF($C$5,L159,IF($C$10,M159,IF($C$4,N159,IF(O159&lt;&gt;"",O159,F159))))))))))</f>
        <v>  9.  fair-play ranking or penalty shoot-out in the last group match,</v>
      </c>
      <c r="F159" s="526" t="s">
        <v>1109</v>
      </c>
      <c r="G159" s="527" t="s">
        <v>1110</v>
      </c>
      <c r="H159" s="528" t="s">
        <v>1111</v>
      </c>
      <c r="I159" s="529" t="s">
        <v>1112</v>
      </c>
      <c r="J159" s="530" t="s">
        <v>1113</v>
      </c>
      <c r="K159" s="517" t="s">
        <v>1114</v>
      </c>
      <c r="L159" s="518" t="s">
        <v>1115</v>
      </c>
      <c r="M159" s="529" t="s">
        <v>1116</v>
      </c>
      <c r="N159" s="519" t="s">
        <v>1117</v>
      </c>
      <c r="O159" s="516"/>
    </row>
    <row r="160" customFormat="false" ht="52.5" hidden="false" customHeight="true" outlineLevel="0" collapsed="false">
      <c r="E160" s="463" t="str">
        <f aca="false">IF($C$3,F160,IF($C$11,G160,IF($C$9,H160,IF($C$7,I160,IF($C$8,J160,IF($C$6,K160,IF($C$5,L160,IF($C$10,M160,IF($C$4,N160,IF(O160&lt;&gt;"",O160,F160))))))))))</f>
        <v>       if the conditions for this apply</v>
      </c>
      <c r="F160" s="526" t="s">
        <v>1118</v>
      </c>
      <c r="G160" s="527" t="s">
        <v>1119</v>
      </c>
      <c r="H160" s="528" t="s">
        <v>1120</v>
      </c>
      <c r="I160" s="529" t="s">
        <v>1121</v>
      </c>
      <c r="J160" s="530" t="s">
        <v>1122</v>
      </c>
      <c r="K160" s="517" t="s">
        <v>1123</v>
      </c>
      <c r="L160" s="518" t="s">
        <v>1124</v>
      </c>
      <c r="M160" s="529" t="s">
        <v>1125</v>
      </c>
      <c r="N160" s="519" t="s">
        <v>1126</v>
      </c>
      <c r="O160" s="516"/>
    </row>
    <row r="161" customFormat="false" ht="63" hidden="false" customHeight="true" outlineLevel="0" collapsed="false">
      <c r="E161" s="463" t="str">
        <f aca="false">IF($C$3,F161,IF($C$11,G161,IF($C$9,H161,IF($C$7,I161,IF($C$8,J161,IF($C$6,K161,IF($C$5,L161,IF($C$10,M161,IF($C$4,N161,IF(O161&lt;&gt;"",O161,F161))))))))))</f>
        <v>10.  Position in the overall European Qualifiers Rankings</v>
      </c>
      <c r="F161" s="526" t="s">
        <v>1127</v>
      </c>
      <c r="G161" s="527" t="s">
        <v>1128</v>
      </c>
      <c r="H161" s="528" t="s">
        <v>1129</v>
      </c>
      <c r="I161" s="529" t="s">
        <v>1130</v>
      </c>
      <c r="J161" s="530" t="s">
        <v>1131</v>
      </c>
      <c r="K161" s="517" t="s">
        <v>1132</v>
      </c>
      <c r="L161" s="518" t="s">
        <v>1133</v>
      </c>
      <c r="M161" s="529" t="s">
        <v>1134</v>
      </c>
      <c r="N161" s="519" t="s">
        <v>1135</v>
      </c>
      <c r="O161" s="516"/>
    </row>
    <row r="162" customFormat="false" ht="203.25" hidden="false" customHeight="true" outlineLevel="0" collapsed="false">
      <c r="E162" s="463"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26" t="s">
        <v>1136</v>
      </c>
      <c r="G162" s="527" t="s">
        <v>1137</v>
      </c>
      <c r="H162" s="528" t="s">
        <v>1138</v>
      </c>
      <c r="I162" s="529" t="s">
        <v>1139</v>
      </c>
      <c r="J162" s="530" t="s">
        <v>1140</v>
      </c>
      <c r="K162" s="517" t="s">
        <v>1141</v>
      </c>
      <c r="L162" s="518" t="s">
        <v>1142</v>
      </c>
      <c r="M162" s="529" t="s">
        <v>1143</v>
      </c>
      <c r="N162" s="519" t="s">
        <v>1144</v>
      </c>
      <c r="O162" s="516"/>
    </row>
    <row r="163" customFormat="false" ht="15" hidden="false" customHeight="false" outlineLevel="0" collapsed="false">
      <c r="E163" s="463" t="n">
        <f aca="false">IF($C$3,F163,IF($C$11,G163,IF($C$9,H163,IF($C$7,I163,IF($C$8,J163,IF($C$6,K163,IF($C$5,L163,IF($C$10,M163,IF($C$4,N163,IF(O163&lt;&gt;"",O163,F163))))))))))</f>
        <v>0</v>
      </c>
      <c r="F163" s="531"/>
      <c r="G163" s="532"/>
      <c r="H163" s="533"/>
      <c r="I163" s="534"/>
      <c r="J163" s="533"/>
      <c r="K163" s="535"/>
      <c r="L163" s="536"/>
      <c r="M163" s="534"/>
      <c r="N163" s="537"/>
      <c r="O163" s="538"/>
    </row>
    <row r="164" customFormat="false" ht="15" hidden="false" customHeight="false" outlineLevel="0" collapsed="false">
      <c r="E164" s="463"/>
      <c r="F164" s="506"/>
      <c r="G164" s="506"/>
      <c r="H164" s="506"/>
      <c r="I164" s="506"/>
      <c r="J164" s="506"/>
      <c r="K164" s="506"/>
      <c r="L164" s="506"/>
      <c r="M164" s="506"/>
      <c r="N164" s="506"/>
      <c r="O164" s="506"/>
    </row>
    <row r="165" customFormat="false" ht="14.5" hidden="false" customHeight="false" outlineLevel="0" collapsed="false">
      <c r="E165" s="463"/>
      <c r="F165" s="506"/>
      <c r="G165" s="506"/>
      <c r="H165" s="506"/>
      <c r="I165" s="506"/>
      <c r="J165" s="506"/>
      <c r="K165" s="506"/>
      <c r="L165" s="506"/>
      <c r="M165" s="506"/>
      <c r="N165" s="506"/>
      <c r="O165" s="506"/>
    </row>
    <row r="166" customFormat="false" ht="14.5" hidden="false" customHeight="false" outlineLevel="0" collapsed="false">
      <c r="E166" s="463"/>
      <c r="F166" s="506"/>
      <c r="G166" s="506"/>
      <c r="H166" s="506"/>
      <c r="I166" s="506"/>
      <c r="J166" s="506"/>
      <c r="K166" s="506"/>
      <c r="L166" s="506"/>
      <c r="M166" s="506"/>
      <c r="N166" s="506"/>
      <c r="O166" s="506"/>
    </row>
    <row r="167" customFormat="false" ht="14.5" hidden="false" customHeight="false" outlineLevel="0" collapsed="false">
      <c r="E167" s="463"/>
      <c r="F167" s="506"/>
      <c r="G167" s="506"/>
      <c r="H167" s="506"/>
      <c r="I167" s="506"/>
      <c r="J167" s="506"/>
      <c r="K167" s="506"/>
      <c r="L167" s="506"/>
      <c r="M167" s="506"/>
      <c r="N167" s="506"/>
      <c r="O167" s="506"/>
    </row>
    <row r="168" customFormat="false" ht="14.5" hidden="false" customHeight="false" outlineLevel="0" collapsed="false">
      <c r="E168" s="463"/>
      <c r="F168" s="506"/>
      <c r="G168" s="506"/>
      <c r="H168" s="506"/>
      <c r="I168" s="506"/>
      <c r="J168" s="506"/>
      <c r="K168" s="506"/>
      <c r="L168" s="506"/>
      <c r="M168" s="506"/>
      <c r="N168" s="506"/>
      <c r="O168" s="506"/>
    </row>
    <row r="169" customFormat="false" ht="14.5" hidden="false" customHeight="false" outlineLevel="0" collapsed="false">
      <c r="E169" s="463"/>
      <c r="F169" s="506"/>
      <c r="G169" s="506"/>
      <c r="H169" s="506"/>
      <c r="I169" s="506"/>
      <c r="J169" s="506"/>
      <c r="K169" s="506"/>
      <c r="L169" s="506"/>
      <c r="M169" s="506"/>
      <c r="N169" s="506"/>
      <c r="O169" s="506"/>
    </row>
    <row r="170" customFormat="false" ht="15" hidden="false" customHeight="false" outlineLevel="0" collapsed="false">
      <c r="E170" s="463"/>
      <c r="F170" s="506"/>
      <c r="G170" s="506"/>
      <c r="H170" s="506"/>
      <c r="I170" s="506"/>
      <c r="J170" s="506"/>
      <c r="K170" s="506"/>
      <c r="L170" s="506"/>
      <c r="M170" s="506"/>
      <c r="N170" s="506"/>
      <c r="O170" s="506"/>
    </row>
    <row r="171" customFormat="false" ht="29" hidden="false" customHeight="false" outlineLevel="0" collapsed="false">
      <c r="E171" s="463"/>
      <c r="F171" s="539" t="s">
        <v>1145</v>
      </c>
      <c r="G171" s="540"/>
      <c r="H171" s="540"/>
      <c r="I171" s="540"/>
      <c r="J171" s="540"/>
      <c r="K171" s="540"/>
      <c r="L171" s="540"/>
      <c r="M171" s="540"/>
      <c r="N171" s="540"/>
      <c r="O171" s="541"/>
    </row>
    <row r="172" customFormat="false" ht="14.5" hidden="false" customHeight="false" outlineLevel="0" collapsed="false">
      <c r="E172" s="463" t="str">
        <f aca="false">IF($C$3,F172,IF($C$11,G172,IF($C$9,H172,IF($C$7,I172,IF($C$8,J172,IF($C$6,K172,IF($C$5,L172,IF($C$10,M172,IF($C$4,N172,IF(O172&lt;&gt;"",O172,F172))))))))))</f>
        <v>Predictions</v>
      </c>
      <c r="F172" s="497" t="s">
        <v>1145</v>
      </c>
      <c r="G172" s="498" t="s">
        <v>1146</v>
      </c>
      <c r="H172" s="499" t="s">
        <v>1147</v>
      </c>
      <c r="I172" s="500" t="s">
        <v>1148</v>
      </c>
      <c r="J172" s="499" t="s">
        <v>1149</v>
      </c>
      <c r="K172" s="542" t="s">
        <v>1150</v>
      </c>
      <c r="L172" s="543" t="s">
        <v>1151</v>
      </c>
      <c r="M172" s="500" t="s">
        <v>1152</v>
      </c>
      <c r="N172" s="519" t="s">
        <v>1153</v>
      </c>
      <c r="O172" s="502"/>
    </row>
    <row r="173" customFormat="false" ht="14.5" hidden="false" customHeight="false" outlineLevel="0" collapsed="false">
      <c r="E173" s="463" t="str">
        <f aca="false">IF($C$3,F173,IF($C$11,G173,IF($C$9,H173,IF($C$7,I173,IF($C$8,J173,IF($C$6,K173,IF($C$5,L173,IF($C$10,M173,IF($C$4,N173,IF(O173&lt;&gt;"",O173,F173))))))))))</f>
        <v>Correct Results</v>
      </c>
      <c r="F173" s="497" t="s">
        <v>1154</v>
      </c>
      <c r="G173" s="498" t="s">
        <v>1155</v>
      </c>
      <c r="H173" s="499" t="s">
        <v>1156</v>
      </c>
      <c r="I173" s="500" t="s">
        <v>1157</v>
      </c>
      <c r="J173" s="499" t="s">
        <v>1158</v>
      </c>
      <c r="K173" s="542" t="s">
        <v>1159</v>
      </c>
      <c r="L173" s="543" t="s">
        <v>1160</v>
      </c>
      <c r="M173" s="500" t="s">
        <v>1161</v>
      </c>
      <c r="N173" s="519" t="s">
        <v>1162</v>
      </c>
      <c r="O173" s="502"/>
    </row>
    <row r="174" customFormat="false" ht="14.5" hidden="false" customHeight="false" outlineLevel="0" collapsed="false">
      <c r="E174" s="463" t="str">
        <f aca="false">IF($C$3,F174,IF($C$11,G174,IF($C$9,H174,IF($C$7,I174,IF($C$8,J174,IF($C$6,K174,IF($C$5,L174,IF($C$10,M174,IF($C$4,N174,IF(O174&lt;&gt;"",O174,F174))))))))))</f>
        <v>Result</v>
      </c>
      <c r="F174" s="497" t="s">
        <v>1163</v>
      </c>
      <c r="G174" s="498" t="s">
        <v>1164</v>
      </c>
      <c r="H174" s="499" t="s">
        <v>1165</v>
      </c>
      <c r="I174" s="500" t="s">
        <v>1166</v>
      </c>
      <c r="J174" s="499" t="s">
        <v>1167</v>
      </c>
      <c r="K174" s="542" t="s">
        <v>1168</v>
      </c>
      <c r="L174" s="543" t="s">
        <v>1169</v>
      </c>
      <c r="M174" s="500" t="s">
        <v>1170</v>
      </c>
      <c r="N174" s="519" t="s">
        <v>1171</v>
      </c>
      <c r="O174" s="502"/>
    </row>
    <row r="175" customFormat="false" ht="14.5" hidden="false" customHeight="false" outlineLevel="0" collapsed="false">
      <c r="E175" s="463" t="str">
        <f aca="false">IF($C$3,F175,IF($C$11,G175,IF($C$9,H175,IF($C$7,I175,IF($C$8,J175,IF($C$6,K175,IF($C$5,L175,IF($C$10,M175,IF($C$4,N175,IF(O175&lt;&gt;"",O175,F175))))))))))</f>
        <v>Points:</v>
      </c>
      <c r="F175" s="497" t="s">
        <v>1172</v>
      </c>
      <c r="G175" s="498" t="s">
        <v>1173</v>
      </c>
      <c r="H175" s="499" t="s">
        <v>1174</v>
      </c>
      <c r="I175" s="500" t="s">
        <v>1172</v>
      </c>
      <c r="J175" s="499" t="s">
        <v>1175</v>
      </c>
      <c r="K175" s="542" t="s">
        <v>1176</v>
      </c>
      <c r="L175" s="543" t="s">
        <v>1172</v>
      </c>
      <c r="M175" s="500" t="s">
        <v>1177</v>
      </c>
      <c r="N175" s="519" t="s">
        <v>1178</v>
      </c>
      <c r="O175" s="502"/>
    </row>
    <row r="176" customFormat="false" ht="14.5" hidden="false" customHeight="false" outlineLevel="0" collapsed="false">
      <c r="E176" s="463" t="str">
        <f aca="false">IF($C$3,F176,IF($C$11,G176,IF($C$9,H176,IF($C$7,I176,IF($C$8,J176,IF($C$6,K176,IF($C$5,L176,IF($C$10,M176,IF($C$4,N176,IF(O176&lt;&gt;"",O176,F176))))))))))</f>
        <v>Sum:</v>
      </c>
      <c r="F176" s="497" t="s">
        <v>1179</v>
      </c>
      <c r="G176" s="498" t="s">
        <v>1180</v>
      </c>
      <c r="H176" s="499" t="s">
        <v>1181</v>
      </c>
      <c r="I176" s="500" t="s">
        <v>1180</v>
      </c>
      <c r="J176" s="499" t="s">
        <v>1182</v>
      </c>
      <c r="K176" s="542" t="s">
        <v>1183</v>
      </c>
      <c r="L176" s="543" t="s">
        <v>1179</v>
      </c>
      <c r="M176" s="500" t="s">
        <v>1180</v>
      </c>
      <c r="N176" s="519" t="s">
        <v>1184</v>
      </c>
      <c r="O176" s="502"/>
    </row>
    <row r="177" customFormat="false" ht="14.5" hidden="false" customHeight="false" outlineLevel="0" collapsed="false">
      <c r="E177" s="463" t="str">
        <f aca="false">IF($C$3,F177,IF($C$11,G177,IF($C$9,H177,IF($C$7,I177,IF($C$8,J177,IF($C$6,K177,IF($C$5,L177,IF($C$10,M177,IF($C$4,N177,IF(O177&lt;&gt;"",O177,F177))))))))))</f>
        <v>result</v>
      </c>
      <c r="F177" s="497" t="s">
        <v>1185</v>
      </c>
      <c r="G177" s="498" t="s">
        <v>1170</v>
      </c>
      <c r="H177" s="499" t="s">
        <v>1186</v>
      </c>
      <c r="I177" s="500" t="s">
        <v>1187</v>
      </c>
      <c r="J177" s="499" t="s">
        <v>1167</v>
      </c>
      <c r="K177" s="542" t="s">
        <v>1168</v>
      </c>
      <c r="L177" s="543" t="s">
        <v>1188</v>
      </c>
      <c r="M177" s="500" t="s">
        <v>1189</v>
      </c>
      <c r="N177" s="519" t="s">
        <v>1190</v>
      </c>
      <c r="O177" s="502"/>
    </row>
    <row r="178" customFormat="false" ht="14.5" hidden="false" customHeight="false" outlineLevel="0" collapsed="false">
      <c r="E178" s="463" t="str">
        <f aca="false">IF($C$3,F178,IF($C$11,G178,IF($C$9,H178,IF($C$7,I178,IF($C$8,J178,IF($C$6,K178,IF($C$5,L178,IF($C$10,M178,IF($C$4,N178,IF(O178&lt;&gt;"",O178,F178))))))))))</f>
        <v>W/D/L</v>
      </c>
      <c r="F178" s="497" t="s">
        <v>1191</v>
      </c>
      <c r="G178" s="498" t="s">
        <v>1192</v>
      </c>
      <c r="H178" s="499" t="s">
        <v>1193</v>
      </c>
      <c r="I178" s="500" t="s">
        <v>1194</v>
      </c>
      <c r="J178" s="499" t="s">
        <v>1195</v>
      </c>
      <c r="K178" s="542" t="s">
        <v>1196</v>
      </c>
      <c r="L178" s="543" t="s">
        <v>1197</v>
      </c>
      <c r="M178" s="500" t="s">
        <v>1198</v>
      </c>
      <c r="N178" s="519" t="s">
        <v>1199</v>
      </c>
      <c r="O178" s="502"/>
    </row>
    <row r="179" customFormat="false" ht="14.5" hidden="false" customHeight="false" outlineLevel="0" collapsed="false">
      <c r="E179" s="463" t="str">
        <f aca="false">IF($C$3,F179,IF($C$11,G179,IF($C$9,H179,IF($C$7,I179,IF($C$8,J179,IF($C$6,K179,IF($C$5,L179,IF($C$10,M179,IF($C$4,N179,IF(O179&lt;&gt;"",O179,F179))))))))))</f>
        <v>GD</v>
      </c>
      <c r="F179" s="497" t="s">
        <v>69</v>
      </c>
      <c r="G179" s="498" t="s">
        <v>1200</v>
      </c>
      <c r="H179" s="499" t="s">
        <v>1201</v>
      </c>
      <c r="I179" s="500" t="s">
        <v>1202</v>
      </c>
      <c r="J179" s="499" t="s">
        <v>618</v>
      </c>
      <c r="K179" s="542" t="s">
        <v>619</v>
      </c>
      <c r="L179" s="543" t="s">
        <v>69</v>
      </c>
      <c r="M179" s="500" t="s">
        <v>1203</v>
      </c>
      <c r="N179" s="519" t="s">
        <v>621</v>
      </c>
      <c r="O179" s="502"/>
    </row>
    <row r="180" customFormat="false" ht="14.5" hidden="false" customHeight="false" outlineLevel="0" collapsed="false">
      <c r="E180" s="463" t="str">
        <f aca="false">IF($C$3,F180,IF($C$11,G180,IF($C$9,H180,IF($C$7,I180,IF($C$8,J180,IF($C$6,K180,IF($C$5,L180,IF($C$10,M180,IF($C$4,N180,IF(O180&lt;&gt;"",O180,F180))))))))))</f>
        <v>exact</v>
      </c>
      <c r="F180" s="497" t="s">
        <v>1204</v>
      </c>
      <c r="G180" s="498" t="s">
        <v>1205</v>
      </c>
      <c r="H180" s="499" t="s">
        <v>1206</v>
      </c>
      <c r="I180" s="500" t="s">
        <v>1205</v>
      </c>
      <c r="J180" s="499" t="s">
        <v>1207</v>
      </c>
      <c r="K180" s="542" t="s">
        <v>1204</v>
      </c>
      <c r="L180" s="543" t="s">
        <v>1208</v>
      </c>
      <c r="M180" s="500" t="s">
        <v>1209</v>
      </c>
      <c r="N180" s="519" t="s">
        <v>1210</v>
      </c>
      <c r="O180" s="502"/>
    </row>
    <row r="181" customFormat="false" ht="14.5" hidden="false" customHeight="false" outlineLevel="0" collapsed="false">
      <c r="E181" s="463" t="str">
        <f aca="false">IF($C$3,F181,IF($C$11,G181,IF($C$9,H181,IF($C$7,I181,IF($C$8,J181,IF($C$6,K181,IF($C$5,L181,IF($C$10,M181,IF($C$4,N181,IF(O181&lt;&gt;"",O181,F181))))))))))</f>
        <v>teams</v>
      </c>
      <c r="F181" s="497" t="s">
        <v>1211</v>
      </c>
      <c r="G181" s="498" t="s">
        <v>1212</v>
      </c>
      <c r="H181" s="499" t="s">
        <v>1213</v>
      </c>
      <c r="I181" s="500" t="s">
        <v>1214</v>
      </c>
      <c r="J181" s="499" t="s">
        <v>1215</v>
      </c>
      <c r="K181" s="542" t="s">
        <v>1211</v>
      </c>
      <c r="L181" s="543" t="s">
        <v>1216</v>
      </c>
      <c r="M181" s="500" t="s">
        <v>1217</v>
      </c>
      <c r="N181" s="519" t="s">
        <v>1218</v>
      </c>
      <c r="O181" s="502"/>
    </row>
    <row r="182" customFormat="false" ht="14.5" hidden="false" customHeight="false" outlineLevel="0" collapsed="false">
      <c r="E182" s="463" t="str">
        <f aca="false">IF($C$3,F182,IF($C$11,G182,IF($C$9,H182,IF($C$7,I182,IF($C$8,J182,IF($C$6,K182,IF($C$5,L182,IF($C$10,M182,IF($C$4,N182,IF(O182&lt;&gt;"",O182,F182))))))))))</f>
        <v>Round of 16</v>
      </c>
      <c r="F182" s="497" t="s">
        <v>1219</v>
      </c>
      <c r="G182" s="498" t="s">
        <v>1220</v>
      </c>
      <c r="H182" s="499" t="s">
        <v>1221</v>
      </c>
      <c r="I182" s="500" t="s">
        <v>1222</v>
      </c>
      <c r="J182" s="499" t="s">
        <v>1223</v>
      </c>
      <c r="K182" s="542" t="s">
        <v>1224</v>
      </c>
      <c r="L182" s="543" t="s">
        <v>1225</v>
      </c>
      <c r="M182" s="500" t="s">
        <v>1226</v>
      </c>
      <c r="N182" s="519" t="s">
        <v>1227</v>
      </c>
      <c r="O182" s="502"/>
    </row>
    <row r="183" customFormat="false" ht="14.5" hidden="false" customHeight="false" outlineLevel="0" collapsed="false">
      <c r="E183" s="463" t="str">
        <f aca="false">IF($C$3,F183,IF($C$11,G183,IF($C$9,H183,IF($C$7,I183,IF($C$8,J183,IF($C$6,K183,IF($C$5,L183,IF($C$10,M183,IF($C$4,N183,IF(O183&lt;&gt;"",O183,F183))))))))))</f>
        <v>Quarter final</v>
      </c>
      <c r="F183" s="513" t="s">
        <v>1228</v>
      </c>
      <c r="G183" s="498" t="s">
        <v>1229</v>
      </c>
      <c r="H183" s="499" t="s">
        <v>1230</v>
      </c>
      <c r="I183" s="500" t="s">
        <v>1231</v>
      </c>
      <c r="J183" s="499" t="s">
        <v>1232</v>
      </c>
      <c r="K183" s="542" t="s">
        <v>1233</v>
      </c>
      <c r="L183" s="543" t="s">
        <v>1234</v>
      </c>
      <c r="M183" s="500" t="s">
        <v>1235</v>
      </c>
      <c r="N183" s="519" t="s">
        <v>1236</v>
      </c>
      <c r="O183" s="502"/>
    </row>
    <row r="184" customFormat="false" ht="14.5" hidden="false" customHeight="false" outlineLevel="0" collapsed="false">
      <c r="E184" s="463" t="str">
        <f aca="false">IF($C$3,F184,IF($C$11,G184,IF($C$9,H184,IF($C$7,I184,IF($C$8,J184,IF($C$6,K184,IF($C$5,L184,IF($C$10,M184,IF($C$4,N184,IF(O184&lt;&gt;"",O184,F184))))))))))</f>
        <v>Semi-Final</v>
      </c>
      <c r="F184" s="497" t="s">
        <v>1237</v>
      </c>
      <c r="G184" s="498" t="s">
        <v>1238</v>
      </c>
      <c r="H184" s="499" t="s">
        <v>1239</v>
      </c>
      <c r="I184" s="500" t="s">
        <v>1240</v>
      </c>
      <c r="J184" s="499" t="s">
        <v>1241</v>
      </c>
      <c r="K184" s="542" t="s">
        <v>1242</v>
      </c>
      <c r="L184" s="543" t="s">
        <v>1243</v>
      </c>
      <c r="M184" s="500" t="s">
        <v>1244</v>
      </c>
      <c r="N184" s="519" t="s">
        <v>1245</v>
      </c>
      <c r="O184" s="502"/>
    </row>
    <row r="185" customFormat="false" ht="14.5" hidden="false" customHeight="false" outlineLevel="0" collapsed="false">
      <c r="E185" s="463" t="str">
        <f aca="false">IF($C$3,F185,IF($C$11,G185,IF($C$9,H185,IF($C$7,I185,IF($C$8,J185,IF($C$6,K185,IF($C$5,L185,IF($C$10,M185,IF($C$4,N185,IF(O185&lt;&gt;"",O185,F185))))))))))</f>
        <v>Third place</v>
      </c>
      <c r="F185" s="497" t="s">
        <v>829</v>
      </c>
      <c r="G185" s="498" t="s">
        <v>830</v>
      </c>
      <c r="H185" s="499" t="s">
        <v>831</v>
      </c>
      <c r="I185" s="500" t="s">
        <v>832</v>
      </c>
      <c r="J185" s="499" t="s">
        <v>833</v>
      </c>
      <c r="K185" s="542" t="s">
        <v>834</v>
      </c>
      <c r="L185" s="543" t="s">
        <v>835</v>
      </c>
      <c r="M185" s="500" t="s">
        <v>836</v>
      </c>
      <c r="N185" s="519" t="s">
        <v>837</v>
      </c>
      <c r="O185" s="502"/>
    </row>
    <row r="186" customFormat="false" ht="14.5" hidden="false" customHeight="false" outlineLevel="0" collapsed="false">
      <c r="E186" s="463" t="str">
        <f aca="false">IF($C$3,F186,IF($C$11,G186,IF($C$9,H186,IF($C$7,I186,IF($C$8,J186,IF($C$6,K186,IF($C$5,L186,IF($C$10,M186,IF($C$4,N186,IF(O186&lt;&gt;"",O186,F186))))))))))</f>
        <v>Final</v>
      </c>
      <c r="F186" s="497" t="s">
        <v>838</v>
      </c>
      <c r="G186" s="498" t="s">
        <v>838</v>
      </c>
      <c r="H186" s="499" t="s">
        <v>839</v>
      </c>
      <c r="I186" s="500" t="s">
        <v>838</v>
      </c>
      <c r="J186" s="499" t="s">
        <v>839</v>
      </c>
      <c r="K186" s="542" t="s">
        <v>839</v>
      </c>
      <c r="L186" s="543" t="s">
        <v>839</v>
      </c>
      <c r="M186" s="500" t="s">
        <v>838</v>
      </c>
      <c r="N186" s="519" t="s">
        <v>840</v>
      </c>
      <c r="O186" s="502"/>
    </row>
    <row r="187" customFormat="false" ht="14.5" hidden="false" customHeight="false" outlineLevel="0" collapsed="false">
      <c r="E187" s="463" t="str">
        <f aca="false">IF($C$3,F187,IF($C$11,G187,IF($C$9,H187,IF($C$7,I187,IF($C$8,J187,IF($C$6,K187,IF($C$5,L187,IF($C$10,M187,IF($C$4,N187,IF(O187&lt;&gt;"",O187,F187))))))))))</f>
        <v>World Champion</v>
      </c>
      <c r="F187" s="526" t="s">
        <v>1246</v>
      </c>
      <c r="G187" s="527" t="s">
        <v>1247</v>
      </c>
      <c r="H187" s="528" t="s">
        <v>1248</v>
      </c>
      <c r="I187" s="529" t="s">
        <v>1249</v>
      </c>
      <c r="J187" s="528" t="s">
        <v>1250</v>
      </c>
      <c r="K187" s="542" t="s">
        <v>1251</v>
      </c>
      <c r="L187" s="543" t="s">
        <v>1252</v>
      </c>
      <c r="M187" s="529" t="s">
        <v>1253</v>
      </c>
      <c r="N187" s="519" t="s">
        <v>1254</v>
      </c>
      <c r="O187" s="544"/>
    </row>
    <row r="188" customFormat="false" ht="14.5" hidden="false" customHeight="false" outlineLevel="0" collapsed="false">
      <c r="E188" s="463" t="str">
        <f aca="false">IF($C$3,F188,IF($C$11,G188,IF($C$9,H188,IF($C$7,I188,IF($C$8,J188,IF($C$6,K188,IF($C$5,L188,IF($C$10,M188,IF($C$4,N188,IF(O188&lt;&gt;"",O188,F188))))))))))</f>
        <v>Hint</v>
      </c>
      <c r="F188" s="526" t="s">
        <v>1255</v>
      </c>
      <c r="G188" s="527" t="s">
        <v>1256</v>
      </c>
      <c r="H188" s="528" t="s">
        <v>1257</v>
      </c>
      <c r="I188" s="529" t="s">
        <v>1258</v>
      </c>
      <c r="J188" s="528" t="s">
        <v>1259</v>
      </c>
      <c r="K188" s="542" t="s">
        <v>1260</v>
      </c>
      <c r="L188" s="543" t="s">
        <v>1261</v>
      </c>
      <c r="M188" s="529" t="s">
        <v>1262</v>
      </c>
      <c r="N188" s="519" t="s">
        <v>1263</v>
      </c>
      <c r="O188" s="544"/>
    </row>
    <row r="189" customFormat="false" ht="14.5" hidden="false" customHeight="false" outlineLevel="0" collapsed="false">
      <c r="E189" s="463" t="str">
        <f aca="false">IF($C$3,F189,IF($C$11,G189,IF($C$9,H189,IF($C$7,I189,IF($C$8,J189,IF($C$6,K189,IF($C$5,L189,IF($C$10,M189,IF($C$4,N189,IF(O189&lt;&gt;"",O189,F189))))))))))</f>
        <v>Factors</v>
      </c>
      <c r="F189" s="526" t="s">
        <v>1264</v>
      </c>
      <c r="G189" s="527" t="s">
        <v>1265</v>
      </c>
      <c r="H189" s="528" t="s">
        <v>1266</v>
      </c>
      <c r="I189" s="529" t="s">
        <v>1267</v>
      </c>
      <c r="J189" s="528" t="s">
        <v>1268</v>
      </c>
      <c r="K189" s="542" t="s">
        <v>1269</v>
      </c>
      <c r="L189" s="543" t="s">
        <v>1270</v>
      </c>
      <c r="M189" s="529" t="s">
        <v>1265</v>
      </c>
      <c r="N189" s="519" t="s">
        <v>1271</v>
      </c>
      <c r="O189" s="544"/>
    </row>
    <row r="190" customFormat="false" ht="14.5" hidden="false" customHeight="false" outlineLevel="0" collapsed="false">
      <c r="E190" s="463" t="str">
        <f aca="false">IF($C$3,F190,IF($C$11,G190,IF($C$9,H190,IF($C$7,I190,IF($C$8,J190,IF($C$6,K190,IF($C$5,L190,IF($C$10,M190,IF($C$4,N190,IF(O190&lt;&gt;"",O190,F190))))))))))</f>
        <v>Settings</v>
      </c>
      <c r="F190" s="526" t="s">
        <v>1272</v>
      </c>
      <c r="G190" s="527" t="s">
        <v>1273</v>
      </c>
      <c r="H190" s="528" t="s">
        <v>1274</v>
      </c>
      <c r="I190" s="529" t="s">
        <v>1275</v>
      </c>
      <c r="J190" s="528" t="s">
        <v>1276</v>
      </c>
      <c r="K190" s="542" t="s">
        <v>1277</v>
      </c>
      <c r="L190" s="543" t="s">
        <v>1278</v>
      </c>
      <c r="M190" s="529" t="s">
        <v>1273</v>
      </c>
      <c r="N190" s="519" t="s">
        <v>1279</v>
      </c>
      <c r="O190" s="544"/>
    </row>
    <row r="191" customFormat="false" ht="14.5" hidden="false" customHeight="false" outlineLevel="0" collapsed="false">
      <c r="E191" s="463" t="str">
        <f aca="false">IF($C$3,F191,IF($C$11,G191,IF($C$9,H191,IF($C$7,I191,IF($C$8,J191,IF($C$6,K191,IF($C$5,L191,IF($C$10,M191,IF($C$4,N191,IF(O191&lt;&gt;"",O191,F191))))))))))</f>
        <v>many g.</v>
      </c>
      <c r="F191" s="497" t="s">
        <v>1280</v>
      </c>
      <c r="G191" s="498" t="s">
        <v>1281</v>
      </c>
      <c r="H191" s="499" t="s">
        <v>1282</v>
      </c>
      <c r="I191" s="500" t="s">
        <v>1283</v>
      </c>
      <c r="J191" s="499" t="s">
        <v>1284</v>
      </c>
      <c r="K191" s="542" t="s">
        <v>1285</v>
      </c>
      <c r="L191" s="543" t="s">
        <v>1286</v>
      </c>
      <c r="M191" s="500" t="s">
        <v>1287</v>
      </c>
      <c r="N191" s="519" t="s">
        <v>1288</v>
      </c>
      <c r="O191" s="544"/>
    </row>
    <row r="192" customFormat="false" ht="31.5" hidden="false" customHeight="true" outlineLevel="0" collapsed="false">
      <c r="E192" s="463" t="str">
        <f aca="false">IF($C$3,F192,IF($C$11,G192,IF($C$9,H192,IF($C$7,I192,IF($C$8,J192,IF($C$6,K192,IF($C$5,L192,IF($C$10,M192,IF($C$4,N192,IF(O192&lt;&gt;"",O192,F192))))))))))</f>
        <v>Won/Draw/Loss:</v>
      </c>
      <c r="F192" s="526" t="s">
        <v>1289</v>
      </c>
      <c r="G192" s="527" t="s">
        <v>1290</v>
      </c>
      <c r="H192" s="528" t="s">
        <v>1291</v>
      </c>
      <c r="I192" s="529" t="s">
        <v>1292</v>
      </c>
      <c r="J192" s="528" t="s">
        <v>1293</v>
      </c>
      <c r="K192" s="542" t="s">
        <v>1294</v>
      </c>
      <c r="L192" s="543" t="s">
        <v>1295</v>
      </c>
      <c r="M192" s="529" t="s">
        <v>1296</v>
      </c>
      <c r="N192" s="519" t="s">
        <v>1297</v>
      </c>
      <c r="O192" s="544"/>
    </row>
    <row r="193" customFormat="false" ht="15" hidden="false" customHeight="true" outlineLevel="0" collapsed="false">
      <c r="E193" s="463" t="str">
        <f aca="false">IF($C$3,F193,IF($C$11,G193,IF($C$9,H193,IF($C$7,I193,IF($C$8,J193,IF($C$6,K193,IF($C$5,L193,IF($C$10,M193,IF($C$4,N193,IF(O193&lt;&gt;"",O193,F193))))))))))</f>
        <v>goal difference:</v>
      </c>
      <c r="F193" s="526" t="s">
        <v>1298</v>
      </c>
      <c r="G193" s="527" t="s">
        <v>1299</v>
      </c>
      <c r="H193" s="528" t="s">
        <v>1300</v>
      </c>
      <c r="I193" s="529" t="s">
        <v>1301</v>
      </c>
      <c r="J193" s="528" t="s">
        <v>1302</v>
      </c>
      <c r="K193" s="542" t="s">
        <v>1303</v>
      </c>
      <c r="L193" s="543" t="s">
        <v>1304</v>
      </c>
      <c r="M193" s="529" t="s">
        <v>1305</v>
      </c>
      <c r="N193" s="519" t="s">
        <v>1306</v>
      </c>
      <c r="O193" s="544"/>
    </row>
    <row r="194" customFormat="false" ht="46.5" hidden="false" customHeight="true" outlineLevel="0" collapsed="false">
      <c r="E194" s="463" t="str">
        <f aca="false">IF($C$3,F194,IF($C$11,G194,IF($C$9,H194,IF($C$7,I194,IF($C$8,J194,IF($C$6,K194,IF($C$5,L194,IF($C$10,M194,IF($C$4,N194,IF(O194&lt;&gt;"",O194,F194))))))))))</f>
        <v>Many goals - good approximation</v>
      </c>
      <c r="F194" s="526" t="s">
        <v>1307</v>
      </c>
      <c r="G194" s="527" t="s">
        <v>1308</v>
      </c>
      <c r="H194" s="528" t="s">
        <v>1309</v>
      </c>
      <c r="I194" s="529" t="s">
        <v>1310</v>
      </c>
      <c r="J194" s="528" t="s">
        <v>1311</v>
      </c>
      <c r="K194" s="542" t="s">
        <v>1312</v>
      </c>
      <c r="L194" s="543" t="s">
        <v>1313</v>
      </c>
      <c r="M194" s="529" t="s">
        <v>1314</v>
      </c>
      <c r="N194" s="519" t="s">
        <v>1315</v>
      </c>
      <c r="O194" s="544"/>
    </row>
    <row r="195" customFormat="false" ht="15" hidden="false" customHeight="true" outlineLevel="0" collapsed="false">
      <c r="E195" s="463" t="str">
        <f aca="false">IF($C$3,F195,IF($C$11,G195,IF($C$9,H195,IF($C$7,I195,IF($C$8,J195,IF($C$6,K195,IF($C$5,L195,IF($C$10,M195,IF($C$4,N195,IF(O195&lt;&gt;"",O195,F195))))))))))</f>
        <v>goals exact:</v>
      </c>
      <c r="F195" s="526" t="s">
        <v>1316</v>
      </c>
      <c r="G195" s="527" t="s">
        <v>1317</v>
      </c>
      <c r="H195" s="528" t="s">
        <v>1318</v>
      </c>
      <c r="I195" s="529" t="s">
        <v>1319</v>
      </c>
      <c r="J195" s="528" t="s">
        <v>1320</v>
      </c>
      <c r="K195" s="542" t="s">
        <v>1321</v>
      </c>
      <c r="L195" s="543" t="s">
        <v>1322</v>
      </c>
      <c r="M195" s="529" t="s">
        <v>1323</v>
      </c>
      <c r="N195" s="519" t="s">
        <v>1324</v>
      </c>
      <c r="O195" s="544"/>
    </row>
    <row r="196" customFormat="false" ht="35.25" hidden="false" customHeight="true" outlineLevel="0" collapsed="false">
      <c r="E196" s="463" t="str">
        <f aca="false">IF($C$3,F196,IF($C$11,G196,IF($C$9,H196,IF($C$7,I196,IF($C$8,J196,IF($C$6,K196,IF($C$5,L196,IF($C$10,M196,IF($C$4,N196,IF(O196&lt;&gt;"",O196,F196))))))))))</f>
        <v>correct team (knockout phase):</v>
      </c>
      <c r="F196" s="526" t="s">
        <v>1325</v>
      </c>
      <c r="G196" s="527" t="s">
        <v>1326</v>
      </c>
      <c r="H196" s="528" t="s">
        <v>1327</v>
      </c>
      <c r="I196" s="529" t="s">
        <v>1328</v>
      </c>
      <c r="J196" s="528" t="s">
        <v>1329</v>
      </c>
      <c r="K196" s="542" t="s">
        <v>1330</v>
      </c>
      <c r="L196" s="543" t="s">
        <v>1331</v>
      </c>
      <c r="M196" s="529" t="s">
        <v>1332</v>
      </c>
      <c r="N196" s="519" t="s">
        <v>1333</v>
      </c>
      <c r="O196" s="544"/>
    </row>
    <row r="197" customFormat="false" ht="121.5" hidden="false" customHeight="true" outlineLevel="0" collapsed="false">
      <c r="E197" s="463" t="str">
        <f aca="false">IF($C$3,F197,IF($C$11,G197,IF($C$9,H197,IF($C$7,I197,IF($C$8,J197,IF($C$6,K197,IF($C$5,L197,IF($C$10,M197,IF($C$4,N197,IF(O197&lt;&gt;"",O197,F197))))))))))</f>
        <v>For example, to add ten more people, select columns HI through MG and copy them to the right. Finished.
(Remove sheet protection!)</v>
      </c>
      <c r="F197" s="526" t="s">
        <v>1334</v>
      </c>
      <c r="G197" s="527" t="s">
        <v>1335</v>
      </c>
      <c r="H197" s="528" t="s">
        <v>1336</v>
      </c>
      <c r="I197" s="529" t="s">
        <v>1337</v>
      </c>
      <c r="J197" s="528" t="s">
        <v>1338</v>
      </c>
      <c r="K197" s="542" t="s">
        <v>1339</v>
      </c>
      <c r="L197" s="543" t="s">
        <v>1340</v>
      </c>
      <c r="M197" s="529" t="s">
        <v>1341</v>
      </c>
      <c r="N197" s="519" t="s">
        <v>1342</v>
      </c>
      <c r="O197" s="544"/>
    </row>
    <row r="198" customFormat="false" ht="107.25" hidden="false" customHeight="true" outlineLevel="0" collapsed="false">
      <c r="E198" s="463" t="str">
        <f aca="false">IF($C$3,F198,IF($C$11,G198,IF($C$9,H198,IF($C$7,I198,IF($C$8,J198,IF($C$6,K198,IF($C$5,L198,IF($C$10,M198,IF($C$4,N198,IF(O198&lt;&gt;"",O198,F198))))))))))</f>
        <v>To predict the teams in the KO round, enter the team numbers in the yellow fields.</v>
      </c>
      <c r="F198" s="526" t="s">
        <v>1343</v>
      </c>
      <c r="G198" s="527" t="s">
        <v>1344</v>
      </c>
      <c r="H198" s="528" t="s">
        <v>1345</v>
      </c>
      <c r="I198" s="529" t="s">
        <v>1346</v>
      </c>
      <c r="J198" s="528" t="s">
        <v>1347</v>
      </c>
      <c r="K198" s="542" t="s">
        <v>1348</v>
      </c>
      <c r="L198" s="543" t="s">
        <v>1349</v>
      </c>
      <c r="M198" s="529" t="s">
        <v>1350</v>
      </c>
      <c r="N198" s="519" t="s">
        <v>1351</v>
      </c>
      <c r="O198" s="544"/>
    </row>
    <row r="199" customFormat="false" ht="123" hidden="false" customHeight="true" outlineLevel="0" collapsed="false">
      <c r="E199" s="463" t="str">
        <f aca="false">IF($C$3,F199,IF($C$11,G199,IF($C$9,H199,IF($C$7,I199,IF($C$8,J199,IF($C$6,K199,IF($C$5,L199,IF($C$10,M199,IF($C$4,N199,IF(O199&lt;&gt;"",O199,F199))))))))))</f>
        <v>The factors for the individual categories and other presettings can be selected on the 'PrSettings' worksheet.</v>
      </c>
      <c r="F199" s="526" t="s">
        <v>1352</v>
      </c>
      <c r="G199" s="527" t="s">
        <v>1353</v>
      </c>
      <c r="H199" s="528" t="s">
        <v>1354</v>
      </c>
      <c r="I199" s="529" t="s">
        <v>1355</v>
      </c>
      <c r="J199" s="528" t="s">
        <v>1356</v>
      </c>
      <c r="K199" s="542" t="s">
        <v>1357</v>
      </c>
      <c r="L199" s="543" t="s">
        <v>1358</v>
      </c>
      <c r="M199" s="529" t="s">
        <v>1359</v>
      </c>
      <c r="N199" s="519" t="s">
        <v>1360</v>
      </c>
      <c r="O199" s="544"/>
    </row>
    <row r="200" customFormat="false" ht="14.5" hidden="false" customHeight="false" outlineLevel="0" collapsed="false">
      <c r="E200" s="463" t="str">
        <f aca="false">IF($C$3,F200,IF($C$11,G200,IF($C$9,H200,IF($C$7,I200,IF($C$8,J200,IF($C$6,K200,IF($C$5,L200,IF($C$10,M200,IF($C$4,N200,IF(O200&lt;&gt;"",O200,F200))))))))))</f>
        <v>Access to file</v>
      </c>
      <c r="F200" s="497" t="s">
        <v>1361</v>
      </c>
      <c r="G200" s="498" t="s">
        <v>1362</v>
      </c>
      <c r="H200" s="499" t="s">
        <v>1363</v>
      </c>
      <c r="I200" s="500" t="s">
        <v>1364</v>
      </c>
      <c r="J200" s="499" t="s">
        <v>1365</v>
      </c>
      <c r="K200" s="503" t="s">
        <v>1366</v>
      </c>
      <c r="L200" s="504" t="s">
        <v>1367</v>
      </c>
      <c r="M200" s="500" t="s">
        <v>1368</v>
      </c>
      <c r="N200" s="501" t="s">
        <v>1369</v>
      </c>
      <c r="O200" s="502"/>
    </row>
    <row r="201" customFormat="false" ht="14.5" hidden="false" customHeight="false" outlineLevel="0" collapsed="false">
      <c r="E201" s="463" t="str">
        <f aca="false">IF($C$3,F201,IF($C$11,G201,IF($C$9,H201,IF($C$7,I201,IF($C$8,J201,IF($C$6,K201,IF($C$5,L201,IF($C$10,M201,IF($C$4,N201,IF(O201&lt;&gt;"",O201,F201))))))))))</f>
        <v>Worksheet</v>
      </c>
      <c r="F201" s="526" t="s">
        <v>1370</v>
      </c>
      <c r="G201" s="527" t="s">
        <v>1371</v>
      </c>
      <c r="H201" s="528" t="s">
        <v>1372</v>
      </c>
      <c r="I201" s="529" t="s">
        <v>1373</v>
      </c>
      <c r="J201" s="528" t="s">
        <v>1374</v>
      </c>
      <c r="K201" s="542" t="s">
        <v>1375</v>
      </c>
      <c r="L201" s="543" t="s">
        <v>1376</v>
      </c>
      <c r="M201" s="529" t="s">
        <v>1377</v>
      </c>
      <c r="N201" s="519" t="s">
        <v>1378</v>
      </c>
      <c r="O201" s="544"/>
    </row>
    <row r="202" customFormat="false" ht="14.5" hidden="false" customHeight="false" outlineLevel="0" collapsed="false">
      <c r="E202" s="463" t="str">
        <f aca="false">IF($C$3,F202,IF($C$11,G202,IF($C$9,H202,IF($C$7,I202,IF($C$8,J202,IF($C$6,K202,IF($C$5,L202,IF($C$10,M202,IF($C$4,N202,IF(O202&lt;&gt;"",O202,F202))))))))))</f>
        <v>Final Winner:</v>
      </c>
      <c r="F202" s="545" t="s">
        <v>1379</v>
      </c>
      <c r="G202" s="546" t="s">
        <v>1380</v>
      </c>
      <c r="H202" s="547" t="s">
        <v>1381</v>
      </c>
      <c r="I202" s="548" t="s">
        <v>1382</v>
      </c>
      <c r="J202" s="547" t="s">
        <v>1383</v>
      </c>
      <c r="K202" s="549" t="s">
        <v>1384</v>
      </c>
      <c r="L202" s="550" t="s">
        <v>1385</v>
      </c>
      <c r="M202" s="548" t="s">
        <v>1386</v>
      </c>
      <c r="N202" s="551" t="s">
        <v>1387</v>
      </c>
      <c r="O202" s="552"/>
    </row>
    <row r="203" customFormat="false" ht="58" hidden="false" customHeight="false" outlineLevel="0" collapsed="false">
      <c r="E203" s="463" t="str">
        <f aca="false">IF($C$3,F203,IF($C$11,G203,IF($C$9,H203,IF($C$7,I203,IF($C$8,J203,IF($C$6,K203,IF($C$5,L203,IF($C$10,M203,IF($C$4,N203,IF(O203&lt;&gt;"",O203,F203))))))))))</f>
        <v>Points for goal difference in the event of a draw:</v>
      </c>
      <c r="F203" s="497" t="s">
        <v>1388</v>
      </c>
      <c r="G203" s="498" t="s">
        <v>1389</v>
      </c>
      <c r="H203" s="499" t="s">
        <v>1390</v>
      </c>
      <c r="I203" s="500" t="s">
        <v>1391</v>
      </c>
      <c r="J203" s="499" t="s">
        <v>1392</v>
      </c>
      <c r="K203" s="503" t="s">
        <v>1393</v>
      </c>
      <c r="L203" s="504" t="s">
        <v>1394</v>
      </c>
      <c r="M203" s="500" t="s">
        <v>1395</v>
      </c>
      <c r="N203" s="501" t="s">
        <v>1396</v>
      </c>
      <c r="O203" s="502"/>
    </row>
    <row r="204" customFormat="false" ht="14.5" hidden="false" customHeight="false" outlineLevel="0" collapsed="false">
      <c r="E204" s="463" t="str">
        <f aca="false">IF($C$3,F204,IF($C$11,G204,IF($C$9,H204,IF($C$7,I204,IF($C$8,J204,IF($C$6,K204,IF($C$5,L204,IF($C$10,M204,IF($C$4,N204,IF(O204&lt;&gt;"",O204,F204))))))))))</f>
        <v>yes</v>
      </c>
      <c r="F204" s="497" t="s">
        <v>1397</v>
      </c>
      <c r="G204" s="498" t="s">
        <v>1398</v>
      </c>
      <c r="H204" s="499" t="s">
        <v>1399</v>
      </c>
      <c r="I204" s="500" t="s">
        <v>1400</v>
      </c>
      <c r="J204" s="499" t="s">
        <v>1401</v>
      </c>
      <c r="K204" s="503" t="s">
        <v>1401</v>
      </c>
      <c r="L204" s="504" t="s">
        <v>1402</v>
      </c>
      <c r="M204" s="500" t="s">
        <v>1403</v>
      </c>
      <c r="N204" s="501" t="s">
        <v>1404</v>
      </c>
      <c r="O204" s="502"/>
    </row>
    <row r="205" customFormat="false" ht="14.5" hidden="false" customHeight="false" outlineLevel="0" collapsed="false">
      <c r="E205" s="463" t="str">
        <f aca="false">IF($C$3,F205,IF($C$11,G205,IF($C$9,H205,IF($C$7,I205,IF($C$8,J205,IF($C$6,K205,IF($C$5,L205,IF($C$10,M205,IF($C$4,N205,IF(O205&lt;&gt;"",O205,F205))))))))))</f>
        <v>no</v>
      </c>
      <c r="F205" s="497" t="s">
        <v>1405</v>
      </c>
      <c r="G205" s="498" t="s">
        <v>1405</v>
      </c>
      <c r="H205" s="499" t="s">
        <v>1405</v>
      </c>
      <c r="I205" s="500" t="s">
        <v>1406</v>
      </c>
      <c r="J205" s="499" t="s">
        <v>1407</v>
      </c>
      <c r="K205" s="503" t="s">
        <v>1408</v>
      </c>
      <c r="L205" s="504" t="s">
        <v>1409</v>
      </c>
      <c r="M205" s="500" t="s">
        <v>1410</v>
      </c>
      <c r="N205" s="501" t="s">
        <v>1411</v>
      </c>
      <c r="O205" s="502"/>
    </row>
    <row r="206" customFormat="false" ht="58" hidden="false" customHeight="false" outlineLevel="0" collapsed="false">
      <c r="E206" s="463" t="str">
        <f aca="false">IF($C$3,F206,IF($C$11,G206,IF($C$9,H206,IF($C$7,I206,IF($C$8,J206,IF($C$6,K206,IF($C$5,L206,IF($C$10,M206,IF($C$4,N206,IF(O206&lt;&gt;"",O206,F206))))))))))</f>
        <v>Minimum number for 'Many Goals' in the event of a draw:</v>
      </c>
      <c r="F206" s="526" t="s">
        <v>1412</v>
      </c>
      <c r="G206" s="527" t="s">
        <v>1413</v>
      </c>
      <c r="H206" s="528" t="s">
        <v>1414</v>
      </c>
      <c r="I206" s="529" t="s">
        <v>1415</v>
      </c>
      <c r="J206" s="528" t="s">
        <v>1416</v>
      </c>
      <c r="K206" s="542" t="s">
        <v>1417</v>
      </c>
      <c r="L206" s="543" t="s">
        <v>1418</v>
      </c>
      <c r="M206" s="529" t="s">
        <v>1419</v>
      </c>
      <c r="N206" s="519" t="s">
        <v>1420</v>
      </c>
      <c r="O206" s="544"/>
    </row>
    <row r="207" customFormat="false" ht="43.5" hidden="false" customHeight="false" outlineLevel="0" collapsed="false">
      <c r="E207" s="463" t="str">
        <f aca="false">IF($C$3,F207,IF($C$11,G207,IF($C$9,H207,IF($C$7,I207,IF($C$8,J207,IF($C$6,K207,IF($C$5,L207,IF($C$10,M207,IF($C$4,N207,IF(O207&lt;&gt;"",O207,F207))))))))))</f>
        <v>Minimum number for a large goal difference:</v>
      </c>
      <c r="F207" s="526" t="s">
        <v>1421</v>
      </c>
      <c r="G207" s="527" t="s">
        <v>1422</v>
      </c>
      <c r="H207" s="528" t="s">
        <v>1423</v>
      </c>
      <c r="I207" s="529" t="s">
        <v>1424</v>
      </c>
      <c r="J207" s="528" t="s">
        <v>1425</v>
      </c>
      <c r="K207" s="542" t="s">
        <v>1426</v>
      </c>
      <c r="L207" s="543" t="s">
        <v>1427</v>
      </c>
      <c r="M207" s="529" t="s">
        <v>1428</v>
      </c>
      <c r="N207" s="519" t="s">
        <v>1429</v>
      </c>
      <c r="O207" s="544"/>
    </row>
    <row r="208" customFormat="false" ht="138" hidden="false" customHeight="true" outlineLevel="0" collapsed="false">
      <c r="E208" s="463" t="str">
        <f aca="false">IF($C$3,F208,IF($C$11,G208,IF($C$9,H208,IF($C$7,I208,IF($C$8,J208,IF($C$6,K208,IF($C$5,L208,IF($C$10,M208,IF($C$4,N208,IF(O208&lt;&gt;"",O208,F208))))))))))</f>
        <v>If many goals have been scored, points can also be awarded for a good approximation of the result. There are 3 cases:</v>
      </c>
      <c r="F208" s="526" t="s">
        <v>1430</v>
      </c>
      <c r="G208" s="527" t="s">
        <v>1431</v>
      </c>
      <c r="H208" s="528" t="s">
        <v>1432</v>
      </c>
      <c r="I208" s="529" t="s">
        <v>1433</v>
      </c>
      <c r="J208" s="528" t="s">
        <v>1434</v>
      </c>
      <c r="K208" s="542" t="s">
        <v>1435</v>
      </c>
      <c r="L208" s="543" t="s">
        <v>1436</v>
      </c>
      <c r="M208" s="529" t="s">
        <v>1437</v>
      </c>
      <c r="N208" s="519" t="s">
        <v>1438</v>
      </c>
      <c r="O208" s="544"/>
    </row>
    <row r="209" customFormat="false" ht="53.25" hidden="false" customHeight="true" outlineLevel="0" collapsed="false">
      <c r="E209" s="463" t="str">
        <f aca="false">IF($C$3,F209,IF($C$11,G209,IF($C$9,H209,IF($C$7,I209,IF($C$8,J209,IF($C$6,K209,IF($C$5,L209,IF($C$10,M209,IF($C$4,N209,IF(O209&lt;&gt;"",O209,F209))))))))))</f>
        <v>a) Deviation of a maximum of 1 goal in a draw
     e.g. 4-4 instead of 5-5</v>
      </c>
      <c r="F209" s="526" t="s">
        <v>1439</v>
      </c>
      <c r="G209" s="527" t="s">
        <v>1440</v>
      </c>
      <c r="H209" s="528" t="s">
        <v>1441</v>
      </c>
      <c r="I209" s="529" t="s">
        <v>1442</v>
      </c>
      <c r="J209" s="528" t="s">
        <v>1443</v>
      </c>
      <c r="K209" s="542" t="s">
        <v>1444</v>
      </c>
      <c r="L209" s="543" t="s">
        <v>1445</v>
      </c>
      <c r="M209" s="529" t="s">
        <v>1446</v>
      </c>
      <c r="N209" s="519" t="s">
        <v>1447</v>
      </c>
      <c r="O209" s="544"/>
    </row>
    <row r="210" customFormat="false" ht="53.25" hidden="false" customHeight="true" outlineLevel="0" collapsed="false">
      <c r="E210" s="463" t="str">
        <f aca="false">IF($C$3,F210,IF($C$11,G210,IF($C$9,H210,IF($C$7,I210,IF($C$8,J210,IF($C$6,K210,IF($C$5,L210,IF($C$10,M210,IF($C$4,N210,IF(O210&lt;&gt;"",O210,F210))))))))))</f>
        <v>b) Deviation of a maximum of 1 goal in the goal difference
     e.g. 4-1 instead of 5-1</v>
      </c>
      <c r="F210" s="526" t="s">
        <v>1448</v>
      </c>
      <c r="G210" s="527" t="s">
        <v>1449</v>
      </c>
      <c r="H210" s="528" t="s">
        <v>1450</v>
      </c>
      <c r="I210" s="529" t="s">
        <v>1451</v>
      </c>
      <c r="J210" s="528" t="s">
        <v>1452</v>
      </c>
      <c r="K210" s="542" t="s">
        <v>1453</v>
      </c>
      <c r="L210" s="543" t="s">
        <v>1454</v>
      </c>
      <c r="M210" s="529" t="s">
        <v>1455</v>
      </c>
      <c r="N210" s="519" t="s">
        <v>1456</v>
      </c>
      <c r="O210" s="544"/>
    </row>
    <row r="211" customFormat="false" ht="76.5" hidden="false" customHeight="true" outlineLevel="0" collapsed="false">
      <c r="E211" s="463" t="str">
        <f aca="false">IF($C$3,F211,IF($C$11,G211,IF($C$9,H211,IF($C$7,I211,IF($C$8,J211,IF($C$6,K211,IF($C$5,L211,IF($C$10,M211,IF($C$4,N211,IF(O211&lt;&gt;"",O211,F211))))))))))</f>
        <v>c) Deviation of a maximum of 1 goal for one team or for both teams. A deviation for both teams must be in the same direction,
     e.g. 5-1 instead of 6-2</v>
      </c>
      <c r="F211" s="526" t="s">
        <v>1457</v>
      </c>
      <c r="G211" s="527" t="s">
        <v>1458</v>
      </c>
      <c r="H211" s="528" t="s">
        <v>1459</v>
      </c>
      <c r="I211" s="529" t="s">
        <v>1460</v>
      </c>
      <c r="J211" s="528" t="s">
        <v>1461</v>
      </c>
      <c r="K211" s="542" t="s">
        <v>1462</v>
      </c>
      <c r="L211" s="543" t="s">
        <v>1463</v>
      </c>
      <c r="M211" s="529" t="s">
        <v>1464</v>
      </c>
      <c r="N211" s="519" t="s">
        <v>1465</v>
      </c>
      <c r="O211" s="544"/>
    </row>
    <row r="212" customFormat="false" ht="158.25" hidden="false" customHeight="true" outlineLevel="0" collapsed="false">
      <c r="E212" s="463" t="str">
        <f aca="false">IF($C$3,F212,IF($C$11,G212,IF($C$9,H212,IF($C$7,I212,IF($C$8,J212,IF($C$6,K212,IF($C$5,L212,IF($C$10,M212,IF($C$4,N212,IF(O212&lt;&gt;"",O212,F212))))))))))</f>
        <v>If you don't want that, you can enter a zero for the relevant factor.
You can also deactivate individual options by entering a minimum of 99.</v>
      </c>
      <c r="F212" s="526" t="s">
        <v>1466</v>
      </c>
      <c r="G212" s="527" t="s">
        <v>1467</v>
      </c>
      <c r="H212" s="528" t="s">
        <v>1468</v>
      </c>
      <c r="I212" s="529" t="s">
        <v>1469</v>
      </c>
      <c r="J212" s="528" t="s">
        <v>1470</v>
      </c>
      <c r="K212" s="542" t="s">
        <v>1471</v>
      </c>
      <c r="L212" s="543" t="s">
        <v>1472</v>
      </c>
      <c r="M212" s="529" t="s">
        <v>1473</v>
      </c>
      <c r="N212" s="519" t="s">
        <v>1474</v>
      </c>
      <c r="O212" s="544"/>
    </row>
    <row r="213" customFormat="false" ht="246.5" hidden="false" customHeight="false" outlineLevel="0" collapsed="false">
      <c r="E213" s="463"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26" t="s">
        <v>1475</v>
      </c>
      <c r="G213" s="527" t="s">
        <v>1476</v>
      </c>
      <c r="H213" s="528" t="s">
        <v>1477</v>
      </c>
      <c r="I213" s="529" t="s">
        <v>1478</v>
      </c>
      <c r="J213" s="528" t="s">
        <v>1479</v>
      </c>
      <c r="K213" s="542" t="s">
        <v>1480</v>
      </c>
      <c r="L213" s="543" t="s">
        <v>1481</v>
      </c>
      <c r="M213" s="529" t="s">
        <v>1482</v>
      </c>
      <c r="N213" s="519" t="s">
        <v>1483</v>
      </c>
      <c r="O213" s="544"/>
    </row>
    <row r="214" customFormat="false" ht="47.25" hidden="false" customHeight="true" outlineLevel="0" collapsed="false">
      <c r="E214" s="463" t="str">
        <f aca="false">IF($C$3,F214,IF($C$11,G214,IF($C$9,H214,IF($C$7,I214,IF($C$8,J214,IF($C$6,K214,IF($C$5,L214,IF($C$10,M214,IF($C$4,N214,IF(O214&lt;&gt;"",O214,F214))))))))))</f>
        <v>Minimum number for a large sum of goals:</v>
      </c>
      <c r="F214" s="526" t="s">
        <v>1484</v>
      </c>
      <c r="G214" s="527" t="s">
        <v>1485</v>
      </c>
      <c r="H214" s="528" t="s">
        <v>1486</v>
      </c>
      <c r="I214" s="529" t="s">
        <v>1487</v>
      </c>
      <c r="J214" s="528" t="s">
        <v>1488</v>
      </c>
      <c r="K214" s="542" t="s">
        <v>1489</v>
      </c>
      <c r="L214" s="543" t="s">
        <v>1490</v>
      </c>
      <c r="M214" s="529" t="s">
        <v>1491</v>
      </c>
      <c r="N214" s="519" t="s">
        <v>1492</v>
      </c>
      <c r="O214" s="544"/>
    </row>
    <row r="215" customFormat="false" ht="257.25" hidden="false" customHeight="true" outlineLevel="0" collapsed="false">
      <c r="E215" s="463"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26" t="s">
        <v>1493</v>
      </c>
      <c r="G215" s="527" t="s">
        <v>1494</v>
      </c>
      <c r="H215" s="528" t="s">
        <v>1495</v>
      </c>
      <c r="I215" s="529" t="s">
        <v>1496</v>
      </c>
      <c r="J215" s="528" t="s">
        <v>1497</v>
      </c>
      <c r="K215" s="542" t="s">
        <v>1498</v>
      </c>
      <c r="L215" s="543" t="s">
        <v>1499</v>
      </c>
      <c r="M215" s="529" t="s">
        <v>1500</v>
      </c>
      <c r="N215" s="519" t="s">
        <v>1501</v>
      </c>
      <c r="O215" s="544"/>
    </row>
    <row r="216" customFormat="false" ht="19.5" hidden="false" customHeight="true" outlineLevel="0" collapsed="false">
      <c r="E216" s="463" t="str">
        <f aca="false">IF($C$3,F216,IF($C$11,G216,IF($C$9,H216,IF($C$7,I216,IF($C$8,J216,IF($C$6,K216,IF($C$5,L216,IF($C$10,M216,IF($C$4,N216,IF(O216&lt;&gt;"",O216,F216))))))))))</f>
        <v>Number:</v>
      </c>
      <c r="F216" s="526" t="s">
        <v>1502</v>
      </c>
      <c r="G216" s="527" t="s">
        <v>1503</v>
      </c>
      <c r="H216" s="528" t="s">
        <v>1504</v>
      </c>
      <c r="I216" s="529" t="s">
        <v>1505</v>
      </c>
      <c r="J216" s="528" t="s">
        <v>1506</v>
      </c>
      <c r="K216" s="542" t="s">
        <v>1507</v>
      </c>
      <c r="L216" s="543" t="s">
        <v>1507</v>
      </c>
      <c r="M216" s="529" t="s">
        <v>1503</v>
      </c>
      <c r="N216" s="519" t="s">
        <v>1508</v>
      </c>
      <c r="O216" s="544"/>
    </row>
    <row r="217" customFormat="false" ht="27.75" hidden="false" customHeight="true" outlineLevel="0" collapsed="false">
      <c r="E217" s="463" t="str">
        <f aca="false">IF($C$3,F217,IF($C$11,G217,IF($C$9,H217,IF($C$7,I217,IF($C$8,J217,IF($C$6,K217,IF($C$5,L217,IF($C$10,M217,IF($C$4,N217,IF(O217&lt;&gt;"",O217,F217))))))))))</f>
        <v>European Champion</v>
      </c>
      <c r="F217" s="526" t="s">
        <v>1509</v>
      </c>
      <c r="G217" s="527" t="s">
        <v>1510</v>
      </c>
      <c r="H217" s="528" t="s">
        <v>1511</v>
      </c>
      <c r="I217" s="529" t="s">
        <v>1512</v>
      </c>
      <c r="J217" s="528" t="s">
        <v>1513</v>
      </c>
      <c r="K217" s="542" t="s">
        <v>1514</v>
      </c>
      <c r="L217" s="543" t="s">
        <v>1515</v>
      </c>
      <c r="M217" s="529" t="s">
        <v>1516</v>
      </c>
      <c r="N217" s="519" t="s">
        <v>1517</v>
      </c>
      <c r="O217" s="544"/>
    </row>
    <row r="218" customFormat="false" ht="15" hidden="false" customHeight="false" outlineLevel="0" collapsed="false">
      <c r="E218" s="463" t="n">
        <f aca="false">IF($C$3,F218,IF($C$11,G218,IF($C$9,H218,IF($C$7,I218,IF($C$8,J218,IF($C$6,K218,IF($C$5,L218,IF($C$10,M218,IF($C$4,N218,IF(O218&lt;&gt;"",O218,F218))))))))))</f>
        <v>0</v>
      </c>
      <c r="F218" s="531"/>
      <c r="G218" s="532"/>
      <c r="H218" s="533"/>
      <c r="I218" s="534"/>
      <c r="J218" s="533"/>
      <c r="K218" s="553"/>
      <c r="L218" s="554"/>
      <c r="M218" s="534"/>
      <c r="N218" s="537"/>
      <c r="O218" s="538"/>
    </row>
    <row r="219" customFormat="false" ht="15.5" hidden="false" customHeight="false" outlineLevel="0" collapsed="false">
      <c r="E219" s="463"/>
    </row>
    <row r="220" customFormat="false" ht="29" hidden="false" customHeight="false" outlineLevel="0" collapsed="false">
      <c r="E220" s="463"/>
      <c r="F220" s="494" t="s">
        <v>1518</v>
      </c>
      <c r="G220" s="555"/>
      <c r="H220" s="555"/>
      <c r="I220" s="555"/>
      <c r="J220" s="555"/>
      <c r="K220" s="556"/>
      <c r="L220" s="555"/>
      <c r="M220" s="555"/>
      <c r="N220" s="555"/>
      <c r="O220" s="557"/>
    </row>
    <row r="221" customFormat="false" ht="14.5" hidden="false" customHeight="false" outlineLevel="0" collapsed="false">
      <c r="E221" s="463" t="str">
        <f aca="false">IF($C$3,F221,IF($C$11,G221,IF($C$9,H221,IF($C$7,I221,IF($C$8,J221,IF($C$6,K221,IF($C$5,L221,IF($C$10,M221,IF($C$4,N221,IF(O221&lt;&gt;"",O221,F221))))))))))</f>
        <v>Daily schedule</v>
      </c>
      <c r="F221" s="472" t="s">
        <v>1518</v>
      </c>
      <c r="G221" s="473" t="s">
        <v>1519</v>
      </c>
      <c r="H221" s="474" t="s">
        <v>1520</v>
      </c>
      <c r="I221" s="475" t="s">
        <v>1521</v>
      </c>
      <c r="J221" s="474" t="s">
        <v>1522</v>
      </c>
      <c r="K221" s="558" t="s">
        <v>1523</v>
      </c>
      <c r="L221" s="559" t="s">
        <v>1524</v>
      </c>
      <c r="M221" s="475" t="s">
        <v>1525</v>
      </c>
      <c r="N221" s="560" t="s">
        <v>1526</v>
      </c>
      <c r="O221" s="561"/>
    </row>
    <row r="222" customFormat="false" ht="14.5" hidden="false" customHeight="false" outlineLevel="0" collapsed="false">
      <c r="E222" s="463" t="str">
        <f aca="false">IF($C$3,F222,IF($C$11,G222,IF($C$9,H222,IF($C$7,I222,IF($C$8,J222,IF($C$6,K222,IF($C$5,L222,IF($C$10,M222,IF($C$4,N222,IF(O222&lt;&gt;"",O222,F222))))))))))</f>
        <v>Match No.</v>
      </c>
      <c r="F222" s="472" t="s">
        <v>1527</v>
      </c>
      <c r="G222" s="473" t="s">
        <v>1528</v>
      </c>
      <c r="H222" s="474" t="s">
        <v>1529</v>
      </c>
      <c r="I222" s="475" t="s">
        <v>1530</v>
      </c>
      <c r="J222" s="474" t="s">
        <v>1531</v>
      </c>
      <c r="K222" s="558" t="s">
        <v>1532</v>
      </c>
      <c r="L222" s="559" t="s">
        <v>1533</v>
      </c>
      <c r="M222" s="475" t="s">
        <v>1534</v>
      </c>
      <c r="N222" s="560" t="s">
        <v>1535</v>
      </c>
      <c r="O222" s="561"/>
    </row>
    <row r="223" customFormat="false" ht="14.5" hidden="false" customHeight="false" outlineLevel="0" collapsed="false">
      <c r="E223" s="463" t="str">
        <f aca="false">IF($C$3,F223,IF($C$11,G223,IF($C$9,H223,IF($C$7,I223,IF($C$8,J223,IF($C$6,K223,IF($C$5,L223,IF($C$10,M223,IF($C$4,N223,IF(O223&lt;&gt;"",O223,F223))))))))))</f>
        <v>Teams</v>
      </c>
      <c r="F223" s="472" t="s">
        <v>1215</v>
      </c>
      <c r="G223" s="473" t="s">
        <v>1536</v>
      </c>
      <c r="H223" s="474" t="s">
        <v>1537</v>
      </c>
      <c r="I223" s="475" t="s">
        <v>1538</v>
      </c>
      <c r="J223" s="474" t="s">
        <v>1215</v>
      </c>
      <c r="K223" s="558" t="s">
        <v>1215</v>
      </c>
      <c r="L223" s="559" t="s">
        <v>1539</v>
      </c>
      <c r="M223" s="475" t="s">
        <v>1217</v>
      </c>
      <c r="N223" s="560" t="s">
        <v>1540</v>
      </c>
      <c r="O223" s="561"/>
    </row>
    <row r="224" customFormat="false" ht="14.5" hidden="false" customHeight="false" outlineLevel="0" collapsed="false">
      <c r="E224" s="463" t="str">
        <f aca="false">IF($C$3,F224,IF($C$11,G224,IF($C$9,H224,IF($C$7,I224,IF($C$8,J224,IF($C$6,K224,IF($C$5,L224,IF($C$10,M224,IF($C$4,N224,IF(O224&lt;&gt;"",O224,F224))))))))))</f>
        <v>Time</v>
      </c>
      <c r="F224" s="472" t="s">
        <v>1541</v>
      </c>
      <c r="G224" s="473" t="s">
        <v>1542</v>
      </c>
      <c r="H224" s="474" t="s">
        <v>1543</v>
      </c>
      <c r="I224" s="475" t="s">
        <v>1544</v>
      </c>
      <c r="J224" s="474" t="s">
        <v>1545</v>
      </c>
      <c r="K224" s="558" t="s">
        <v>1546</v>
      </c>
      <c r="L224" s="559" t="s">
        <v>1547</v>
      </c>
      <c r="M224" s="475" t="s">
        <v>1543</v>
      </c>
      <c r="N224" s="560" t="s">
        <v>1548</v>
      </c>
      <c r="O224" s="561"/>
    </row>
    <row r="225" customFormat="false" ht="14.5" hidden="false" customHeight="false" outlineLevel="0" collapsed="false">
      <c r="E225" s="463" t="str">
        <f aca="false">IF($C$3,F225,IF($C$11,G225,IF($C$9,H225,IF($C$7,I225,IF($C$8,J225,IF($C$6,K225,IF($C$5,L225,IF($C$10,M225,IF($C$4,N225,IF(O225&lt;&gt;"",O225,F225))))))))))</f>
        <v>Team 1</v>
      </c>
      <c r="F225" s="472" t="s">
        <v>1549</v>
      </c>
      <c r="G225" s="473" t="s">
        <v>1550</v>
      </c>
      <c r="H225" s="474" t="s">
        <v>1551</v>
      </c>
      <c r="I225" s="475" t="s">
        <v>1552</v>
      </c>
      <c r="J225" s="474" t="s">
        <v>1549</v>
      </c>
      <c r="K225" s="558" t="s">
        <v>1549</v>
      </c>
      <c r="L225" s="559" t="s">
        <v>1553</v>
      </c>
      <c r="M225" s="475" t="s">
        <v>1554</v>
      </c>
      <c r="N225" s="560" t="s">
        <v>1555</v>
      </c>
      <c r="O225" s="561"/>
    </row>
    <row r="226" customFormat="false" ht="14.5" hidden="false" customHeight="false" outlineLevel="0" collapsed="false">
      <c r="E226" s="463" t="str">
        <f aca="false">IF($C$3,F226,IF($C$11,G226,IF($C$9,H226,IF($C$7,I226,IF($C$8,J226,IF($C$6,K226,IF($C$5,L226,IF($C$10,M226,IF($C$4,N226,IF(O226&lt;&gt;"",O226,F226))))))))))</f>
        <v>Team 2</v>
      </c>
      <c r="F226" s="472" t="s">
        <v>1556</v>
      </c>
      <c r="G226" s="473" t="s">
        <v>1557</v>
      </c>
      <c r="H226" s="474" t="s">
        <v>1558</v>
      </c>
      <c r="I226" s="475" t="s">
        <v>1559</v>
      </c>
      <c r="J226" s="474" t="s">
        <v>1556</v>
      </c>
      <c r="K226" s="558" t="s">
        <v>1556</v>
      </c>
      <c r="L226" s="559" t="s">
        <v>1560</v>
      </c>
      <c r="M226" s="475" t="s">
        <v>1561</v>
      </c>
      <c r="N226" s="560" t="s">
        <v>1562</v>
      </c>
      <c r="O226" s="561"/>
    </row>
    <row r="227" customFormat="false" ht="14.5" hidden="false" customHeight="false" outlineLevel="0" collapsed="false">
      <c r="E227" s="463" t="str">
        <f aca="false">IF($C$3,F227,IF($C$11,G227,IF($C$9,H227,IF($C$7,I227,IF($C$8,J227,IF($C$6,K227,IF($C$5,L227,IF($C$10,M227,IF($C$4,N227,IF(O227&lt;&gt;"",O227,F227))))))))))</f>
        <v>Round of 16</v>
      </c>
      <c r="F227" s="472" t="s">
        <v>1219</v>
      </c>
      <c r="G227" s="473" t="s">
        <v>1220</v>
      </c>
      <c r="H227" s="474" t="s">
        <v>1221</v>
      </c>
      <c r="I227" s="475" t="s">
        <v>1563</v>
      </c>
      <c r="J227" s="474" t="s">
        <v>1223</v>
      </c>
      <c r="K227" s="562" t="s">
        <v>1224</v>
      </c>
      <c r="L227" s="559" t="s">
        <v>1564</v>
      </c>
      <c r="M227" s="475" t="s">
        <v>1565</v>
      </c>
      <c r="N227" s="560" t="s">
        <v>1227</v>
      </c>
      <c r="O227" s="561"/>
    </row>
    <row r="228" customFormat="false" ht="14.5" hidden="false" customHeight="false" outlineLevel="0" collapsed="false">
      <c r="E228" s="463" t="str">
        <f aca="false">IF($C$3,F228,IF($C$11,G228,IF($C$9,H228,IF($C$7,I228,IF($C$8,J228,IF($C$6,K228,IF($C$5,L228,IF($C$10,M228,IF($C$4,N228,IF(O228&lt;&gt;"",O228,F228))))))))))</f>
        <v>Quarter final</v>
      </c>
      <c r="F228" s="563" t="s">
        <v>1228</v>
      </c>
      <c r="G228" s="473" t="s">
        <v>1229</v>
      </c>
      <c r="H228" s="474" t="s">
        <v>1230</v>
      </c>
      <c r="I228" s="475" t="s">
        <v>1231</v>
      </c>
      <c r="J228" s="474" t="s">
        <v>1232</v>
      </c>
      <c r="K228" s="562" t="s">
        <v>1233</v>
      </c>
      <c r="L228" s="559" t="s">
        <v>1234</v>
      </c>
      <c r="M228" s="475" t="s">
        <v>1566</v>
      </c>
      <c r="N228" s="560" t="s">
        <v>1236</v>
      </c>
      <c r="O228" s="561"/>
    </row>
    <row r="229" customFormat="false" ht="14.5" hidden="false" customHeight="false" outlineLevel="0" collapsed="false">
      <c r="E229" s="463" t="str">
        <f aca="false">IF($C$3,F229,IF($C$11,G229,IF($C$9,H229,IF($C$7,I229,IF($C$8,J229,IF($C$6,K229,IF($C$5,L229,IF($C$10,M229,IF($C$4,N229,IF(O229&lt;&gt;"",O229,F229))))))))))</f>
        <v>Semi-Final</v>
      </c>
      <c r="F229" s="472" t="s">
        <v>1237</v>
      </c>
      <c r="G229" s="473" t="s">
        <v>1238</v>
      </c>
      <c r="H229" s="474" t="s">
        <v>1239</v>
      </c>
      <c r="I229" s="475" t="s">
        <v>1240</v>
      </c>
      <c r="J229" s="474" t="s">
        <v>1241</v>
      </c>
      <c r="K229" s="562" t="s">
        <v>1242</v>
      </c>
      <c r="L229" s="559" t="s">
        <v>1243</v>
      </c>
      <c r="M229" s="475" t="s">
        <v>1567</v>
      </c>
      <c r="N229" s="560" t="s">
        <v>1245</v>
      </c>
      <c r="O229" s="561"/>
    </row>
    <row r="230" customFormat="false" ht="14.5" hidden="false" customHeight="false" outlineLevel="0" collapsed="false">
      <c r="E230" s="463" t="str">
        <f aca="false">IF($C$3,F230,IF($C$11,G230,IF($C$9,H230,IF($C$7,I230,IF($C$8,J230,IF($C$6,K230,IF($C$5,L230,IF($C$10,M230,IF($C$4,N230,IF(O230&lt;&gt;"",O230,F230))))))))))</f>
        <v>Date</v>
      </c>
      <c r="F230" s="472" t="s">
        <v>1568</v>
      </c>
      <c r="G230" s="473" t="s">
        <v>1569</v>
      </c>
      <c r="H230" s="474" t="s">
        <v>1570</v>
      </c>
      <c r="I230" s="475" t="s">
        <v>1568</v>
      </c>
      <c r="J230" s="474" t="s">
        <v>1571</v>
      </c>
      <c r="K230" s="558" t="s">
        <v>1571</v>
      </c>
      <c r="L230" s="559" t="s">
        <v>1572</v>
      </c>
      <c r="M230" s="475" t="s">
        <v>1570</v>
      </c>
      <c r="N230" s="560" t="s">
        <v>1573</v>
      </c>
      <c r="O230" s="561"/>
    </row>
    <row r="231" customFormat="false" ht="14.5" hidden="false" customHeight="false" outlineLevel="0" collapsed="false">
      <c r="E231" s="463" t="str">
        <f aca="false">IF($C$3,F231,IF($C$11,G231,IF($C$9,H231,IF($C$7,I231,IF($C$8,J231,IF($C$6,K231,IF($C$5,L231,IF($C$10,M231,IF($C$4,N231,IF(O231&lt;&gt;"",O231,F231))))))))))</f>
        <v>Color favorites</v>
      </c>
      <c r="F231" s="472" t="s">
        <v>1574</v>
      </c>
      <c r="G231" s="473" t="s">
        <v>1575</v>
      </c>
      <c r="H231" s="474" t="s">
        <v>1576</v>
      </c>
      <c r="I231" s="475" t="s">
        <v>1577</v>
      </c>
      <c r="J231" s="474" t="s">
        <v>1578</v>
      </c>
      <c r="K231" s="558" t="s">
        <v>1579</v>
      </c>
      <c r="L231" s="559" t="s">
        <v>1580</v>
      </c>
      <c r="M231" s="475" t="s">
        <v>1581</v>
      </c>
      <c r="N231" s="560" t="s">
        <v>1582</v>
      </c>
      <c r="O231" s="561"/>
    </row>
    <row r="232" customFormat="false" ht="29" hidden="false" customHeight="false" outlineLevel="0" collapsed="false">
      <c r="E232" s="463" t="str">
        <f aca="false">IF($C$3,F232,IF($C$11,G232,IF($C$9,H232,IF($C$7,I232,IF($C$8,J232,IF($C$6,K232,IF($C$5,L232,IF($C$10,M232,IF($C$4,N232,IF(O232&lt;&gt;"",O232,F232))))))))))</f>
        <v>Enter the group code here</v>
      </c>
      <c r="F232" s="564" t="s">
        <v>1583</v>
      </c>
      <c r="G232" s="565" t="s">
        <v>1584</v>
      </c>
      <c r="H232" s="566" t="s">
        <v>1585</v>
      </c>
      <c r="I232" s="567" t="s">
        <v>1586</v>
      </c>
      <c r="J232" s="566" t="s">
        <v>1587</v>
      </c>
      <c r="K232" s="558" t="s">
        <v>1588</v>
      </c>
      <c r="L232" s="568" t="s">
        <v>1589</v>
      </c>
      <c r="M232" s="567" t="s">
        <v>1590</v>
      </c>
      <c r="N232" s="569" t="s">
        <v>1591</v>
      </c>
      <c r="O232" s="561"/>
    </row>
    <row r="233" customFormat="false" ht="15" hidden="false" customHeight="false" outlineLevel="0" collapsed="false">
      <c r="E233" s="463" t="n">
        <f aca="false">IF($C$3,F233,IF($C$11,G233,IF($C$9,H233,IF($C$7,I233,IF($C$8,J233,IF($C$6,K233,IF($C$5,L233,IF($C$10,M233,IF($C$4,N233,IF(O233&lt;&gt;"",O233,F233))))))))))</f>
        <v>0</v>
      </c>
      <c r="F233" s="480"/>
      <c r="G233" s="481"/>
      <c r="H233" s="482"/>
      <c r="I233" s="483"/>
      <c r="J233" s="482"/>
      <c r="K233" s="570"/>
      <c r="L233" s="571"/>
      <c r="M233" s="483"/>
      <c r="N233" s="485"/>
      <c r="O233" s="572"/>
    </row>
    <row r="234" customFormat="false" ht="15" hidden="false" customHeight="false" outlineLevel="0" collapsed="false"/>
    <row r="235" customFormat="false" ht="14.5" hidden="false" customHeight="false" outlineLevel="0" collapsed="false"/>
    <row r="236" customFormat="false" ht="14.5" hidden="false" customHeight="false" outlineLevel="0" collapsed="false"/>
    <row r="237" customFormat="false" ht="14.5" hidden="false" customHeight="false" outlineLevel="0" collapsed="false"/>
    <row r="238" customFormat="false" ht="14.5" hidden="false" customHeight="false" outlineLevel="0" collapsed="false"/>
    <row r="239" customFormat="false" ht="14.5" hidden="false" customHeight="false" outlineLevel="0" collapsed="false"/>
  </sheetData>
  <sheetProtection sheet="true" selectLockedCells="true"/>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D3:D4">
    <cfRule type="expression" priority="2" aboveAverage="0" equalAverage="0" bottom="0" percent="0" rank="0" text="" dxfId="571">
      <formula>#ref!</formula>
    </cfRule>
  </conditionalFormatting>
  <conditionalFormatting sqref="F3:F4">
    <cfRule type="expression" priority="3" aboveAverage="0" equalAverage="0" bottom="0" percent="0" rank="0" text="" dxfId="572">
      <formula>$C$3</formula>
    </cfRule>
  </conditionalFormatting>
  <conditionalFormatting sqref="G3:G4">
    <cfRule type="expression" priority="4" aboveAverage="0" equalAverage="0" bottom="0" percent="0" rank="0" text="" dxfId="573">
      <formula>$C$11</formula>
    </cfRule>
  </conditionalFormatting>
  <conditionalFormatting sqref="H3:H4">
    <cfRule type="expression" priority="5" aboveAverage="0" equalAverage="0" bottom="0" percent="0" rank="0" text="" dxfId="574">
      <formula>$C$9</formula>
    </cfRule>
  </conditionalFormatting>
  <conditionalFormatting sqref="I3:I4">
    <cfRule type="expression" priority="6" aboveAverage="0" equalAverage="0" bottom="0" percent="0" rank="0" text="" dxfId="575">
      <formula>$C$7</formula>
    </cfRule>
  </conditionalFormatting>
  <conditionalFormatting sqref="J3:J4">
    <cfRule type="expression" priority="7" aboveAverage="0" equalAverage="0" bottom="0" percent="0" rank="0" text="" dxfId="576">
      <formula>$C$8</formula>
    </cfRule>
  </conditionalFormatting>
  <conditionalFormatting sqref="K3:K4">
    <cfRule type="expression" priority="8" aboveAverage="0" equalAverage="0" bottom="0" percent="0" rank="0" text="" dxfId="577">
      <formula>$C$6</formula>
    </cfRule>
  </conditionalFormatting>
  <conditionalFormatting sqref="L3:L4">
    <cfRule type="expression" priority="9" aboveAverage="0" equalAverage="0" bottom="0" percent="0" rank="0" text="" dxfId="578">
      <formula>$C$5</formula>
    </cfRule>
  </conditionalFormatting>
  <conditionalFormatting sqref="M3:M4">
    <cfRule type="expression" priority="10" aboveAverage="0" equalAverage="0" bottom="0" percent="0" rank="0" text="" dxfId="579">
      <formula>$C$10</formula>
    </cfRule>
  </conditionalFormatting>
  <conditionalFormatting sqref="N3:N4">
    <cfRule type="expression" priority="11" aboveAverage="0" equalAverage="0" bottom="0" percent="0" rank="0" text="" dxfId="580">
      <formula>$C$4</formula>
    </cfRule>
  </conditionalFormatting>
  <conditionalFormatting sqref="O3:O4">
    <cfRule type="expression" priority="12" aboveAverage="0" equalAverage="0" bottom="0" percent="0" rank="0" text="" dxfId="581">
      <formula>$C$12</formula>
    </cfRule>
  </conditionalFormatting>
  <dataValidations count="3">
    <dataValidation allowBlank="true" errorStyle="stop" operator="between" showDropDown="false" showErrorMessage="true" showInputMessage="true" sqref="Q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P3" type="none">
      <formula1>0</formula1>
      <formula2>0</formula2>
    </dataValidation>
    <dataValidation allowBlank="true" error="Invalid language" errorStyle="stop" errorTitle="Language" operator="between" showDropDown="false" showErrorMessage="true" showInputMessage="false" sqref="N1" type="list">
      <formula1>$B$3:$B$12</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1.47265625" defaultRowHeight="14.5" zeroHeight="true" outlineLevelRow="0" outlineLevelCol="0"/>
  <cols>
    <col collapsed="false" customWidth="true" hidden="false" outlineLevel="0" max="1" min="1" style="0" width="27.99"/>
    <col collapsed="false" customWidth="false" hidden="true" outlineLevel="0" max="2" min="2" style="0" width="11.45"/>
    <col collapsed="false" customWidth="true" hidden="false" outlineLevel="0" max="4" min="4" style="0" width="13.17"/>
    <col collapsed="false" customWidth="true" hidden="true" outlineLevel="0" max="5" min="5" style="0" width="5.17"/>
    <col collapsed="false" customWidth="true" hidden="false" outlineLevel="0" max="7" min="7" style="0" width="20.45"/>
    <col collapsed="false" customWidth="true" hidden="false" outlineLevel="0" max="8" min="8" style="0" width="15.54"/>
    <col collapsed="false" customWidth="true" hidden="false" outlineLevel="0" max="9" min="9" style="0" width="17"/>
    <col collapsed="false" customWidth="true" hidden="false" outlineLevel="0" max="10" min="10" style="0" width="20.27"/>
    <col collapsed="false" customWidth="true" hidden="true" outlineLevel="0" max="11" min="11" style="0" width="25.82"/>
    <col collapsed="false" customWidth="true" hidden="true" outlineLevel="0" max="12" min="12" style="0" width="15.81"/>
    <col collapsed="false" customWidth="true" hidden="true" outlineLevel="0" max="13" min="13" style="0" width="16.54"/>
    <col collapsed="false" customWidth="true" hidden="true" outlineLevel="0" max="14" min="14" style="0" width="16.82"/>
    <col collapsed="false" customWidth="false" hidden="true" outlineLevel="0" max="1024" min="15" style="0" width="11.45"/>
  </cols>
  <sheetData>
    <row r="1" customFormat="false" ht="36.75" hidden="false" customHeight="true" outlineLevel="0" collapsed="false">
      <c r="A1" s="432" t="str">
        <f aca="false">Language!$E$87</f>
        <v>Choose time zone</v>
      </c>
      <c r="B1" s="432"/>
      <c r="C1" s="432"/>
      <c r="D1" s="432"/>
      <c r="E1" s="432"/>
      <c r="F1" s="432"/>
      <c r="G1" s="573" t="str">
        <f aca="false">Language!$E$143</f>
        <v>Click here and
choose time zone:</v>
      </c>
      <c r="H1" s="456" t="s">
        <v>1592</v>
      </c>
      <c r="I1" s="457" t="s">
        <v>1593</v>
      </c>
    </row>
    <row r="2" customFormat="false" ht="14.5" hidden="false" customHeight="false" outlineLevel="0" collapsed="false"/>
    <row r="3" customFormat="false" ht="14.5" hidden="false" customHeight="false" outlineLevel="0" collapsed="false">
      <c r="C3" s="574"/>
      <c r="D3" s="33"/>
    </row>
    <row r="4" customFormat="false" ht="15" hidden="false" customHeight="false" outlineLevel="0" collapsed="false">
      <c r="B4" s="575" t="n">
        <v>-12</v>
      </c>
      <c r="C4" s="576" t="s">
        <v>1594</v>
      </c>
      <c r="D4" s="577" t="s">
        <v>1595</v>
      </c>
      <c r="E4" s="0" t="n">
        <f aca="false">$B4/24</f>
        <v>-0.5</v>
      </c>
      <c r="F4" s="578"/>
      <c r="G4" s="579" t="str">
        <f aca="false">Language!$E$147</f>
        <v>For daylight saving time, the time zone must be adjusted accordingly (e.g. UTC+2 instead of UTC+1)</v>
      </c>
      <c r="H4" s="579"/>
      <c r="I4" s="579"/>
      <c r="J4" s="580"/>
    </row>
    <row r="5" customFormat="false" ht="15" hidden="false" customHeight="true" outlineLevel="0" collapsed="false">
      <c r="B5" s="575" t="n">
        <v>-11</v>
      </c>
      <c r="C5" s="576" t="s">
        <v>1596</v>
      </c>
      <c r="D5" s="577"/>
      <c r="E5" s="0" t="n">
        <f aca="false">$B5/24</f>
        <v>-0.458333333333333</v>
      </c>
      <c r="G5" s="579"/>
      <c r="H5" s="579"/>
      <c r="I5" s="579"/>
      <c r="J5" s="581"/>
      <c r="K5" s="582" t="str">
        <f aca="false">Language!$E$144</f>
        <v>Time zone of
the host country:</v>
      </c>
      <c r="L5" s="456" t="s">
        <v>1592</v>
      </c>
      <c r="M5" s="267"/>
      <c r="N5" s="267"/>
    </row>
    <row r="6" customFormat="false" ht="15" hidden="false" customHeight="false" outlineLevel="0" collapsed="false">
      <c r="B6" s="575" t="n">
        <v>-10</v>
      </c>
      <c r="C6" s="576" t="s">
        <v>1597</v>
      </c>
      <c r="D6" s="577" t="s">
        <v>1598</v>
      </c>
      <c r="E6" s="0" t="n">
        <f aca="false">$B6/24</f>
        <v>-0.416666666666667</v>
      </c>
      <c r="G6" s="579"/>
      <c r="H6" s="579"/>
      <c r="I6" s="579"/>
      <c r="J6" s="581"/>
      <c r="K6" s="582"/>
      <c r="L6" s="456"/>
      <c r="M6" s="267"/>
      <c r="N6" s="267"/>
    </row>
    <row r="7" customFormat="false" ht="14.5" hidden="false" customHeight="false" outlineLevel="0" collapsed="false">
      <c r="B7" s="575" t="n">
        <v>-9</v>
      </c>
      <c r="C7" s="576" t="s">
        <v>1599</v>
      </c>
      <c r="D7" s="577" t="s">
        <v>1600</v>
      </c>
      <c r="E7" s="0" t="n">
        <f aca="false">$B7/24</f>
        <v>-0.375</v>
      </c>
      <c r="G7" s="289"/>
      <c r="I7" s="575"/>
      <c r="J7" s="581"/>
      <c r="K7" s="581"/>
      <c r="L7" s="267"/>
      <c r="M7" s="267"/>
      <c r="N7" s="267"/>
    </row>
    <row r="8" customFormat="false" ht="14.5" hidden="false" customHeight="false" outlineLevel="0" collapsed="false">
      <c r="B8" s="575" t="n">
        <v>-8</v>
      </c>
      <c r="C8" s="576" t="s">
        <v>1601</v>
      </c>
      <c r="D8" s="577" t="s">
        <v>1602</v>
      </c>
      <c r="E8" s="0" t="n">
        <f aca="false">$B8/24</f>
        <v>-0.333333333333333</v>
      </c>
      <c r="I8" s="575"/>
      <c r="J8" s="581"/>
      <c r="K8" s="581"/>
      <c r="L8" s="267"/>
      <c r="M8" s="267"/>
      <c r="N8" s="267"/>
    </row>
    <row r="9" customFormat="false" ht="14.5" hidden="false" customHeight="false" outlineLevel="0" collapsed="false">
      <c r="B9" s="575" t="n">
        <v>-7</v>
      </c>
      <c r="C9" s="576" t="s">
        <v>1603</v>
      </c>
      <c r="D9" s="577" t="s">
        <v>1604</v>
      </c>
      <c r="E9" s="0" t="n">
        <f aca="false">$B9/24</f>
        <v>-0.291666666666667</v>
      </c>
      <c r="I9" s="575"/>
      <c r="J9" s="581"/>
      <c r="K9" s="581"/>
      <c r="L9" s="267"/>
      <c r="M9" s="267"/>
      <c r="N9" s="267"/>
    </row>
    <row r="10" customFormat="false" ht="15" hidden="false" customHeight="true" outlineLevel="0" collapsed="false">
      <c r="B10" s="575" t="n">
        <v>-6</v>
      </c>
      <c r="C10" s="576" t="s">
        <v>1605</v>
      </c>
      <c r="D10" s="577" t="s">
        <v>1606</v>
      </c>
      <c r="E10" s="0" t="n">
        <f aca="false">$B10/24</f>
        <v>-0.25</v>
      </c>
      <c r="J10" s="581"/>
      <c r="K10" s="581"/>
      <c r="L10" s="267"/>
      <c r="M10" s="267"/>
      <c r="N10" s="267"/>
    </row>
    <row r="11" customFormat="false" ht="14.5" hidden="false" customHeight="false" outlineLevel="0" collapsed="false">
      <c r="B11" s="575" t="n">
        <v>-5</v>
      </c>
      <c r="C11" s="576" t="s">
        <v>1607</v>
      </c>
      <c r="D11" s="577" t="s">
        <v>1608</v>
      </c>
      <c r="E11" s="0" t="n">
        <f aca="false">$B11/24</f>
        <v>-0.208333333333333</v>
      </c>
      <c r="J11" s="575"/>
      <c r="K11" s="581"/>
      <c r="L11" s="267"/>
      <c r="M11" s="267"/>
      <c r="N11" s="267"/>
    </row>
    <row r="12" customFormat="false" ht="14.5" hidden="false" customHeight="false" outlineLevel="0" collapsed="false">
      <c r="B12" s="575" t="n">
        <v>-4</v>
      </c>
      <c r="C12" s="576" t="s">
        <v>1609</v>
      </c>
      <c r="D12" s="577" t="s">
        <v>1610</v>
      </c>
      <c r="E12" s="0" t="n">
        <f aca="false">$B12/24</f>
        <v>-0.166666666666667</v>
      </c>
      <c r="J12" s="581"/>
      <c r="K12" s="581"/>
      <c r="L12" s="267"/>
      <c r="M12" s="267"/>
      <c r="N12" s="267"/>
    </row>
    <row r="13" customFormat="false" ht="14.5" hidden="false" customHeight="false" outlineLevel="0" collapsed="false">
      <c r="B13" s="575" t="n">
        <v>-3.5</v>
      </c>
      <c r="C13" s="576" t="s">
        <v>1611</v>
      </c>
      <c r="D13" s="577" t="s">
        <v>1612</v>
      </c>
      <c r="E13" s="0" t="n">
        <f aca="false">$B13/24</f>
        <v>-0.145833333333333</v>
      </c>
      <c r="I13" s="575"/>
      <c r="J13" s="581"/>
      <c r="K13" s="581"/>
      <c r="L13" s="267"/>
      <c r="M13" s="267"/>
      <c r="N13" s="267"/>
    </row>
    <row r="14" customFormat="false" ht="14.5" hidden="false" customHeight="false" outlineLevel="0" collapsed="false">
      <c r="B14" s="575" t="n">
        <v>-3</v>
      </c>
      <c r="C14" s="576" t="s">
        <v>1613</v>
      </c>
      <c r="D14" s="577"/>
      <c r="E14" s="0" t="n">
        <f aca="false">$B14/24</f>
        <v>-0.125</v>
      </c>
      <c r="I14" s="575"/>
      <c r="J14" s="581"/>
      <c r="K14" s="581"/>
      <c r="L14" s="267"/>
      <c r="M14" s="267"/>
      <c r="N14" s="267"/>
    </row>
    <row r="15" customFormat="false" ht="14.5" hidden="false" customHeight="false" outlineLevel="0" collapsed="false">
      <c r="B15" s="575" t="n">
        <v>-2</v>
      </c>
      <c r="C15" s="576" t="s">
        <v>1614</v>
      </c>
      <c r="D15" s="577"/>
      <c r="E15" s="0" t="n">
        <f aca="false">$B15/24</f>
        <v>-0.0833333333333333</v>
      </c>
      <c r="I15" s="575"/>
      <c r="J15" s="581"/>
      <c r="K15" s="581"/>
      <c r="L15" s="267"/>
      <c r="M15" s="267"/>
      <c r="N15" s="267"/>
    </row>
    <row r="16" customFormat="false" ht="14.5" hidden="false" customHeight="false" outlineLevel="0" collapsed="false">
      <c r="B16" s="575" t="n">
        <v>-1</v>
      </c>
      <c r="C16" s="576" t="s">
        <v>1615</v>
      </c>
      <c r="D16" s="577"/>
      <c r="E16" s="0" t="n">
        <f aca="false">$B16/24</f>
        <v>-0.0416666666666667</v>
      </c>
      <c r="I16" s="575"/>
      <c r="J16" s="581"/>
      <c r="K16" s="581"/>
      <c r="L16" s="267"/>
      <c r="M16" s="267"/>
      <c r="N16" s="267"/>
    </row>
    <row r="17" customFormat="false" ht="14.5" hidden="false" customHeight="false" outlineLevel="0" collapsed="false">
      <c r="B17" s="575" t="n">
        <v>0</v>
      </c>
      <c r="C17" s="576" t="s">
        <v>1616</v>
      </c>
      <c r="D17" s="577" t="s">
        <v>1617</v>
      </c>
      <c r="E17" s="0" t="n">
        <f aca="false">$B17/24</f>
        <v>0</v>
      </c>
      <c r="I17" s="575"/>
      <c r="J17" s="581"/>
      <c r="K17" s="581"/>
      <c r="L17" s="267"/>
      <c r="M17" s="267"/>
      <c r="N17" s="267"/>
    </row>
    <row r="18" customFormat="false" ht="14.5" hidden="false" customHeight="false" outlineLevel="0" collapsed="false">
      <c r="B18" s="575" t="n">
        <v>1</v>
      </c>
      <c r="C18" s="576" t="s">
        <v>1618</v>
      </c>
      <c r="D18" s="577" t="s">
        <v>1619</v>
      </c>
      <c r="E18" s="0" t="n">
        <f aca="false">$B18/24</f>
        <v>0.0416666666666667</v>
      </c>
      <c r="I18" s="583"/>
      <c r="J18" s="575"/>
      <c r="K18" s="581"/>
      <c r="L18" s="267"/>
      <c r="M18" s="267"/>
      <c r="N18" s="267"/>
    </row>
    <row r="19" customFormat="false" ht="14.5" hidden="false" customHeight="false" outlineLevel="0" collapsed="false">
      <c r="B19" s="575" t="n">
        <v>2</v>
      </c>
      <c r="C19" s="576" t="s">
        <v>1592</v>
      </c>
      <c r="D19" s="577" t="s">
        <v>1620</v>
      </c>
      <c r="E19" s="0" t="n">
        <f aca="false">$B19/24</f>
        <v>0.0833333333333333</v>
      </c>
      <c r="I19" s="575"/>
      <c r="J19" s="581"/>
      <c r="K19" s="581"/>
      <c r="L19" s="267"/>
      <c r="M19" s="267"/>
      <c r="N19" s="267"/>
    </row>
    <row r="20" customFormat="false" ht="14.5" hidden="false" customHeight="false" outlineLevel="0" collapsed="false">
      <c r="B20" s="575" t="n">
        <v>3</v>
      </c>
      <c r="C20" s="576" t="s">
        <v>1621</v>
      </c>
      <c r="D20" s="577" t="s">
        <v>1622</v>
      </c>
      <c r="E20" s="0" t="n">
        <f aca="false">$B20/24</f>
        <v>0.125</v>
      </c>
      <c r="I20" s="575"/>
      <c r="J20" s="581"/>
      <c r="K20" s="581"/>
      <c r="L20" s="267"/>
      <c r="M20" s="267"/>
      <c r="N20" s="267"/>
    </row>
    <row r="21" customFormat="false" ht="14.5" hidden="false" customHeight="false" outlineLevel="0" collapsed="false">
      <c r="B21" s="575" t="n">
        <v>3.5</v>
      </c>
      <c r="C21" s="576" t="s">
        <v>1623</v>
      </c>
      <c r="D21" s="577" t="s">
        <v>1624</v>
      </c>
      <c r="E21" s="0" t="n">
        <f aca="false">$B21/24</f>
        <v>0.145833333333333</v>
      </c>
      <c r="I21" s="575"/>
      <c r="J21" s="581"/>
      <c r="K21" s="581"/>
      <c r="L21" s="267"/>
      <c r="M21" s="267"/>
      <c r="N21" s="267"/>
    </row>
    <row r="22" customFormat="false" ht="14.5" hidden="false" customHeight="false" outlineLevel="0" collapsed="false">
      <c r="B22" s="575" t="n">
        <v>4</v>
      </c>
      <c r="C22" s="576" t="s">
        <v>1625</v>
      </c>
      <c r="D22" s="577"/>
      <c r="E22" s="0" t="n">
        <f aca="false">$B22/24</f>
        <v>0.166666666666667</v>
      </c>
      <c r="I22" s="575"/>
      <c r="J22" s="581"/>
      <c r="K22" s="581"/>
      <c r="L22" s="267"/>
      <c r="M22" s="267"/>
      <c r="N22" s="267"/>
    </row>
    <row r="23" customFormat="false" ht="14.5" hidden="false" customHeight="false" outlineLevel="0" collapsed="false">
      <c r="B23" s="575" t="n">
        <v>4.5</v>
      </c>
      <c r="C23" s="576" t="s">
        <v>1626</v>
      </c>
      <c r="D23" s="577"/>
      <c r="E23" s="0" t="n">
        <f aca="false">$B23/24</f>
        <v>0.1875</v>
      </c>
      <c r="I23" s="575"/>
      <c r="J23" s="581"/>
      <c r="K23" s="581"/>
      <c r="L23" s="267"/>
      <c r="M23" s="267"/>
      <c r="N23" s="267"/>
    </row>
    <row r="24" customFormat="false" ht="14.5" hidden="false" customHeight="false" outlineLevel="0" collapsed="false">
      <c r="B24" s="575" t="n">
        <v>5</v>
      </c>
      <c r="C24" s="576" t="s">
        <v>1627</v>
      </c>
      <c r="D24" s="577"/>
      <c r="E24" s="0" t="n">
        <f aca="false">$B24/24</f>
        <v>0.208333333333333</v>
      </c>
      <c r="I24" s="575"/>
      <c r="J24" s="581"/>
      <c r="K24" s="581"/>
      <c r="L24" s="267"/>
      <c r="M24" s="267"/>
      <c r="N24" s="267"/>
    </row>
    <row r="25" customFormat="false" ht="14.5" hidden="false" customHeight="false" outlineLevel="0" collapsed="false">
      <c r="B25" s="575" t="n">
        <v>5.5</v>
      </c>
      <c r="C25" s="576" t="s">
        <v>1628</v>
      </c>
      <c r="D25" s="577" t="s">
        <v>1629</v>
      </c>
      <c r="E25" s="0" t="n">
        <f aca="false">$B25/24</f>
        <v>0.229166666666667</v>
      </c>
      <c r="I25" s="583"/>
      <c r="J25" s="575"/>
      <c r="K25" s="581"/>
      <c r="L25" s="267"/>
      <c r="M25" s="267"/>
      <c r="N25" s="267"/>
    </row>
    <row r="26" customFormat="false" ht="14.5" hidden="false" customHeight="false" outlineLevel="0" collapsed="false">
      <c r="B26" s="575" t="n">
        <v>5.75</v>
      </c>
      <c r="C26" s="576" t="s">
        <v>1630</v>
      </c>
      <c r="D26" s="577"/>
      <c r="E26" s="0" t="n">
        <f aca="false">$B26/24</f>
        <v>0.239583333333333</v>
      </c>
      <c r="I26" s="575"/>
      <c r="J26" s="581"/>
      <c r="K26" s="581"/>
      <c r="L26" s="267"/>
      <c r="M26" s="267"/>
      <c r="N26" s="267"/>
    </row>
    <row r="27" customFormat="false" ht="14.5" hidden="false" customHeight="false" outlineLevel="0" collapsed="false">
      <c r="B27" s="575" t="n">
        <v>6</v>
      </c>
      <c r="C27" s="576" t="s">
        <v>1631</v>
      </c>
      <c r="D27" s="577"/>
      <c r="E27" s="0" t="n">
        <f aca="false">$B27/24</f>
        <v>0.25</v>
      </c>
      <c r="I27" s="575"/>
      <c r="J27" s="581"/>
      <c r="K27" s="581"/>
      <c r="L27" s="267"/>
      <c r="M27" s="267"/>
      <c r="N27" s="267"/>
    </row>
    <row r="28" customFormat="false" ht="14.5" hidden="false" customHeight="false" outlineLevel="0" collapsed="false">
      <c r="B28" s="575" t="n">
        <v>6.5</v>
      </c>
      <c r="C28" s="576" t="s">
        <v>1632</v>
      </c>
      <c r="D28" s="577"/>
      <c r="E28" s="0" t="n">
        <f aca="false">$B28/24</f>
        <v>0.270833333333333</v>
      </c>
      <c r="I28" s="575"/>
      <c r="J28" s="581"/>
      <c r="K28" s="581"/>
      <c r="L28" s="267"/>
      <c r="M28" s="267"/>
      <c r="N28" s="267"/>
    </row>
    <row r="29" customFormat="false" ht="14.5" hidden="false" customHeight="false" outlineLevel="0" collapsed="false">
      <c r="B29" s="575" t="n">
        <v>7</v>
      </c>
      <c r="C29" s="576" t="s">
        <v>1633</v>
      </c>
      <c r="D29" s="577" t="s">
        <v>1634</v>
      </c>
      <c r="E29" s="0" t="n">
        <f aca="false">$B29/24</f>
        <v>0.291666666666667</v>
      </c>
      <c r="I29" s="575"/>
      <c r="J29" s="581"/>
      <c r="K29" s="581"/>
      <c r="L29" s="267"/>
      <c r="M29" s="267"/>
      <c r="N29" s="267"/>
    </row>
    <row r="30" customFormat="false" ht="14.5" hidden="false" customHeight="false" outlineLevel="0" collapsed="false">
      <c r="B30" s="575" t="n">
        <v>8</v>
      </c>
      <c r="C30" s="576" t="s">
        <v>1635</v>
      </c>
      <c r="D30" s="577" t="s">
        <v>1636</v>
      </c>
      <c r="E30" s="0" t="n">
        <f aca="false">$B30/24</f>
        <v>0.333333333333333</v>
      </c>
      <c r="I30" s="575"/>
      <c r="J30" s="581"/>
      <c r="K30" s="581"/>
      <c r="L30" s="267"/>
      <c r="M30" s="267"/>
      <c r="N30" s="267"/>
    </row>
    <row r="31" customFormat="false" ht="14.5" hidden="false" customHeight="false" outlineLevel="0" collapsed="false">
      <c r="B31" s="575" t="n">
        <v>9</v>
      </c>
      <c r="C31" s="576" t="s">
        <v>1637</v>
      </c>
      <c r="D31" s="577" t="s">
        <v>1638</v>
      </c>
      <c r="E31" s="0" t="n">
        <f aca="false">$B31/24</f>
        <v>0.375</v>
      </c>
      <c r="I31" s="575"/>
      <c r="J31" s="581"/>
      <c r="K31" s="581"/>
      <c r="L31" s="267"/>
      <c r="M31" s="267"/>
      <c r="N31" s="267"/>
    </row>
    <row r="32" customFormat="false" ht="14.5" hidden="false" customHeight="false" outlineLevel="0" collapsed="false">
      <c r="B32" s="575" t="n">
        <v>9.5</v>
      </c>
      <c r="C32" s="576" t="s">
        <v>1639</v>
      </c>
      <c r="D32" s="577" t="s">
        <v>1640</v>
      </c>
      <c r="E32" s="0" t="n">
        <f aca="false">$B32/24</f>
        <v>0.395833333333333</v>
      </c>
      <c r="I32" s="583"/>
      <c r="J32" s="575"/>
      <c r="K32" s="581"/>
      <c r="L32" s="267"/>
      <c r="M32" s="267"/>
      <c r="N32" s="267"/>
    </row>
    <row r="33" customFormat="false" ht="14.5" hidden="false" customHeight="false" outlineLevel="0" collapsed="false">
      <c r="B33" s="575" t="n">
        <v>10</v>
      </c>
      <c r="C33" s="576" t="s">
        <v>1641</v>
      </c>
      <c r="D33" s="577"/>
      <c r="E33" s="0" t="n">
        <f aca="false">$B33/24</f>
        <v>0.416666666666667</v>
      </c>
      <c r="I33" s="575"/>
      <c r="J33" s="581"/>
      <c r="K33" s="581"/>
      <c r="L33" s="267"/>
      <c r="M33" s="267"/>
      <c r="N33" s="267"/>
    </row>
    <row r="34" customFormat="false" ht="14.5" hidden="false" customHeight="false" outlineLevel="0" collapsed="false">
      <c r="B34" s="575" t="n">
        <v>10.5</v>
      </c>
      <c r="C34" s="576" t="s">
        <v>1642</v>
      </c>
      <c r="D34" s="577"/>
      <c r="E34" s="0" t="n">
        <f aca="false">$B34/24</f>
        <v>0.4375</v>
      </c>
      <c r="I34" s="575"/>
      <c r="J34" s="581"/>
      <c r="K34" s="581"/>
      <c r="L34" s="267"/>
      <c r="M34" s="267"/>
      <c r="N34" s="267"/>
    </row>
    <row r="35" customFormat="false" ht="14.5" hidden="false" customHeight="false" outlineLevel="0" collapsed="false">
      <c r="B35" s="575" t="n">
        <v>11</v>
      </c>
      <c r="C35" s="576" t="s">
        <v>1643</v>
      </c>
      <c r="D35" s="577"/>
      <c r="E35" s="0" t="n">
        <f aca="false">$B35/24</f>
        <v>0.458333333333333</v>
      </c>
      <c r="I35" s="575"/>
      <c r="J35" s="581"/>
      <c r="K35" s="581"/>
      <c r="L35" s="267"/>
      <c r="M35" s="267"/>
      <c r="N35" s="267"/>
    </row>
    <row r="36" customFormat="false" ht="14.5" hidden="false" customHeight="false" outlineLevel="0" collapsed="false">
      <c r="B36" s="575" t="n">
        <v>12</v>
      </c>
      <c r="C36" s="576" t="s">
        <v>1644</v>
      </c>
      <c r="D36" s="577" t="s">
        <v>1645</v>
      </c>
      <c r="E36" s="0" t="n">
        <f aca="false">$B36/24</f>
        <v>0.5</v>
      </c>
      <c r="I36" s="575"/>
      <c r="J36" s="581"/>
      <c r="K36" s="581"/>
      <c r="L36" s="267"/>
      <c r="M36" s="267"/>
      <c r="N36" s="267"/>
    </row>
    <row r="37" customFormat="false" ht="14.5" hidden="false" customHeight="false" outlineLevel="0" collapsed="false">
      <c r="B37" s="575" t="n">
        <v>12.75</v>
      </c>
      <c r="C37" s="576" t="s">
        <v>1646</v>
      </c>
      <c r="D37" s="577"/>
      <c r="E37" s="0" t="n">
        <f aca="false">$B37/24</f>
        <v>0.53125</v>
      </c>
      <c r="I37" s="575"/>
      <c r="J37" s="581"/>
      <c r="K37" s="581"/>
      <c r="L37" s="267"/>
      <c r="M37" s="267"/>
      <c r="N37" s="267"/>
    </row>
    <row r="38" customFormat="false" ht="14.5" hidden="false" customHeight="false" outlineLevel="0" collapsed="false">
      <c r="B38" s="575" t="n">
        <v>13</v>
      </c>
      <c r="C38" s="576" t="s">
        <v>1647</v>
      </c>
      <c r="D38" s="577"/>
      <c r="E38" s="0" t="n">
        <f aca="false">$B38/24</f>
        <v>0.541666666666667</v>
      </c>
      <c r="I38" s="575"/>
      <c r="J38" s="581"/>
      <c r="K38" s="581"/>
      <c r="L38" s="267"/>
      <c r="M38" s="267"/>
      <c r="N38" s="267"/>
    </row>
    <row r="39" customFormat="false" ht="14.5" hidden="false" customHeight="false" outlineLevel="0" collapsed="false">
      <c r="B39" s="575" t="n">
        <v>14</v>
      </c>
      <c r="C39" s="576" t="s">
        <v>1648</v>
      </c>
      <c r="D39" s="577"/>
      <c r="E39" s="0" t="n">
        <f aca="false">$B39/24</f>
        <v>0.583333333333333</v>
      </c>
      <c r="I39" s="583"/>
      <c r="J39" s="581"/>
      <c r="K39" s="581"/>
      <c r="L39" s="267"/>
      <c r="M39" s="267"/>
      <c r="N39" s="267"/>
    </row>
    <row r="40" customFormat="false" ht="14.5" hidden="false" customHeight="false" outlineLevel="0" collapsed="false">
      <c r="I40" s="575"/>
      <c r="J40" s="581"/>
      <c r="K40" s="581"/>
      <c r="L40" s="267"/>
      <c r="M40" s="267"/>
      <c r="N40" s="267"/>
    </row>
    <row r="41" customFormat="false" ht="14.5" hidden="false" customHeight="false" outlineLevel="0" collapsed="false">
      <c r="I41" s="575"/>
      <c r="J41" s="581"/>
      <c r="K41" s="581"/>
      <c r="L41" s="267"/>
      <c r="M41" s="267"/>
      <c r="N41" s="267"/>
    </row>
    <row r="42" customFormat="false" ht="14.5" hidden="true" customHeight="false" outlineLevel="0" collapsed="false">
      <c r="I42" s="575"/>
      <c r="J42" s="581"/>
      <c r="K42" s="581"/>
      <c r="L42" s="267"/>
      <c r="M42" s="267"/>
      <c r="N42" s="267"/>
    </row>
    <row r="43" customFormat="false" ht="14.5" hidden="true" customHeight="false" outlineLevel="0" collapsed="false">
      <c r="I43" s="575"/>
      <c r="J43" s="581"/>
      <c r="K43" s="581"/>
      <c r="L43" s="267"/>
      <c r="M43" s="267"/>
      <c r="N43" s="267"/>
    </row>
    <row r="44" customFormat="false" ht="14.5" hidden="true" customHeight="false" outlineLevel="0" collapsed="false">
      <c r="I44" s="575"/>
      <c r="J44" s="581"/>
      <c r="K44" s="581"/>
      <c r="L44" s="267"/>
      <c r="M44" s="267"/>
      <c r="N44" s="267"/>
    </row>
    <row r="45" customFormat="false" ht="14.5" hidden="true" customHeight="false" outlineLevel="0" collapsed="false">
      <c r="I45" s="575"/>
      <c r="J45" s="581"/>
      <c r="K45" s="581"/>
      <c r="L45" s="267"/>
      <c r="M45" s="267"/>
      <c r="N45" s="267"/>
    </row>
    <row r="46" customFormat="false" ht="14.5" hidden="true" customHeight="false" outlineLevel="0" collapsed="false">
      <c r="I46" s="583"/>
      <c r="J46" s="575"/>
      <c r="K46" s="581"/>
      <c r="L46" s="267"/>
      <c r="M46" s="267"/>
      <c r="N46" s="267"/>
    </row>
    <row r="47" customFormat="false" ht="14.5" hidden="true" customHeight="false" outlineLevel="0" collapsed="false">
      <c r="I47" s="575"/>
      <c r="J47" s="581"/>
      <c r="K47" s="581"/>
      <c r="L47" s="267"/>
      <c r="M47" s="267"/>
      <c r="N47" s="267"/>
    </row>
    <row r="48" customFormat="false" ht="14.5" hidden="true" customHeight="false" outlineLevel="0" collapsed="false">
      <c r="I48" s="575"/>
      <c r="J48" s="581"/>
      <c r="K48" s="581"/>
      <c r="L48" s="267"/>
      <c r="M48" s="267"/>
      <c r="N48" s="267"/>
    </row>
    <row r="49" customFormat="false" ht="14.5" hidden="true" customHeight="false" outlineLevel="0" collapsed="false">
      <c r="I49" s="575"/>
      <c r="J49" s="581"/>
      <c r="K49" s="581"/>
      <c r="L49" s="267"/>
      <c r="M49" s="267"/>
      <c r="N49" s="267"/>
    </row>
    <row r="50" customFormat="false" ht="14.5" hidden="true" customHeight="false" outlineLevel="0" collapsed="false">
      <c r="I50" s="575"/>
      <c r="J50" s="581"/>
      <c r="K50" s="581"/>
      <c r="L50" s="267"/>
      <c r="M50" s="267"/>
      <c r="N50" s="267"/>
    </row>
    <row r="51" customFormat="false" ht="14.5" hidden="true" customHeight="false" outlineLevel="0" collapsed="false">
      <c r="I51" s="575"/>
      <c r="J51" s="581"/>
      <c r="K51" s="581"/>
      <c r="L51" s="267"/>
      <c r="M51" s="267"/>
      <c r="N51" s="267"/>
    </row>
    <row r="52" customFormat="false" ht="14.5" hidden="true" customHeight="false" outlineLevel="0" collapsed="false">
      <c r="I52" s="575"/>
      <c r="J52" s="581"/>
      <c r="K52" s="581"/>
      <c r="L52" s="267"/>
      <c r="M52" s="267"/>
      <c r="N52" s="267"/>
    </row>
    <row r="53" customFormat="false" ht="14.5" hidden="true" customHeight="false" outlineLevel="0" collapsed="false">
      <c r="I53" s="583"/>
      <c r="J53" s="575"/>
      <c r="K53" s="581"/>
      <c r="L53" s="267"/>
      <c r="M53" s="267"/>
      <c r="N53" s="267"/>
    </row>
    <row r="54" customFormat="false" ht="14.5" hidden="true" customHeight="false" outlineLevel="0" collapsed="false">
      <c r="I54" s="575"/>
      <c r="J54" s="581"/>
      <c r="K54" s="581"/>
      <c r="L54" s="267"/>
      <c r="M54" s="267"/>
      <c r="N54" s="267"/>
    </row>
    <row r="55" customFormat="false" ht="14.5" hidden="true" customHeight="false" outlineLevel="0" collapsed="false">
      <c r="I55" s="575"/>
      <c r="J55" s="581"/>
      <c r="K55" s="581"/>
      <c r="L55" s="267"/>
      <c r="M55" s="267"/>
      <c r="N55" s="267"/>
    </row>
    <row r="56" customFormat="false" ht="14.5" hidden="true" customHeight="false" outlineLevel="0" collapsed="false">
      <c r="I56" s="575"/>
      <c r="J56" s="581"/>
      <c r="K56" s="581"/>
      <c r="L56" s="267"/>
      <c r="M56" s="267"/>
      <c r="N56" s="267"/>
    </row>
    <row r="57" customFormat="false" ht="14.5" hidden="true" customHeight="false" outlineLevel="0" collapsed="false">
      <c r="I57" s="575"/>
      <c r="J57" s="581"/>
      <c r="K57" s="581"/>
      <c r="L57" s="267"/>
      <c r="M57" s="267"/>
      <c r="N57" s="267"/>
    </row>
    <row r="58" customFormat="false" ht="14.5" hidden="true" customHeight="false" outlineLevel="0" collapsed="false">
      <c r="I58" s="575"/>
      <c r="J58" s="581"/>
      <c r="K58" s="581"/>
      <c r="L58" s="267"/>
      <c r="M58" s="267"/>
      <c r="N58" s="267"/>
    </row>
    <row r="59" customFormat="false" ht="14.5" hidden="true" customHeight="false" outlineLevel="0" collapsed="false">
      <c r="I59" s="575"/>
      <c r="J59" s="581"/>
      <c r="K59" s="581"/>
      <c r="L59" s="267"/>
      <c r="M59" s="267"/>
      <c r="N59" s="267"/>
    </row>
    <row r="60" customFormat="false" ht="14.5" hidden="true" customHeight="false" outlineLevel="0" collapsed="false">
      <c r="I60" s="151"/>
      <c r="J60" s="575"/>
      <c r="K60" s="581"/>
      <c r="L60" s="267"/>
      <c r="M60" s="267"/>
      <c r="N60" s="267"/>
    </row>
    <row r="61" customFormat="false" ht="14.5" hidden="true" customHeight="false" outlineLevel="0" collapsed="false">
      <c r="I61" s="575"/>
      <c r="J61" s="581"/>
      <c r="K61" s="581"/>
      <c r="L61" s="267"/>
      <c r="M61" s="267"/>
      <c r="N61" s="267"/>
    </row>
    <row r="62" customFormat="false" ht="14.5" hidden="true" customHeight="false" outlineLevel="0" collapsed="false">
      <c r="I62" s="575"/>
      <c r="J62" s="581"/>
      <c r="K62" s="581"/>
      <c r="L62" s="267"/>
      <c r="M62" s="267"/>
      <c r="N62" s="267"/>
    </row>
    <row r="63" customFormat="false" ht="14.5" hidden="true" customHeight="false" outlineLevel="0" collapsed="false">
      <c r="I63" s="575"/>
      <c r="J63" s="581"/>
      <c r="K63" s="581"/>
      <c r="L63" s="267"/>
      <c r="M63" s="267"/>
      <c r="N63" s="267"/>
    </row>
    <row r="64" customFormat="false" ht="14.5" hidden="true" customHeight="false" outlineLevel="0" collapsed="false">
      <c r="I64" s="575"/>
      <c r="J64" s="581"/>
      <c r="K64" s="581"/>
      <c r="L64" s="267"/>
      <c r="M64" s="267"/>
      <c r="N64" s="267"/>
    </row>
    <row r="65" customFormat="false" ht="14.5" hidden="true" customHeight="false" outlineLevel="0" collapsed="false">
      <c r="I65" s="575"/>
      <c r="J65" s="581"/>
      <c r="K65" s="581"/>
      <c r="L65" s="267"/>
      <c r="M65" s="267"/>
      <c r="N65" s="267"/>
    </row>
    <row r="66" customFormat="false" ht="14.5" hidden="true" customHeight="false" outlineLevel="0" collapsed="false">
      <c r="I66" s="575"/>
      <c r="J66" s="581"/>
      <c r="K66" s="581"/>
      <c r="L66" s="267"/>
      <c r="M66" s="267"/>
      <c r="N66" s="267"/>
    </row>
    <row r="67" customFormat="false" ht="14.5" hidden="true" customHeight="false" outlineLevel="0" collapsed="false">
      <c r="I67" s="575"/>
      <c r="J67" s="581"/>
      <c r="K67" s="581"/>
      <c r="L67" s="267"/>
      <c r="M67" s="267"/>
      <c r="N67" s="267"/>
    </row>
    <row r="68" customFormat="false" ht="14.5" hidden="true" customHeight="false" outlineLevel="0" collapsed="false">
      <c r="I68" s="575"/>
      <c r="J68" s="581"/>
      <c r="K68" s="581"/>
      <c r="L68" s="267"/>
      <c r="M68" s="267"/>
      <c r="N68" s="267"/>
    </row>
    <row r="69" customFormat="false" ht="14.5" hidden="true" customHeight="false" outlineLevel="0" collapsed="false">
      <c r="I69" s="151"/>
      <c r="J69" s="575"/>
      <c r="K69" s="581"/>
      <c r="L69" s="267"/>
      <c r="M69" s="267"/>
      <c r="N69" s="267"/>
    </row>
    <row r="70" customFormat="false" ht="14.5" hidden="true" customHeight="false" outlineLevel="0" collapsed="false">
      <c r="I70" s="575"/>
      <c r="J70" s="581"/>
      <c r="K70" s="581"/>
      <c r="L70" s="267"/>
      <c r="M70" s="267"/>
      <c r="N70" s="267"/>
    </row>
    <row r="71" customFormat="false" ht="14.5" hidden="true" customHeight="false" outlineLevel="0" collapsed="false">
      <c r="I71" s="575"/>
      <c r="J71" s="581"/>
      <c r="K71" s="581"/>
      <c r="L71" s="267"/>
      <c r="M71" s="267"/>
      <c r="N71" s="267"/>
    </row>
    <row r="72" customFormat="false" ht="14.5" hidden="true" customHeight="false" outlineLevel="0" collapsed="false">
      <c r="I72" s="575"/>
      <c r="J72" s="581"/>
      <c r="K72" s="581"/>
      <c r="L72" s="267"/>
      <c r="M72" s="267"/>
      <c r="N72" s="267"/>
    </row>
    <row r="73" customFormat="false" ht="14.5" hidden="true" customHeight="false" outlineLevel="0" collapsed="false">
      <c r="I73" s="575"/>
      <c r="J73" s="581"/>
      <c r="K73" s="581"/>
      <c r="L73" s="267"/>
      <c r="M73" s="267"/>
      <c r="N73" s="267"/>
    </row>
    <row r="74" customFormat="false" ht="14.5" hidden="true" customHeight="false" outlineLevel="0" collapsed="false">
      <c r="I74" s="151"/>
      <c r="J74" s="575"/>
      <c r="K74" s="581"/>
      <c r="L74" s="267"/>
      <c r="M74" s="267"/>
      <c r="N74" s="267"/>
    </row>
    <row r="75" customFormat="false" ht="14.5" hidden="true" customHeight="false" outlineLevel="0" collapsed="false">
      <c r="I75" s="575"/>
      <c r="J75" s="581"/>
      <c r="K75" s="581"/>
      <c r="L75" s="267"/>
      <c r="M75" s="267"/>
      <c r="N75" s="267"/>
    </row>
    <row r="76" customFormat="false" ht="14.5" hidden="true" customHeight="false" outlineLevel="0" collapsed="false">
      <c r="I76" s="575"/>
      <c r="J76" s="581"/>
      <c r="K76" s="581"/>
      <c r="L76" s="267"/>
      <c r="M76" s="267"/>
      <c r="N76" s="267"/>
    </row>
    <row r="77" customFormat="false" ht="14.5" hidden="true" customHeight="false" outlineLevel="0" collapsed="false">
      <c r="I77" s="151"/>
      <c r="J77" s="575"/>
      <c r="K77" s="581"/>
      <c r="L77" s="267"/>
      <c r="M77" s="267"/>
      <c r="N77" s="267"/>
    </row>
    <row r="78" customFormat="false" ht="14.5" hidden="true" customHeight="false" outlineLevel="0" collapsed="false">
      <c r="I78" s="575"/>
      <c r="J78" s="581"/>
      <c r="K78" s="581"/>
      <c r="L78" s="267"/>
      <c r="M78" s="267"/>
      <c r="N78" s="267"/>
    </row>
    <row r="79" customFormat="false" ht="14.5" hidden="true" customHeight="false" outlineLevel="0" collapsed="false">
      <c r="I79" s="151"/>
      <c r="J79" s="575"/>
      <c r="K79" s="581"/>
      <c r="L79" s="267"/>
      <c r="M79" s="267"/>
      <c r="N79" s="267"/>
    </row>
    <row r="80" customFormat="false" ht="14.5" hidden="true" customHeight="false" outlineLevel="0" collapsed="false">
      <c r="I80" s="575"/>
      <c r="J80" s="581"/>
      <c r="K80" s="581"/>
      <c r="L80" s="267"/>
      <c r="M80" s="267"/>
      <c r="N80" s="267"/>
    </row>
  </sheetData>
  <sheetProtection sheet="true" selectLockedCells="true"/>
  <mergeCells count="4">
    <mergeCell ref="A1:F1"/>
    <mergeCell ref="G4:I6"/>
    <mergeCell ref="K5:K6"/>
    <mergeCell ref="L5:L6"/>
  </mergeCells>
  <conditionalFormatting sqref="C4:D39">
    <cfRule type="expression" priority="2" aboveAverage="0" equalAverage="0" bottom="0" percent="0" rank="0" text="" dxfId="582">
      <formula>$H$1=$C4</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V1" activeCellId="0" sqref="V1"/>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2" min="2" style="0" width="8"/>
    <col collapsed="false" customWidth="true" hidden="false" outlineLevel="0" max="8" min="8" style="0" width="16.18"/>
    <col collapsed="false" customWidth="true" hidden="false" outlineLevel="0" max="9" min="9" style="0" width="15.18"/>
    <col collapsed="false" customWidth="true" hidden="false" outlineLevel="0" max="10" min="10" style="0" width="6.01"/>
    <col collapsed="false" customWidth="true" hidden="false" outlineLevel="0" max="20" min="20" style="0" width="6.54"/>
    <col collapsed="false" customWidth="false" hidden="true" outlineLevel="0" max="1024" min="22" style="0" width="11.45"/>
  </cols>
  <sheetData>
    <row r="1" customFormat="false" ht="15" hidden="false" customHeight="false" outlineLevel="0" collapsed="false"/>
    <row r="2" customFormat="false" ht="26" hidden="false" customHeight="false" outlineLevel="0" collapsed="false">
      <c r="B2" s="584"/>
      <c r="C2" s="585" t="s">
        <v>1649</v>
      </c>
      <c r="D2" s="585"/>
      <c r="E2" s="585"/>
      <c r="F2" s="585"/>
      <c r="G2" s="585"/>
      <c r="H2" s="585"/>
      <c r="I2" s="586"/>
      <c r="K2" s="584"/>
      <c r="L2" s="585" t="s">
        <v>1650</v>
      </c>
      <c r="M2" s="585"/>
      <c r="N2" s="585"/>
      <c r="O2" s="585"/>
      <c r="P2" s="585"/>
      <c r="Q2" s="585"/>
      <c r="R2" s="587"/>
      <c r="S2" s="587"/>
      <c r="T2" s="586"/>
    </row>
    <row r="3" customFormat="false" ht="14.5" hidden="false" customHeight="false" outlineLevel="0" collapsed="false">
      <c r="B3" s="588"/>
      <c r="C3" s="589"/>
      <c r="D3" s="589"/>
      <c r="E3" s="589"/>
      <c r="F3" s="589"/>
      <c r="G3" s="589"/>
      <c r="H3" s="589"/>
      <c r="I3" s="590"/>
      <c r="K3" s="588"/>
      <c r="L3" s="589"/>
      <c r="M3" s="589"/>
      <c r="N3" s="589"/>
      <c r="O3" s="589"/>
      <c r="P3" s="589"/>
      <c r="Q3" s="589"/>
      <c r="R3" s="589"/>
      <c r="S3" s="589"/>
      <c r="T3" s="590"/>
    </row>
    <row r="4" customFormat="false" ht="14.5" hidden="false" customHeight="false" outlineLevel="0" collapsed="false">
      <c r="B4" s="588"/>
      <c r="C4" s="589"/>
      <c r="D4" s="589"/>
      <c r="E4" s="589"/>
      <c r="F4" s="589"/>
      <c r="G4" s="589"/>
      <c r="H4" s="589"/>
      <c r="I4" s="590"/>
      <c r="K4" s="588"/>
      <c r="L4" s="589"/>
      <c r="M4" s="589"/>
      <c r="N4" s="591"/>
      <c r="O4" s="591"/>
      <c r="P4" s="591"/>
      <c r="Q4" s="591"/>
      <c r="R4" s="591"/>
      <c r="S4" s="591"/>
      <c r="T4" s="590"/>
    </row>
    <row r="5" customFormat="false" ht="18.5" hidden="false" customHeight="false" outlineLevel="0" collapsed="false">
      <c r="B5" s="588"/>
      <c r="C5" s="592" t="s">
        <v>1651</v>
      </c>
      <c r="D5" s="589"/>
      <c r="E5" s="589"/>
      <c r="F5" s="589"/>
      <c r="G5" s="589"/>
      <c r="H5" s="589"/>
      <c r="I5" s="590"/>
      <c r="K5" s="588"/>
      <c r="L5" s="592" t="s">
        <v>1652</v>
      </c>
      <c r="M5" s="589"/>
      <c r="N5" s="591"/>
      <c r="O5" s="591"/>
      <c r="P5" s="591"/>
      <c r="Q5" s="591"/>
      <c r="R5" s="591"/>
      <c r="S5" s="591"/>
      <c r="T5" s="590"/>
    </row>
    <row r="6" customFormat="false" ht="14.5" hidden="false" customHeight="false" outlineLevel="0" collapsed="false">
      <c r="B6" s="588"/>
      <c r="C6" s="589"/>
      <c r="D6" s="589"/>
      <c r="E6" s="589"/>
      <c r="F6" s="589"/>
      <c r="G6" s="589"/>
      <c r="H6" s="589"/>
      <c r="I6" s="590"/>
      <c r="K6" s="588"/>
      <c r="L6" s="589"/>
      <c r="M6" s="589"/>
      <c r="N6" s="591"/>
      <c r="O6" s="591"/>
      <c r="P6" s="591"/>
      <c r="Q6" s="591"/>
      <c r="R6" s="591"/>
      <c r="S6" s="591"/>
      <c r="T6" s="590"/>
    </row>
    <row r="7" customFormat="false" ht="14.5" hidden="false" customHeight="false" outlineLevel="0" collapsed="false">
      <c r="B7" s="588"/>
      <c r="C7" s="593" t="s">
        <v>56</v>
      </c>
      <c r="D7" s="589"/>
      <c r="E7" s="589"/>
      <c r="F7" s="589"/>
      <c r="G7" s="589"/>
      <c r="H7" s="589"/>
      <c r="I7" s="590"/>
      <c r="K7" s="588"/>
      <c r="L7" s="593" t="s">
        <v>56</v>
      </c>
      <c r="M7" s="589"/>
      <c r="N7" s="591"/>
      <c r="O7" s="591"/>
      <c r="P7" s="591"/>
      <c r="Q7" s="591"/>
      <c r="R7" s="591"/>
      <c r="S7" s="591"/>
      <c r="T7" s="590"/>
    </row>
    <row r="8" customFormat="false" ht="14.5" hidden="false" customHeight="false" outlineLevel="0" collapsed="false">
      <c r="B8" s="588"/>
      <c r="C8" s="589" t="s">
        <v>1653</v>
      </c>
      <c r="D8" s="589"/>
      <c r="E8" s="589"/>
      <c r="F8" s="589"/>
      <c r="G8" s="589"/>
      <c r="H8" s="589"/>
      <c r="I8" s="590"/>
      <c r="K8" s="588"/>
      <c r="L8" s="589" t="s">
        <v>1654</v>
      </c>
      <c r="M8" s="589"/>
      <c r="N8" s="591"/>
      <c r="O8" s="591"/>
      <c r="P8" s="591"/>
      <c r="Q8" s="591"/>
      <c r="R8" s="591"/>
      <c r="S8" s="591"/>
      <c r="T8" s="590"/>
    </row>
    <row r="9" customFormat="false" ht="14.5" hidden="false" customHeight="false" outlineLevel="0" collapsed="false">
      <c r="B9" s="588"/>
      <c r="C9" s="589"/>
      <c r="D9" s="589"/>
      <c r="E9" s="589"/>
      <c r="F9" s="589"/>
      <c r="G9" s="589"/>
      <c r="H9" s="589"/>
      <c r="I9" s="590"/>
      <c r="K9" s="588"/>
      <c r="L9" s="589"/>
      <c r="M9" s="589"/>
      <c r="N9" s="591"/>
      <c r="O9" s="591"/>
      <c r="P9" s="591"/>
      <c r="Q9" s="591"/>
      <c r="R9" s="591"/>
      <c r="S9" s="591"/>
      <c r="T9" s="590"/>
    </row>
    <row r="10" customFormat="false" ht="14.5" hidden="false" customHeight="false" outlineLevel="0" collapsed="false">
      <c r="B10" s="588"/>
      <c r="C10" s="593" t="s">
        <v>57</v>
      </c>
      <c r="D10" s="589"/>
      <c r="E10" s="589"/>
      <c r="F10" s="589"/>
      <c r="G10" s="589"/>
      <c r="H10" s="589"/>
      <c r="I10" s="590"/>
      <c r="K10" s="588"/>
      <c r="L10" s="593" t="s">
        <v>57</v>
      </c>
      <c r="M10" s="589"/>
      <c r="N10" s="591"/>
      <c r="O10" s="591"/>
      <c r="P10" s="591"/>
      <c r="Q10" s="591"/>
      <c r="R10" s="591"/>
      <c r="S10" s="591"/>
      <c r="T10" s="590"/>
    </row>
    <row r="11" customFormat="false" ht="14.5" hidden="false" customHeight="false" outlineLevel="0" collapsed="false">
      <c r="B11" s="588"/>
      <c r="C11" s="589" t="s">
        <v>1655</v>
      </c>
      <c r="D11" s="589"/>
      <c r="E11" s="589"/>
      <c r="F11" s="589"/>
      <c r="G11" s="589"/>
      <c r="H11" s="589"/>
      <c r="I11" s="590"/>
      <c r="K11" s="588"/>
      <c r="L11" s="589" t="s">
        <v>1656</v>
      </c>
      <c r="M11" s="589"/>
      <c r="N11" s="591"/>
      <c r="O11" s="591"/>
      <c r="P11" s="591"/>
      <c r="Q11" s="591"/>
      <c r="R11" s="591"/>
      <c r="S11" s="591"/>
      <c r="T11" s="590"/>
    </row>
    <row r="12" customFormat="false" ht="14.5" hidden="false" customHeight="false" outlineLevel="0" collapsed="false">
      <c r="B12" s="588"/>
      <c r="C12" s="589"/>
      <c r="D12" s="589"/>
      <c r="E12" s="589"/>
      <c r="F12" s="589"/>
      <c r="G12" s="589"/>
      <c r="H12" s="589"/>
      <c r="I12" s="590"/>
      <c r="K12" s="588"/>
      <c r="L12" s="589"/>
      <c r="M12" s="589"/>
      <c r="N12" s="591"/>
      <c r="O12" s="591"/>
      <c r="P12" s="591"/>
      <c r="Q12" s="591"/>
      <c r="R12" s="591"/>
      <c r="S12" s="591"/>
      <c r="T12" s="590"/>
    </row>
    <row r="13" customFormat="false" ht="14.5" hidden="false" customHeight="false" outlineLevel="0" collapsed="false">
      <c r="B13" s="588"/>
      <c r="C13" s="593" t="s">
        <v>73</v>
      </c>
      <c r="D13" s="589"/>
      <c r="E13" s="589"/>
      <c r="F13" s="589"/>
      <c r="G13" s="589"/>
      <c r="H13" s="589"/>
      <c r="I13" s="590"/>
      <c r="K13" s="588"/>
      <c r="L13" s="593" t="s">
        <v>73</v>
      </c>
      <c r="M13" s="589"/>
      <c r="N13" s="591"/>
      <c r="O13" s="591"/>
      <c r="P13" s="591"/>
      <c r="Q13" s="591"/>
      <c r="R13" s="591"/>
      <c r="S13" s="591"/>
      <c r="T13" s="590"/>
    </row>
    <row r="14" customFormat="false" ht="14.5" hidden="false" customHeight="false" outlineLevel="0" collapsed="false">
      <c r="B14" s="588"/>
      <c r="C14" s="589" t="s">
        <v>1657</v>
      </c>
      <c r="D14" s="589"/>
      <c r="E14" s="589"/>
      <c r="F14" s="589"/>
      <c r="G14" s="589"/>
      <c r="H14" s="589"/>
      <c r="I14" s="590"/>
      <c r="K14" s="588"/>
      <c r="L14" s="589" t="s">
        <v>1658</v>
      </c>
      <c r="M14" s="589"/>
      <c r="N14" s="591"/>
      <c r="O14" s="591"/>
      <c r="P14" s="591"/>
      <c r="Q14" s="591"/>
      <c r="R14" s="591"/>
      <c r="S14" s="591"/>
      <c r="T14" s="590"/>
    </row>
    <row r="15" customFormat="false" ht="14.5" hidden="false" customHeight="false" outlineLevel="0" collapsed="false">
      <c r="B15" s="588"/>
      <c r="C15" s="589" t="s">
        <v>1659</v>
      </c>
      <c r="D15" s="589"/>
      <c r="E15" s="589"/>
      <c r="F15" s="589"/>
      <c r="G15" s="589"/>
      <c r="H15" s="589"/>
      <c r="I15" s="590"/>
      <c r="K15" s="588"/>
      <c r="L15" s="589" t="s">
        <v>1660</v>
      </c>
      <c r="M15" s="589"/>
      <c r="N15" s="591"/>
      <c r="O15" s="591"/>
      <c r="P15" s="591"/>
      <c r="Q15" s="591"/>
      <c r="R15" s="591"/>
      <c r="S15" s="591"/>
      <c r="T15" s="590"/>
    </row>
    <row r="16" customFormat="false" ht="14.5" hidden="false" customHeight="false" outlineLevel="0" collapsed="false">
      <c r="B16" s="588"/>
      <c r="C16" s="589"/>
      <c r="D16" s="589"/>
      <c r="E16" s="589"/>
      <c r="F16" s="589"/>
      <c r="G16" s="589"/>
      <c r="H16" s="589"/>
      <c r="I16" s="590"/>
      <c r="K16" s="588"/>
      <c r="L16" s="589"/>
      <c r="M16" s="589"/>
      <c r="N16" s="591"/>
      <c r="O16" s="591"/>
      <c r="P16" s="591"/>
      <c r="Q16" s="591"/>
      <c r="R16" s="591"/>
      <c r="S16" s="591"/>
      <c r="T16" s="590"/>
    </row>
    <row r="17" customFormat="false" ht="14.5" hidden="false" customHeight="false" outlineLevel="0" collapsed="false">
      <c r="B17" s="588"/>
      <c r="C17" s="593" t="s">
        <v>74</v>
      </c>
      <c r="D17" s="589"/>
      <c r="E17" s="589"/>
      <c r="F17" s="589"/>
      <c r="G17" s="589"/>
      <c r="H17" s="589"/>
      <c r="I17" s="590"/>
      <c r="K17" s="588"/>
      <c r="L17" s="593" t="s">
        <v>74</v>
      </c>
      <c r="M17" s="589"/>
      <c r="N17" s="591"/>
      <c r="O17" s="591"/>
      <c r="P17" s="591"/>
      <c r="Q17" s="591"/>
      <c r="R17" s="591"/>
      <c r="S17" s="591"/>
      <c r="T17" s="590"/>
    </row>
    <row r="18" customFormat="false" ht="14.5" hidden="false" customHeight="false" outlineLevel="0" collapsed="false">
      <c r="B18" s="588"/>
      <c r="C18" s="589" t="s">
        <v>1661</v>
      </c>
      <c r="D18" s="589"/>
      <c r="E18" s="589"/>
      <c r="F18" s="589"/>
      <c r="G18" s="589"/>
      <c r="H18" s="589"/>
      <c r="I18" s="590"/>
      <c r="K18" s="588"/>
      <c r="L18" s="589" t="s">
        <v>1662</v>
      </c>
      <c r="M18" s="589"/>
      <c r="N18" s="591"/>
      <c r="O18" s="591"/>
      <c r="P18" s="591"/>
      <c r="Q18" s="591"/>
      <c r="R18" s="591"/>
      <c r="S18" s="591"/>
      <c r="T18" s="590"/>
    </row>
    <row r="19" customFormat="false" ht="14.5" hidden="false" customHeight="false" outlineLevel="0" collapsed="false">
      <c r="B19" s="588"/>
      <c r="C19" s="589" t="s">
        <v>1663</v>
      </c>
      <c r="D19" s="589"/>
      <c r="E19" s="589"/>
      <c r="F19" s="589"/>
      <c r="G19" s="589"/>
      <c r="H19" s="589"/>
      <c r="I19" s="590"/>
      <c r="K19" s="588"/>
      <c r="L19" s="589" t="s">
        <v>1664</v>
      </c>
      <c r="M19" s="589"/>
      <c r="N19" s="591"/>
      <c r="O19" s="591"/>
      <c r="P19" s="591"/>
      <c r="Q19" s="591"/>
      <c r="R19" s="591"/>
      <c r="S19" s="591"/>
      <c r="T19" s="590"/>
    </row>
    <row r="20" customFormat="false" ht="14.5" hidden="false" customHeight="false" outlineLevel="0" collapsed="false">
      <c r="B20" s="588"/>
      <c r="C20" s="589"/>
      <c r="D20" s="589"/>
      <c r="E20" s="589"/>
      <c r="F20" s="589"/>
      <c r="G20" s="589"/>
      <c r="H20" s="589"/>
      <c r="I20" s="590"/>
      <c r="K20" s="588"/>
      <c r="L20" s="589"/>
      <c r="M20" s="589"/>
      <c r="N20" s="591"/>
      <c r="O20" s="591"/>
      <c r="P20" s="591"/>
      <c r="Q20" s="591"/>
      <c r="R20" s="591"/>
      <c r="S20" s="591"/>
      <c r="T20" s="590"/>
    </row>
    <row r="21" customFormat="false" ht="14.5" hidden="false" customHeight="false" outlineLevel="0" collapsed="false">
      <c r="B21" s="588"/>
      <c r="C21" s="589"/>
      <c r="D21" s="589"/>
      <c r="E21" s="589"/>
      <c r="F21" s="589"/>
      <c r="G21" s="589"/>
      <c r="H21" s="589"/>
      <c r="I21" s="590"/>
      <c r="K21" s="588"/>
      <c r="L21" s="589"/>
      <c r="M21" s="589"/>
      <c r="N21" s="591"/>
      <c r="O21" s="591"/>
      <c r="P21" s="591"/>
      <c r="Q21" s="591"/>
      <c r="R21" s="591"/>
      <c r="S21" s="591"/>
      <c r="T21" s="590"/>
    </row>
    <row r="22" customFormat="false" ht="18.5" hidden="false" customHeight="false" outlineLevel="0" collapsed="false">
      <c r="B22" s="588"/>
      <c r="C22" s="592" t="s">
        <v>1665</v>
      </c>
      <c r="D22" s="589"/>
      <c r="E22" s="589"/>
      <c r="F22" s="589"/>
      <c r="G22" s="589"/>
      <c r="H22" s="589"/>
      <c r="I22" s="590"/>
      <c r="K22" s="588"/>
      <c r="L22" s="592" t="s">
        <v>1666</v>
      </c>
      <c r="M22" s="589"/>
      <c r="N22" s="591"/>
      <c r="O22" s="591"/>
      <c r="P22" s="591"/>
      <c r="Q22" s="591"/>
      <c r="R22" s="591"/>
      <c r="S22" s="591"/>
      <c r="T22" s="590"/>
    </row>
    <row r="23" customFormat="false" ht="14.5" hidden="false" customHeight="false" outlineLevel="0" collapsed="false">
      <c r="B23" s="588"/>
      <c r="C23" s="589"/>
      <c r="D23" s="589"/>
      <c r="E23" s="589"/>
      <c r="F23" s="589"/>
      <c r="G23" s="589"/>
      <c r="H23" s="589"/>
      <c r="I23" s="590"/>
      <c r="K23" s="588"/>
      <c r="L23" s="589"/>
      <c r="M23" s="589"/>
      <c r="N23" s="591"/>
      <c r="O23" s="591"/>
      <c r="P23" s="591"/>
      <c r="Q23" s="591"/>
      <c r="R23" s="591"/>
      <c r="S23" s="591"/>
      <c r="T23" s="590"/>
    </row>
    <row r="24" customFormat="false" ht="14.5" hidden="false" customHeight="false" outlineLevel="0" collapsed="false">
      <c r="B24" s="588"/>
      <c r="C24" s="589" t="s">
        <v>1667</v>
      </c>
      <c r="D24" s="589"/>
      <c r="E24" s="589"/>
      <c r="F24" s="589"/>
      <c r="G24" s="589"/>
      <c r="H24" s="589"/>
      <c r="I24" s="590"/>
      <c r="K24" s="588"/>
      <c r="L24" s="589" t="s">
        <v>1668</v>
      </c>
      <c r="M24" s="589"/>
      <c r="N24" s="589"/>
      <c r="O24" s="589"/>
      <c r="P24" s="589"/>
      <c r="Q24" s="589"/>
      <c r="R24" s="589"/>
      <c r="S24" s="589"/>
      <c r="T24" s="590"/>
    </row>
    <row r="25" customFormat="false" ht="14.5" hidden="false" customHeight="false" outlineLevel="0" collapsed="false">
      <c r="B25" s="588"/>
      <c r="C25" s="589" t="s">
        <v>1669</v>
      </c>
      <c r="D25" s="589"/>
      <c r="E25" s="589"/>
      <c r="F25" s="589"/>
      <c r="G25" s="589"/>
      <c r="H25" s="589"/>
      <c r="I25" s="590"/>
      <c r="K25" s="588"/>
      <c r="L25" s="589" t="s">
        <v>1670</v>
      </c>
      <c r="M25" s="589"/>
      <c r="N25" s="589"/>
      <c r="O25" s="589"/>
      <c r="P25" s="589"/>
      <c r="Q25" s="589"/>
      <c r="R25" s="589"/>
      <c r="S25" s="589"/>
      <c r="T25" s="590"/>
    </row>
    <row r="26" customFormat="false" ht="14.5" hidden="false" customHeight="false" outlineLevel="0" collapsed="false">
      <c r="B26" s="588"/>
      <c r="C26" s="589"/>
      <c r="D26" s="589"/>
      <c r="E26" s="589"/>
      <c r="F26" s="589"/>
      <c r="G26" s="589"/>
      <c r="H26" s="589"/>
      <c r="I26" s="590"/>
      <c r="K26" s="588"/>
      <c r="L26" s="589"/>
      <c r="M26" s="589"/>
      <c r="N26" s="589"/>
      <c r="O26" s="589"/>
      <c r="P26" s="589"/>
      <c r="Q26" s="589"/>
      <c r="R26" s="589"/>
      <c r="S26" s="589"/>
      <c r="T26" s="590"/>
    </row>
    <row r="27" customFormat="false" ht="14.5" hidden="false" customHeight="false" outlineLevel="0" collapsed="false">
      <c r="B27" s="588"/>
      <c r="C27" s="589"/>
      <c r="D27" s="589"/>
      <c r="E27" s="589"/>
      <c r="F27" s="589"/>
      <c r="G27" s="589"/>
      <c r="H27" s="589"/>
      <c r="I27" s="590"/>
      <c r="K27" s="588"/>
      <c r="L27" s="589"/>
      <c r="M27" s="589"/>
      <c r="N27" s="589"/>
      <c r="O27" s="589"/>
      <c r="P27" s="589"/>
      <c r="Q27" s="589"/>
      <c r="R27" s="589"/>
      <c r="S27" s="589"/>
      <c r="T27" s="590"/>
    </row>
    <row r="28" customFormat="false" ht="18.5" hidden="false" customHeight="false" outlineLevel="0" collapsed="false">
      <c r="B28" s="588"/>
      <c r="C28" s="592" t="s">
        <v>1671</v>
      </c>
      <c r="D28" s="589"/>
      <c r="E28" s="589"/>
      <c r="F28" s="589"/>
      <c r="G28" s="589"/>
      <c r="H28" s="589"/>
      <c r="I28" s="590"/>
      <c r="K28" s="588"/>
      <c r="L28" s="592" t="s">
        <v>1672</v>
      </c>
      <c r="M28" s="589"/>
      <c r="N28" s="589"/>
      <c r="O28" s="589"/>
      <c r="P28" s="589"/>
      <c r="Q28" s="589"/>
      <c r="R28" s="589"/>
      <c r="S28" s="589"/>
      <c r="T28" s="590"/>
    </row>
    <row r="29" customFormat="false" ht="14.5" hidden="false" customHeight="false" outlineLevel="0" collapsed="false">
      <c r="B29" s="588"/>
      <c r="C29" s="589"/>
      <c r="D29" s="589"/>
      <c r="E29" s="589"/>
      <c r="F29" s="589"/>
      <c r="G29" s="589"/>
      <c r="H29" s="589"/>
      <c r="I29" s="590"/>
      <c r="K29" s="588"/>
      <c r="L29" s="589"/>
      <c r="M29" s="589"/>
      <c r="N29" s="589"/>
      <c r="O29" s="589"/>
      <c r="P29" s="589"/>
      <c r="Q29" s="589"/>
      <c r="R29" s="589"/>
      <c r="S29" s="589"/>
      <c r="T29" s="590"/>
    </row>
    <row r="30" customFormat="false" ht="14.5" hidden="false" customHeight="false" outlineLevel="0" collapsed="false">
      <c r="B30" s="588"/>
      <c r="C30" s="589" t="s">
        <v>1673</v>
      </c>
      <c r="D30" s="589"/>
      <c r="E30" s="589"/>
      <c r="F30" s="589"/>
      <c r="G30" s="589"/>
      <c r="H30" s="589"/>
      <c r="I30" s="590"/>
      <c r="K30" s="588"/>
      <c r="L30" s="589" t="s">
        <v>1674</v>
      </c>
      <c r="M30" s="589"/>
      <c r="N30" s="589"/>
      <c r="O30" s="589"/>
      <c r="P30" s="589"/>
      <c r="Q30" s="589"/>
      <c r="R30" s="589"/>
      <c r="S30" s="589"/>
      <c r="T30" s="590"/>
    </row>
    <row r="31" customFormat="false" ht="14.5" hidden="false" customHeight="false" outlineLevel="0" collapsed="false">
      <c r="B31" s="588"/>
      <c r="C31" s="589" t="s">
        <v>1675</v>
      </c>
      <c r="D31" s="589"/>
      <c r="E31" s="589"/>
      <c r="F31" s="589"/>
      <c r="G31" s="589"/>
      <c r="H31" s="589"/>
      <c r="I31" s="590"/>
      <c r="K31" s="588"/>
      <c r="L31" s="589" t="s">
        <v>1676</v>
      </c>
      <c r="M31" s="589"/>
      <c r="N31" s="589"/>
      <c r="O31" s="589"/>
      <c r="P31" s="589"/>
      <c r="Q31" s="589"/>
      <c r="R31" s="589"/>
      <c r="S31" s="589"/>
      <c r="T31" s="590"/>
    </row>
    <row r="32" customFormat="false" ht="14.5" hidden="false" customHeight="false" outlineLevel="0" collapsed="false">
      <c r="B32" s="588"/>
      <c r="C32" s="589"/>
      <c r="D32" s="589"/>
      <c r="E32" s="591"/>
      <c r="F32" s="591"/>
      <c r="G32" s="591"/>
      <c r="H32" s="591"/>
      <c r="I32" s="594"/>
      <c r="J32" s="30"/>
      <c r="K32" s="588"/>
      <c r="L32" s="589"/>
      <c r="M32" s="589"/>
      <c r="N32" s="591"/>
      <c r="O32" s="591"/>
      <c r="P32" s="591"/>
      <c r="Q32" s="591"/>
      <c r="R32" s="591"/>
      <c r="S32" s="591"/>
      <c r="T32" s="590"/>
    </row>
    <row r="33" customFormat="false" ht="14.5" hidden="false" customHeight="false" outlineLevel="0" collapsed="false">
      <c r="B33" s="588"/>
      <c r="C33" s="593"/>
      <c r="D33" s="589"/>
      <c r="E33" s="591"/>
      <c r="F33" s="591"/>
      <c r="G33" s="591"/>
      <c r="H33" s="591"/>
      <c r="I33" s="594"/>
      <c r="J33" s="30"/>
      <c r="K33" s="588"/>
      <c r="L33" s="593"/>
      <c r="M33" s="589"/>
      <c r="N33" s="591"/>
      <c r="O33" s="591"/>
      <c r="P33" s="591"/>
      <c r="Q33" s="591"/>
      <c r="R33" s="591"/>
      <c r="S33" s="591"/>
      <c r="T33" s="590"/>
    </row>
    <row r="34" customFormat="false" ht="18.5" hidden="false" customHeight="false" outlineLevel="0" collapsed="false">
      <c r="B34" s="588"/>
      <c r="C34" s="592" t="s">
        <v>1677</v>
      </c>
      <c r="D34" s="589"/>
      <c r="E34" s="589"/>
      <c r="F34" s="589"/>
      <c r="G34" s="589"/>
      <c r="H34" s="589"/>
      <c r="I34" s="590"/>
      <c r="K34" s="588"/>
      <c r="L34" s="592" t="s">
        <v>1678</v>
      </c>
      <c r="M34" s="589"/>
      <c r="N34" s="589"/>
      <c r="O34" s="589"/>
      <c r="P34" s="589"/>
      <c r="Q34" s="589"/>
      <c r="R34" s="589"/>
      <c r="S34" s="589"/>
      <c r="T34" s="590"/>
    </row>
    <row r="35" customFormat="false" ht="14.5" hidden="false" customHeight="false" outlineLevel="0" collapsed="false">
      <c r="B35" s="588"/>
      <c r="C35" s="589"/>
      <c r="D35" s="589"/>
      <c r="E35" s="589"/>
      <c r="F35" s="589"/>
      <c r="G35" s="589"/>
      <c r="H35" s="589"/>
      <c r="I35" s="590"/>
      <c r="K35" s="588"/>
      <c r="L35" s="589"/>
      <c r="M35" s="589"/>
      <c r="N35" s="589"/>
      <c r="O35" s="589"/>
      <c r="P35" s="589"/>
      <c r="Q35" s="589"/>
      <c r="R35" s="589"/>
      <c r="S35" s="589"/>
      <c r="T35" s="590"/>
    </row>
    <row r="36" customFormat="false" ht="14.5" hidden="false" customHeight="false" outlineLevel="0" collapsed="false">
      <c r="B36" s="588"/>
      <c r="C36" s="589" t="s">
        <v>1679</v>
      </c>
      <c r="D36" s="589"/>
      <c r="E36" s="589"/>
      <c r="F36" s="589"/>
      <c r="G36" s="589"/>
      <c r="H36" s="589"/>
      <c r="I36" s="590"/>
      <c r="K36" s="588"/>
      <c r="L36" s="589" t="s">
        <v>1680</v>
      </c>
      <c r="M36" s="589"/>
      <c r="N36" s="589"/>
      <c r="O36" s="589"/>
      <c r="P36" s="589"/>
      <c r="Q36" s="589"/>
      <c r="R36" s="589"/>
      <c r="S36" s="589"/>
      <c r="T36" s="590"/>
    </row>
    <row r="37" customFormat="false" ht="14.5" hidden="false" customHeight="false" outlineLevel="0" collapsed="false">
      <c r="B37" s="588"/>
      <c r="C37" s="589" t="s">
        <v>1681</v>
      </c>
      <c r="D37" s="589"/>
      <c r="E37" s="589"/>
      <c r="F37" s="589"/>
      <c r="G37" s="589"/>
      <c r="H37" s="589"/>
      <c r="I37" s="590"/>
      <c r="K37" s="588"/>
      <c r="L37" s="589" t="s">
        <v>1682</v>
      </c>
      <c r="M37" s="589"/>
      <c r="N37" s="589"/>
      <c r="O37" s="589"/>
      <c r="P37" s="589"/>
      <c r="Q37" s="589"/>
      <c r="R37" s="589"/>
      <c r="S37" s="589"/>
      <c r="T37" s="590"/>
    </row>
    <row r="38" customFormat="false" ht="14.5" hidden="false" customHeight="false" outlineLevel="0" collapsed="false">
      <c r="B38" s="588"/>
      <c r="C38" s="589" t="s">
        <v>1683</v>
      </c>
      <c r="D38" s="589"/>
      <c r="E38" s="591"/>
      <c r="F38" s="591"/>
      <c r="G38" s="591"/>
      <c r="H38" s="591"/>
      <c r="I38" s="594"/>
      <c r="J38" s="30"/>
      <c r="K38" s="588"/>
      <c r="L38" s="589" t="s">
        <v>1684</v>
      </c>
      <c r="M38" s="589"/>
      <c r="N38" s="591"/>
      <c r="O38" s="591"/>
      <c r="P38" s="591"/>
      <c r="Q38" s="591"/>
      <c r="R38" s="591"/>
      <c r="S38" s="591"/>
      <c r="T38" s="590"/>
    </row>
    <row r="39" customFormat="false" ht="14.5" hidden="false" customHeight="false" outlineLevel="0" collapsed="false">
      <c r="B39" s="588"/>
      <c r="C39" s="589" t="s">
        <v>1685</v>
      </c>
      <c r="D39" s="589"/>
      <c r="E39" s="591"/>
      <c r="F39" s="591"/>
      <c r="G39" s="591"/>
      <c r="H39" s="591"/>
      <c r="I39" s="594"/>
      <c r="J39" s="30"/>
      <c r="K39" s="588"/>
      <c r="L39" s="589" t="s">
        <v>1686</v>
      </c>
      <c r="M39" s="589"/>
      <c r="N39" s="591"/>
      <c r="O39" s="591"/>
      <c r="P39" s="591"/>
      <c r="Q39" s="591"/>
      <c r="R39" s="591"/>
      <c r="S39" s="591"/>
      <c r="T39" s="590"/>
    </row>
    <row r="40" customFormat="false" ht="15" hidden="false" customHeight="false" outlineLevel="0" collapsed="false">
      <c r="B40" s="595"/>
      <c r="C40" s="596"/>
      <c r="D40" s="596"/>
      <c r="E40" s="597"/>
      <c r="F40" s="597"/>
      <c r="G40" s="597"/>
      <c r="H40" s="597"/>
      <c r="I40" s="598"/>
      <c r="J40" s="30"/>
      <c r="K40" s="595"/>
      <c r="L40" s="596"/>
      <c r="M40" s="596"/>
      <c r="N40" s="597"/>
      <c r="O40" s="597"/>
      <c r="P40" s="597"/>
      <c r="Q40" s="597"/>
      <c r="R40" s="597"/>
      <c r="S40" s="597"/>
      <c r="T40" s="599"/>
    </row>
    <row r="41" customFormat="false" ht="14.5" hidden="false" customHeight="false" outlineLevel="0" collapsed="false">
      <c r="E41" s="30"/>
      <c r="F41" s="30"/>
      <c r="G41" s="30"/>
      <c r="H41" s="30"/>
      <c r="I41" s="30"/>
      <c r="J41" s="30"/>
      <c r="N41" s="30"/>
      <c r="O41" s="30"/>
      <c r="P41" s="30"/>
      <c r="Q41" s="30"/>
      <c r="R41" s="30"/>
      <c r="S41" s="30"/>
    </row>
    <row r="42" customFormat="false" ht="14.5" hidden="true" customHeight="false" outlineLevel="0" collapsed="false">
      <c r="C42" s="151"/>
      <c r="E42" s="30"/>
      <c r="F42" s="30"/>
      <c r="G42" s="30"/>
      <c r="H42" s="30"/>
      <c r="I42" s="30"/>
      <c r="J42" s="30"/>
      <c r="L42" s="151"/>
      <c r="N42" s="30"/>
      <c r="O42" s="30"/>
      <c r="P42" s="30"/>
      <c r="Q42" s="30"/>
      <c r="R42" s="30"/>
      <c r="S42" s="30"/>
    </row>
    <row r="43" customFormat="false" ht="14.5" hidden="true" customHeight="false" outlineLevel="0" collapsed="false">
      <c r="C43" s="151"/>
      <c r="E43" s="30"/>
      <c r="F43" s="30"/>
      <c r="G43" s="30"/>
      <c r="H43" s="30"/>
      <c r="I43" s="30"/>
      <c r="J43" s="30"/>
      <c r="L43" s="151"/>
      <c r="N43" s="30"/>
      <c r="O43" s="30"/>
      <c r="P43" s="30"/>
      <c r="Q43" s="30"/>
      <c r="R43" s="30"/>
      <c r="S43" s="30"/>
    </row>
    <row r="44" customFormat="false" ht="14.5" hidden="true" customHeight="false" outlineLevel="0" collapsed="false">
      <c r="E44" s="30"/>
      <c r="F44" s="30"/>
      <c r="G44" s="30"/>
      <c r="H44" s="30"/>
      <c r="I44" s="30"/>
      <c r="J44" s="30"/>
      <c r="N44" s="30"/>
      <c r="O44" s="30"/>
      <c r="P44" s="30"/>
      <c r="Q44" s="30"/>
      <c r="R44" s="30"/>
      <c r="S44" s="30"/>
    </row>
    <row r="45" customFormat="false" ht="14.5" hidden="true" customHeight="false" outlineLevel="0" collapsed="false">
      <c r="E45" s="30"/>
      <c r="F45" s="30"/>
      <c r="G45" s="30"/>
      <c r="H45" s="30"/>
      <c r="I45" s="30"/>
      <c r="J45" s="30"/>
      <c r="N45" s="30"/>
      <c r="O45" s="30"/>
      <c r="P45" s="30"/>
      <c r="Q45" s="30"/>
      <c r="R45" s="30"/>
      <c r="S45" s="30"/>
    </row>
    <row r="46" customFormat="false" ht="14.5" hidden="true" customHeight="false" outlineLevel="0" collapsed="false">
      <c r="E46" s="30"/>
      <c r="F46" s="30"/>
      <c r="G46" s="30"/>
      <c r="H46" s="30"/>
      <c r="I46" s="30"/>
      <c r="J46" s="30"/>
      <c r="N46" s="30"/>
      <c r="O46" s="30"/>
      <c r="P46" s="30"/>
      <c r="Q46" s="30"/>
      <c r="R46" s="30"/>
      <c r="S46" s="30"/>
    </row>
    <row r="47" customFormat="false" ht="14.5" hidden="true" customHeight="false" outlineLevel="0" collapsed="false">
      <c r="C47" s="151"/>
      <c r="E47" s="30"/>
      <c r="F47" s="30"/>
      <c r="G47" s="30"/>
      <c r="H47" s="30"/>
      <c r="I47" s="30"/>
      <c r="J47" s="30"/>
      <c r="L47" s="151"/>
      <c r="N47" s="30"/>
      <c r="O47" s="30"/>
      <c r="P47" s="30"/>
      <c r="Q47" s="30"/>
      <c r="R47" s="30"/>
      <c r="S47" s="30"/>
    </row>
    <row r="48" customFormat="false" ht="14.5" hidden="true" customHeight="false" outlineLevel="0" collapsed="false">
      <c r="E48" s="30"/>
      <c r="F48" s="30"/>
      <c r="G48" s="30"/>
      <c r="H48" s="30"/>
      <c r="I48" s="30"/>
      <c r="J48" s="30"/>
      <c r="N48" s="30"/>
      <c r="O48" s="30"/>
      <c r="P48" s="30"/>
      <c r="Q48" s="30"/>
      <c r="R48" s="30"/>
      <c r="S48" s="30"/>
    </row>
    <row r="49" customFormat="false" ht="14.5" hidden="true" customHeight="false" outlineLevel="0" collapsed="false">
      <c r="E49" s="30"/>
      <c r="F49" s="30"/>
      <c r="G49" s="30"/>
      <c r="H49" s="30"/>
      <c r="I49" s="30"/>
      <c r="J49" s="30"/>
      <c r="N49" s="30"/>
      <c r="O49" s="30"/>
      <c r="P49" s="30"/>
      <c r="Q49" s="30"/>
      <c r="R49" s="30"/>
      <c r="S49" s="30"/>
    </row>
    <row r="50" customFormat="false" ht="14.5" hidden="true" customHeight="false" outlineLevel="0" collapsed="false">
      <c r="C50" s="151"/>
      <c r="E50" s="30"/>
      <c r="F50" s="30"/>
      <c r="G50" s="30"/>
      <c r="H50" s="30"/>
      <c r="I50" s="30"/>
      <c r="J50" s="30"/>
      <c r="L50" s="151"/>
      <c r="N50" s="30"/>
      <c r="O50" s="30"/>
      <c r="P50" s="30"/>
      <c r="Q50" s="30"/>
      <c r="R50" s="30"/>
      <c r="S50" s="30"/>
    </row>
    <row r="51" customFormat="false" ht="14.5" hidden="true" customHeight="false" outlineLevel="0" collapsed="false">
      <c r="C51" s="600"/>
      <c r="E51" s="30"/>
      <c r="F51" s="30"/>
      <c r="G51" s="30"/>
      <c r="H51" s="30"/>
      <c r="I51" s="30"/>
      <c r="J51" s="30"/>
      <c r="L51" s="600"/>
      <c r="N51" s="30"/>
      <c r="O51" s="30"/>
      <c r="P51" s="30"/>
      <c r="Q51" s="30"/>
      <c r="R51" s="30"/>
      <c r="S51" s="30"/>
    </row>
    <row r="52" customFormat="false" ht="14.5" hidden="true" customHeight="false" outlineLevel="0" collapsed="false">
      <c r="E52" s="30"/>
      <c r="F52" s="30"/>
      <c r="G52" s="30"/>
      <c r="H52" s="30"/>
      <c r="I52" s="30"/>
      <c r="J52" s="30"/>
      <c r="N52" s="30"/>
      <c r="O52" s="30"/>
      <c r="P52" s="30"/>
      <c r="Q52" s="30"/>
      <c r="R52" s="30"/>
      <c r="S52" s="3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7.82"/>
    <col collapsed="false" customWidth="true" hidden="false" outlineLevel="0" max="2" min="2" style="106" width="4.45"/>
    <col collapsed="false" customWidth="true" hidden="false" outlineLevel="0" max="3" min="3" style="0" width="14.01"/>
    <col collapsed="false" customWidth="true" hidden="false" outlineLevel="0" max="4" min="4" style="0" width="7.82"/>
    <col collapsed="false" customWidth="true" hidden="false" outlineLevel="0" max="5" min="5" style="0" width="7.72"/>
    <col collapsed="false" customWidth="true" hidden="false" outlineLevel="0" max="6" min="6" style="0" width="5.01"/>
    <col collapsed="false" customWidth="true" hidden="false" outlineLevel="0" max="8" min="7" style="0" width="5.45"/>
    <col collapsed="false" customWidth="true" hidden="false" outlineLevel="0" max="9" min="9" style="0" width="17.54"/>
    <col collapsed="false" customWidth="true" hidden="false" outlineLevel="0" max="11" min="11" style="0" width="7.82"/>
    <col collapsed="false" customWidth="true" hidden="false" outlineLevel="0" max="13" min="12" style="0" width="11.45"/>
    <col collapsed="false" customWidth="true" hidden="false" outlineLevel="0" max="14" min="14" style="0" width="4.28"/>
    <col collapsed="false" customWidth="true" hidden="false" outlineLevel="0" max="15" min="15" style="0" width="4.55"/>
    <col collapsed="false" customWidth="true" hidden="false" outlineLevel="0" max="16" min="16" style="0" width="0.82"/>
    <col collapsed="false" customWidth="true" hidden="false" outlineLevel="0" max="17" min="17" style="0" width="3.54"/>
  </cols>
  <sheetData>
    <row r="1" customFormat="false" ht="23.5" hidden="false" customHeight="false" outlineLevel="0" collapsed="false">
      <c r="C1" s="601" t="str">
        <f aca="false">Language!$E$128</f>
        <v>Third in the group</v>
      </c>
    </row>
    <row r="2" customFormat="false" ht="38.25" hidden="false" customHeight="true" outlineLevel="0" collapsed="false"/>
    <row r="3" customFormat="false" ht="14.5" hidden="false" customHeight="false" outlineLevel="0" collapsed="false">
      <c r="A3" s="602"/>
      <c r="B3" s="603"/>
      <c r="C3" s="604"/>
      <c r="D3" s="605" t="s">
        <v>611</v>
      </c>
      <c r="E3" s="605" t="s">
        <v>69</v>
      </c>
      <c r="F3" s="605" t="s">
        <v>1687</v>
      </c>
      <c r="G3" s="605" t="s">
        <v>1688</v>
      </c>
      <c r="H3" s="605" t="s">
        <v>631</v>
      </c>
      <c r="I3" s="605" t="s">
        <v>1689</v>
      </c>
      <c r="J3" s="605" t="s">
        <v>609</v>
      </c>
      <c r="K3" s="605"/>
      <c r="L3" s="605" t="s">
        <v>1690</v>
      </c>
      <c r="M3" s="605" t="s">
        <v>1691</v>
      </c>
    </row>
    <row r="4" customFormat="false" ht="14.5" hidden="false" customHeight="false" outlineLevel="0" collapsed="false">
      <c r="A4" s="106"/>
      <c r="B4" s="106" t="s">
        <v>56</v>
      </c>
      <c r="C4" s="0" t="str">
        <f aca="false">GrpA!P$13</f>
        <v>Switzerland</v>
      </c>
      <c r="D4" s="106" t="n">
        <f aca="false">GrpA!Q$13</f>
        <v>0</v>
      </c>
      <c r="E4" s="106" t="n">
        <f aca="false">GrpA!R$13</f>
        <v>0</v>
      </c>
      <c r="F4" s="106" t="n">
        <f aca="false">GrpA!S$13</f>
        <v>0</v>
      </c>
      <c r="G4" s="106" t="n">
        <f aca="false">GrpA!T$13</f>
        <v>0</v>
      </c>
      <c r="H4" s="106" t="n">
        <f aca="false">GrpA!U$13</f>
        <v>0</v>
      </c>
      <c r="I4" s="606" t="n">
        <f aca="false">$D4*FactorPts+$E4*FactorGD+$F4*FactorFor+$H4*FactorWins+$L4*FactorFairPlay+$M4*FactorRank</f>
        <v>8E-005</v>
      </c>
      <c r="J4" s="106" t="s">
        <v>58</v>
      </c>
      <c r="K4" s="106"/>
      <c r="L4" s="106" t="n">
        <f aca="false">SUMIFS(FairPlayPoints1,FairPlayTeams1,$C4)+SUMIFS(FairPlayPoints2,FairPlayTeams2,$C4)</f>
        <v>0</v>
      </c>
      <c r="M4" s="106" t="n">
        <f aca="false">100-INDEX(Language!$D$5:$D$62,MATCH($C4,Language!$E$5:$E$62,0),1)</f>
        <v>80</v>
      </c>
    </row>
    <row r="5" customFormat="false" ht="14.5" hidden="false" customHeight="false" outlineLevel="0" collapsed="false">
      <c r="A5" s="106"/>
      <c r="B5" s="106" t="s">
        <v>57</v>
      </c>
      <c r="C5" s="0" t="str">
        <f aca="false">GrpB!P$13</f>
        <v>Italy</v>
      </c>
      <c r="D5" s="106" t="n">
        <f aca="false">GrpB!Q$13</f>
        <v>0</v>
      </c>
      <c r="E5" s="106" t="n">
        <f aca="false">GrpB!R$13</f>
        <v>0</v>
      </c>
      <c r="F5" s="106" t="n">
        <f aca="false">GrpB!S$13</f>
        <v>0</v>
      </c>
      <c r="G5" s="106" t="n">
        <f aca="false">GrpB!T$13</f>
        <v>0</v>
      </c>
      <c r="H5" s="106" t="n">
        <f aca="false">GrpB!U$13</f>
        <v>0</v>
      </c>
      <c r="I5" s="606" t="n">
        <f aca="false">$D5*FactorPts+$E5*FactorGD+$F5*FactorFor+$H5*FactorWins+$L5*FactorFairPlay+$M5*FactorRank</f>
        <v>8.2E-005</v>
      </c>
      <c r="J5" s="106" t="s">
        <v>60</v>
      </c>
      <c r="K5" s="106"/>
      <c r="L5" s="106" t="n">
        <f aca="false">SUMIFS(FairPlayPoints1,FairPlayTeams1,$C5)+SUMIFS(FairPlayPoints2,FairPlayTeams2,$C5)</f>
        <v>0</v>
      </c>
      <c r="M5" s="106" t="n">
        <f aca="false">100-INDEX(Language!$D$5:$D$62,MATCH($C5,Language!$E$5:$E$62,0),1)</f>
        <v>82</v>
      </c>
    </row>
    <row r="6" customFormat="false" ht="14.5" hidden="false" customHeight="false" outlineLevel="0" collapsed="false">
      <c r="A6" s="106"/>
      <c r="B6" s="106" t="s">
        <v>73</v>
      </c>
      <c r="C6" s="0" t="str">
        <f aca="false">GrpC!P$13</f>
        <v>Serbia</v>
      </c>
      <c r="D6" s="106" t="n">
        <f aca="false">GrpC!Q$13</f>
        <v>0</v>
      </c>
      <c r="E6" s="106" t="n">
        <f aca="false">GrpC!R$13</f>
        <v>0</v>
      </c>
      <c r="F6" s="106" t="n">
        <f aca="false">GrpC!S$13</f>
        <v>0</v>
      </c>
      <c r="G6" s="106" t="n">
        <f aca="false">GrpC!T$13</f>
        <v>0</v>
      </c>
      <c r="H6" s="106" t="n">
        <f aca="false">GrpC!U$13</f>
        <v>0</v>
      </c>
      <c r="I6" s="606" t="n">
        <f aca="false">$D6*FactorPts+$E6*FactorGD+$F6*FactorFor+$H6*FactorWins+$L6*FactorFairPlay+$M6*FactorRank</f>
        <v>8.1E-005</v>
      </c>
      <c r="J6" s="106" t="s">
        <v>62</v>
      </c>
      <c r="K6" s="106"/>
      <c r="L6" s="106" t="n">
        <f aca="false">SUMIFS(FairPlayPoints1,FairPlayTeams1,$C6)+SUMIFS(FairPlayPoints2,FairPlayTeams2,$C6)</f>
        <v>0</v>
      </c>
      <c r="M6" s="106" t="n">
        <f aca="false">100-INDEX(Language!$D$5:$D$62,MATCH($C6,Language!$E$5:$E$62,0),1)</f>
        <v>81</v>
      </c>
    </row>
    <row r="7" customFormat="false" ht="14.5" hidden="false" customHeight="false" outlineLevel="0" collapsed="false">
      <c r="A7" s="106"/>
      <c r="B7" s="106" t="s">
        <v>74</v>
      </c>
      <c r="C7" s="0" t="str">
        <f aca="false">GrpD!P$13</f>
        <v>Austria</v>
      </c>
      <c r="D7" s="106" t="n">
        <f aca="false">GrpD!Q$13</f>
        <v>0</v>
      </c>
      <c r="E7" s="106" t="n">
        <f aca="false">GrpD!R$13</f>
        <v>0</v>
      </c>
      <c r="F7" s="106" t="n">
        <f aca="false">GrpD!S$13</f>
        <v>0</v>
      </c>
      <c r="G7" s="106" t="n">
        <f aca="false">GrpD!T$13</f>
        <v>0</v>
      </c>
      <c r="H7" s="106" t="n">
        <f aca="false">GrpD!U$13</f>
        <v>0</v>
      </c>
      <c r="I7" s="606" t="n">
        <f aca="false">$D7*FactorPts+$E7*FactorGD+$F7*FactorFor+$H7*FactorWins+$L7*FactorFairPlay+$M7*FactorRank</f>
        <v>8.9E-005</v>
      </c>
      <c r="J7" s="106" t="s">
        <v>59</v>
      </c>
      <c r="K7" s="106"/>
      <c r="L7" s="106" t="n">
        <f aca="false">SUMIFS(FairPlayPoints1,FairPlayTeams1,$C7)+SUMIFS(FairPlayPoints2,FairPlayTeams2,$C7)</f>
        <v>0</v>
      </c>
      <c r="M7" s="106" t="n">
        <f aca="false">100-INDEX(Language!$D$5:$D$62,MATCH($C7,Language!$E$5:$E$62,0),1)</f>
        <v>89</v>
      </c>
    </row>
    <row r="8" customFormat="false" ht="14.5" hidden="false" customHeight="false" outlineLevel="0" collapsed="false">
      <c r="A8" s="106"/>
      <c r="B8" s="106" t="s">
        <v>1692</v>
      </c>
      <c r="C8" s="0" t="str">
        <f aca="false">GrpE!P$13</f>
        <v>Romania</v>
      </c>
      <c r="D8" s="106" t="n">
        <f aca="false">GrpE!Q$13</f>
        <v>0</v>
      </c>
      <c r="E8" s="106" t="n">
        <f aca="false">GrpE!R$13</f>
        <v>0</v>
      </c>
      <c r="F8" s="106" t="n">
        <f aca="false">GrpE!S$13</f>
        <v>0</v>
      </c>
      <c r="G8" s="106" t="n">
        <f aca="false">GrpE!T$13</f>
        <v>0</v>
      </c>
      <c r="H8" s="106" t="n">
        <f aca="false">GrpE!U$13</f>
        <v>0</v>
      </c>
      <c r="I8" s="606" t="n">
        <f aca="false">$D8*FactorPts+$E8*FactorGD+$F8*FactorFor+$H8*FactorWins+$L8*FactorFairPlay+$M8*FactorRank</f>
        <v>9.2E-005</v>
      </c>
      <c r="J8" s="106" t="s">
        <v>61</v>
      </c>
      <c r="K8" s="106"/>
      <c r="L8" s="106" t="n">
        <f aca="false">SUMIFS(FairPlayPoints1,FairPlayTeams1,$C8)+SUMIFS(FairPlayPoints2,FairPlayTeams2,$C8)</f>
        <v>0</v>
      </c>
      <c r="M8" s="106" t="n">
        <f aca="false">100-INDEX(Language!$D$5:$D$62,MATCH($C8,Language!$E$5:$E$62,0),1)</f>
        <v>92</v>
      </c>
    </row>
    <row r="9" customFormat="false" ht="14.5" hidden="false" customHeight="false" outlineLevel="0" collapsed="false">
      <c r="A9" s="106"/>
      <c r="B9" s="106" t="s">
        <v>1693</v>
      </c>
      <c r="C9" s="0" t="str">
        <f aca="false">GrpF!P$13</f>
        <v>Portugal</v>
      </c>
      <c r="D9" s="106" t="n">
        <f aca="false">GrpF!Q$13</f>
        <v>0</v>
      </c>
      <c r="E9" s="106" t="n">
        <f aca="false">GrpF!R$13</f>
        <v>0</v>
      </c>
      <c r="F9" s="106" t="n">
        <f aca="false">GrpF!S$13</f>
        <v>0</v>
      </c>
      <c r="G9" s="106" t="n">
        <f aca="false">GrpF!T$13</f>
        <v>0</v>
      </c>
      <c r="H9" s="106" t="n">
        <f aca="false">GrpF!U$13</f>
        <v>0</v>
      </c>
      <c r="I9" s="606" t="n">
        <f aca="false">$D9*FactorPts+$E9*FactorGD+$F9*FactorFor+$H9*FactorWins+$L9*FactorFairPlay+$M9*FactorRank</f>
        <v>9.9E-005</v>
      </c>
      <c r="J9" s="106" t="s">
        <v>63</v>
      </c>
      <c r="K9" s="106"/>
      <c r="L9" s="106" t="n">
        <f aca="false">SUMIFS(FairPlayPoints1,FairPlayTeams1,$C9)+SUMIFS(FairPlayPoints2,FairPlayTeams2,$C9)</f>
        <v>0</v>
      </c>
      <c r="M9" s="106" t="n">
        <f aca="false">100-INDEX(Language!$D$5:$D$62,MATCH($C9,Language!$E$5:$E$62,0),1)</f>
        <v>99</v>
      </c>
    </row>
    <row r="10" customFormat="false" ht="15" hidden="false" customHeight="false" outlineLevel="0" collapsed="false">
      <c r="D10" s="607" t="s">
        <v>611</v>
      </c>
      <c r="E10" s="607" t="s">
        <v>69</v>
      </c>
      <c r="F10" s="605" t="s">
        <v>1687</v>
      </c>
      <c r="G10" s="605" t="s">
        <v>1688</v>
      </c>
      <c r="H10" s="607" t="s">
        <v>631</v>
      </c>
      <c r="I10" s="605" t="s">
        <v>1689</v>
      </c>
      <c r="J10" s="607" t="s">
        <v>609</v>
      </c>
      <c r="K10" s="106"/>
    </row>
    <row r="11" customFormat="false" ht="15" hidden="false" customHeight="false" outlineLevel="0" collapsed="false">
      <c r="B11" s="608" t="s">
        <v>56</v>
      </c>
      <c r="C11" s="609" t="str">
        <f aca="false">INDEX(C$4:C$9,MATCH($I11,$I$4:$I$9,0))</f>
        <v>Portugal</v>
      </c>
      <c r="D11" s="610" t="n">
        <f aca="false">INDEX(D$4:D$9,MATCH($I11,$I$4:$I$9,0))</f>
        <v>0</v>
      </c>
      <c r="E11" s="611" t="n">
        <f aca="false">INDEX(E$4:E$9,MATCH($I11,$I$4:$I$9,0))</f>
        <v>0</v>
      </c>
      <c r="F11" s="612" t="n">
        <f aca="false">INDEX(F$4:F$9,MATCH($I11,$I$4:$I$9,0))</f>
        <v>0</v>
      </c>
      <c r="G11" s="613" t="n">
        <f aca="false">INDEX(G$4:G$9,MATCH($I11,$I$4:$I$9,0))</f>
        <v>0</v>
      </c>
      <c r="H11" s="613" t="n">
        <f aca="false">INDEX(H$4:H$9,MATCH($I11,$I$4:$I$9,0))</f>
        <v>0</v>
      </c>
      <c r="I11" s="614" t="n">
        <f aca="false">LARGE($I$4:$I$9,ROW($I4)-3)</f>
        <v>9.9E-005</v>
      </c>
      <c r="J11" s="615" t="str">
        <f aca="false">INDEX(J$4:J$9,MATCH($I11,$I$4:$I$9,0))</f>
        <v>F</v>
      </c>
      <c r="K11" s="616"/>
      <c r="L11" s="611" t="n">
        <f aca="false" t="array" ref="L11:L11">SUM(IF($J$11:$J$14 &lt; $J11,1))</f>
        <v>3</v>
      </c>
      <c r="M11" s="611" t="str">
        <f aca="false">INDEX($J$11:$J$14,MATCH(ROW()-11,$L$11:$L$14,0))</f>
        <v>B</v>
      </c>
      <c r="N11" s="610" t="n">
        <f aca="false">D11</f>
        <v>0</v>
      </c>
      <c r="O11" s="617" t="n">
        <f aca="false">F11</f>
        <v>0</v>
      </c>
      <c r="P11" s="618" t="s">
        <v>1000</v>
      </c>
      <c r="Q11" s="619" t="n">
        <f aca="false">G11</f>
        <v>0</v>
      </c>
      <c r="S11" s="106"/>
      <c r="T11" s="106"/>
    </row>
    <row r="12" customFormat="false" ht="14.5" hidden="false" customHeight="false" outlineLevel="0" collapsed="false">
      <c r="B12" s="620" t="s">
        <v>57</v>
      </c>
      <c r="C12" s="621" t="str">
        <f aca="false">INDEX(C$4:C$9,MATCH($I12,$I$4:$I$9,0))</f>
        <v>Romania</v>
      </c>
      <c r="D12" s="622" t="n">
        <f aca="false">INDEX(D$4:D$9,MATCH($I12,$I$4:$I$9,0))</f>
        <v>0</v>
      </c>
      <c r="E12" s="623" t="n">
        <f aca="false">INDEX(E$4:E$9,MATCH($I12,$I$4:$I$9,0))</f>
        <v>0</v>
      </c>
      <c r="F12" s="624" t="n">
        <f aca="false">INDEX(F$4:F$9,MATCH($I12,$I$4:$I$9,0))</f>
        <v>0</v>
      </c>
      <c r="G12" s="625" t="n">
        <f aca="false">INDEX(G$4:G$9,MATCH($I12,$I$4:$I$9,0))</f>
        <v>0</v>
      </c>
      <c r="H12" s="625" t="n">
        <f aca="false">INDEX(H$4:H$9,MATCH($I12,$I$4:$I$9,0))</f>
        <v>0</v>
      </c>
      <c r="I12" s="626" t="n">
        <f aca="false">LARGE($I$4:$I$9,ROW($I5)-3)</f>
        <v>9.2E-005</v>
      </c>
      <c r="J12" s="627" t="str">
        <f aca="false">INDEX(J$4:J$9,MATCH($I12,$I$4:$I$9,0))</f>
        <v>E</v>
      </c>
      <c r="K12" s="625"/>
      <c r="L12" s="623" t="n">
        <f aca="false" t="array" ref="L12:L12">SUM(IF($J$11:$J$14 &lt; $J12,1))</f>
        <v>2</v>
      </c>
      <c r="M12" s="623" t="str">
        <f aca="false">INDEX($J$11:$J$14,MATCH(ROW()-11,$L$11:$L$14,0))</f>
        <v>D</v>
      </c>
      <c r="N12" s="622" t="n">
        <f aca="false">D12</f>
        <v>0</v>
      </c>
      <c r="O12" s="628" t="n">
        <f aca="false">F12</f>
        <v>0</v>
      </c>
      <c r="P12" s="629" t="s">
        <v>1000</v>
      </c>
      <c r="Q12" s="630" t="n">
        <f aca="false">G12</f>
        <v>0</v>
      </c>
      <c r="S12" s="106"/>
      <c r="T12" s="106"/>
    </row>
    <row r="13" customFormat="false" ht="14.5" hidden="false" customHeight="false" outlineLevel="0" collapsed="false">
      <c r="B13" s="620" t="s">
        <v>73</v>
      </c>
      <c r="C13" s="621" t="str">
        <f aca="false">INDEX(C$4:C$9,MATCH($I13,$I$4:$I$9,0))</f>
        <v>Austria</v>
      </c>
      <c r="D13" s="622" t="n">
        <f aca="false">INDEX(D$4:D$9,MATCH($I13,$I$4:$I$9,0))</f>
        <v>0</v>
      </c>
      <c r="E13" s="623" t="n">
        <f aca="false">INDEX(E$4:E$9,MATCH($I13,$I$4:$I$9,0))</f>
        <v>0</v>
      </c>
      <c r="F13" s="624" t="n">
        <f aca="false">INDEX(F$4:F$9,MATCH($I13,$I$4:$I$9,0))</f>
        <v>0</v>
      </c>
      <c r="G13" s="625" t="n">
        <f aca="false">INDEX(G$4:G$9,MATCH($I13,$I$4:$I$9,0))</f>
        <v>0</v>
      </c>
      <c r="H13" s="625" t="n">
        <f aca="false">INDEX(H$4:H$9,MATCH($I13,$I$4:$I$9,0))</f>
        <v>0</v>
      </c>
      <c r="I13" s="626" t="n">
        <f aca="false">LARGE($I$4:$I$9,ROW($I6)-3)</f>
        <v>8.9E-005</v>
      </c>
      <c r="J13" s="627" t="str">
        <f aca="false">INDEX(J$4:J$9,MATCH($I13,$I$4:$I$9,0))</f>
        <v>D</v>
      </c>
      <c r="K13" s="625"/>
      <c r="L13" s="623" t="n">
        <f aca="false" t="array" ref="L13:L13">SUM(IF($J$11:$J$14 &lt; $J13,1))</f>
        <v>1</v>
      </c>
      <c r="M13" s="623" t="str">
        <f aca="false">INDEX($J$11:$J$14,MATCH(ROW()-11,$L$11:$L$14,0))</f>
        <v>E</v>
      </c>
      <c r="N13" s="622" t="n">
        <f aca="false">D13</f>
        <v>0</v>
      </c>
      <c r="O13" s="628" t="n">
        <f aca="false">F13</f>
        <v>0</v>
      </c>
      <c r="P13" s="629" t="s">
        <v>1000</v>
      </c>
      <c r="Q13" s="630" t="n">
        <f aca="false">G13</f>
        <v>0</v>
      </c>
      <c r="S13" s="106"/>
      <c r="T13" s="106"/>
    </row>
    <row r="14" customFormat="false" ht="14.5" hidden="false" customHeight="false" outlineLevel="0" collapsed="false">
      <c r="B14" s="620" t="s">
        <v>74</v>
      </c>
      <c r="C14" s="621" t="str">
        <f aca="false">INDEX(C$4:C$9,MATCH($I14,$I$4:$I$9,0))</f>
        <v>Italy</v>
      </c>
      <c r="D14" s="622" t="n">
        <f aca="false">INDEX(D$4:D$9,MATCH($I14,$I$4:$I$9,0))</f>
        <v>0</v>
      </c>
      <c r="E14" s="623" t="n">
        <f aca="false">INDEX(E$4:E$9,MATCH($I14,$I$4:$I$9,0))</f>
        <v>0</v>
      </c>
      <c r="F14" s="624" t="n">
        <f aca="false">INDEX(F$4:F$9,MATCH($I14,$I$4:$I$9,0))</f>
        <v>0</v>
      </c>
      <c r="G14" s="625" t="n">
        <f aca="false">INDEX(G$4:G$9,MATCH($I14,$I$4:$I$9,0))</f>
        <v>0</v>
      </c>
      <c r="H14" s="625" t="n">
        <f aca="false">INDEX(H$4:H$9,MATCH($I14,$I$4:$I$9,0))</f>
        <v>0</v>
      </c>
      <c r="I14" s="626" t="n">
        <f aca="false">LARGE($I$4:$I$9,ROW($I7)-3)</f>
        <v>8.2E-005</v>
      </c>
      <c r="J14" s="627" t="str">
        <f aca="false">INDEX(J$4:J$9,MATCH($I14,$I$4:$I$9,0))</f>
        <v>B</v>
      </c>
      <c r="K14" s="625"/>
      <c r="L14" s="623" t="n">
        <f aca="false" t="array" ref="L14:L14">SUM(IF($J$11:$J$14 &lt; $J14,1))</f>
        <v>0</v>
      </c>
      <c r="M14" s="623" t="str">
        <f aca="false">INDEX($J$11:$J$14,MATCH(ROW()-11,$L$11:$L$14,0))</f>
        <v>F</v>
      </c>
      <c r="N14" s="622" t="n">
        <f aca="false">D14</f>
        <v>0</v>
      </c>
      <c r="O14" s="628" t="n">
        <f aca="false">F14</f>
        <v>0</v>
      </c>
      <c r="P14" s="629" t="s">
        <v>1000</v>
      </c>
      <c r="Q14" s="630" t="n">
        <f aca="false">G14</f>
        <v>0</v>
      </c>
      <c r="S14" s="106"/>
      <c r="T14" s="106"/>
    </row>
    <row r="15" customFormat="false" ht="14.5" hidden="false" customHeight="false" outlineLevel="0" collapsed="false">
      <c r="B15" s="620" t="s">
        <v>1692</v>
      </c>
      <c r="C15" s="621" t="str">
        <f aca="false">INDEX(C$4:C$9,MATCH($I15,$I$4:$I$9,0))</f>
        <v>Serbia</v>
      </c>
      <c r="D15" s="622" t="n">
        <f aca="false">INDEX(D$4:D$9,MATCH($I15,$I$4:$I$9,0))</f>
        <v>0</v>
      </c>
      <c r="E15" s="623" t="n">
        <f aca="false">INDEX(E$4:E$9,MATCH($I15,$I$4:$I$9,0))</f>
        <v>0</v>
      </c>
      <c r="F15" s="624" t="n">
        <f aca="false">INDEX(F$4:F$9,MATCH($I15,$I$4:$I$9,0))</f>
        <v>0</v>
      </c>
      <c r="G15" s="625" t="n">
        <f aca="false">INDEX(G$4:G$9,MATCH($I15,$I$4:$I$9,0))</f>
        <v>0</v>
      </c>
      <c r="H15" s="625" t="n">
        <f aca="false">INDEX(H$4:H$9,MATCH($I15,$I$4:$I$9,0))</f>
        <v>0</v>
      </c>
      <c r="I15" s="626" t="n">
        <f aca="false">LARGE($I$4:$I$9,ROW($I8)-3)</f>
        <v>8.1E-005</v>
      </c>
      <c r="J15" s="627" t="str">
        <f aca="false">INDEX(J$4:J$9,MATCH($I15,$I$4:$I$9,0))</f>
        <v>C</v>
      </c>
      <c r="K15" s="625"/>
      <c r="L15" s="621"/>
      <c r="M15" s="621"/>
      <c r="N15" s="622" t="n">
        <f aca="false">D15</f>
        <v>0</v>
      </c>
      <c r="O15" s="628" t="n">
        <f aca="false">F15</f>
        <v>0</v>
      </c>
      <c r="P15" s="629" t="s">
        <v>1000</v>
      </c>
      <c r="Q15" s="630" t="n">
        <f aca="false">G15</f>
        <v>0</v>
      </c>
    </row>
    <row r="16" customFormat="false" ht="15" hidden="false" customHeight="false" outlineLevel="0" collapsed="false">
      <c r="B16" s="631" t="s">
        <v>1693</v>
      </c>
      <c r="C16" s="632" t="str">
        <f aca="false">INDEX(C$4:C$9,MATCH($I16,$I$4:$I$9,0))</f>
        <v>Switzerland</v>
      </c>
      <c r="D16" s="633" t="n">
        <f aca="false">INDEX(D$4:D$9,MATCH($I16,$I$4:$I$9,0))</f>
        <v>0</v>
      </c>
      <c r="E16" s="634" t="n">
        <f aca="false">INDEX(E$4:E$9,MATCH($I16,$I$4:$I$9,0))</f>
        <v>0</v>
      </c>
      <c r="F16" s="635" t="n">
        <f aca="false">INDEX(F$4:F$9,MATCH($I16,$I$4:$I$9,0))</f>
        <v>0</v>
      </c>
      <c r="G16" s="636" t="n">
        <f aca="false">INDEX(G$4:G$9,MATCH($I16,$I$4:$I$9,0))</f>
        <v>0</v>
      </c>
      <c r="H16" s="636" t="n">
        <f aca="false">INDEX(H$4:H$9,MATCH($I16,$I$4:$I$9,0))</f>
        <v>0</v>
      </c>
      <c r="I16" s="637" t="n">
        <f aca="false">LARGE($I$4:$I$9,ROW($I9)-3)</f>
        <v>8E-005</v>
      </c>
      <c r="J16" s="638" t="str">
        <f aca="false">INDEX(J$4:J$9,MATCH($I16,$I$4:$I$9,0))</f>
        <v>A</v>
      </c>
      <c r="K16" s="636"/>
      <c r="L16" s="632"/>
      <c r="M16" s="632"/>
      <c r="N16" s="633" t="n">
        <f aca="false">D16</f>
        <v>0</v>
      </c>
      <c r="O16" s="639" t="n">
        <f aca="false">F16</f>
        <v>0</v>
      </c>
      <c r="P16" s="640" t="s">
        <v>1000</v>
      </c>
      <c r="Q16" s="641" t="n">
        <f aca="false">G16</f>
        <v>0</v>
      </c>
    </row>
    <row r="17" customFormat="false" ht="15" hidden="false" customHeight="false" outlineLevel="0" collapsed="false">
      <c r="M17" s="642"/>
    </row>
    <row r="18" customFormat="false" ht="14.5" hidden="false" customHeight="false" outlineLevel="0" collapsed="false">
      <c r="D18" s="106"/>
      <c r="E18" s="106"/>
      <c r="F18" s="106"/>
      <c r="G18" s="379" t="s">
        <v>864</v>
      </c>
      <c r="H18" s="379"/>
      <c r="I18" s="379"/>
      <c r="J18" s="106" t="str">
        <f aca="false">M11&amp;" "&amp;M12&amp;" "&amp;M13&amp;" "&amp;M14</f>
        <v>B D E F</v>
      </c>
      <c r="K18" s="106"/>
      <c r="L18" s="106"/>
      <c r="M18" s="106"/>
    </row>
    <row r="19" customFormat="false" ht="14.5" hidden="false" customHeight="false" outlineLevel="0" collapsed="false">
      <c r="D19" s="106"/>
      <c r="E19" s="106"/>
      <c r="F19" s="106"/>
      <c r="G19" s="106"/>
      <c r="H19" s="106"/>
      <c r="J19" s="106"/>
      <c r="K19" s="106"/>
      <c r="L19" s="106"/>
      <c r="M19" s="106"/>
    </row>
    <row r="21" customFormat="false" ht="14.5" hidden="false" customHeight="false" outlineLevel="0" collapsed="false">
      <c r="I21" s="643" t="s">
        <v>1694</v>
      </c>
      <c r="J21" s="644" t="n">
        <f aca="false">IF(AND(TRUNC($I$14,4)=TRUNC($I$15,4),Distinctness!$G$13&gt;0),1,0)</f>
        <v>1</v>
      </c>
    </row>
  </sheetData>
  <mergeCells count="1">
    <mergeCell ref="G18:I18"/>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47265625" defaultRowHeight="14.5" zeroHeight="true" outlineLevelRow="0" outlineLevelCol="0"/>
  <cols>
    <col collapsed="false" customWidth="true" hidden="false" outlineLevel="0" max="2" min="2" style="0" width="7.82"/>
    <col collapsed="false" customWidth="true" hidden="false" outlineLevel="0" max="3" min="3" style="0" width="6.45"/>
    <col collapsed="false" customWidth="true" hidden="false" outlineLevel="0" max="4" min="4" style="0" width="25.72"/>
    <col collapsed="false" customWidth="false" hidden="true" outlineLevel="0" max="1024" min="6" style="0" width="11.45"/>
  </cols>
  <sheetData>
    <row r="1" customFormat="false" ht="14.5" hidden="false" customHeight="false" outlineLevel="0" collapsed="false"/>
    <row r="2" customFormat="false" ht="28.5" hidden="false" customHeight="false" outlineLevel="0" collapsed="false">
      <c r="B2" s="432" t="str">
        <f aca="false">Language!$E$91</f>
        <v>Groups</v>
      </c>
      <c r="C2" s="432"/>
      <c r="D2" s="432"/>
    </row>
    <row r="3" customFormat="false" ht="15" hidden="false" customHeight="false" outlineLevel="0" collapsed="false"/>
    <row r="4" customFormat="false" ht="15" hidden="false" customHeight="true" outlineLevel="0" collapsed="false">
      <c r="B4" s="645" t="s">
        <v>1695</v>
      </c>
      <c r="C4" s="646" t="s">
        <v>1696</v>
      </c>
      <c r="D4" s="647" t="s">
        <v>51</v>
      </c>
    </row>
    <row r="5" customFormat="false" ht="14.5" hidden="false" customHeight="false" outlineLevel="0" collapsed="false">
      <c r="B5" s="645"/>
      <c r="C5" s="646"/>
      <c r="D5" s="647"/>
    </row>
    <row r="6" customFormat="false" ht="15.5" hidden="false" customHeight="false" outlineLevel="0" collapsed="false">
      <c r="B6" s="648"/>
      <c r="C6" s="649"/>
      <c r="D6" s="650" t="s">
        <v>58</v>
      </c>
    </row>
    <row r="7" customFormat="false" ht="14.5" hidden="false" customHeight="false" outlineLevel="0" collapsed="false">
      <c r="B7" s="491" t="s">
        <v>1697</v>
      </c>
      <c r="C7" s="651" t="n">
        <v>54</v>
      </c>
      <c r="D7" s="652" t="str">
        <f aca="false">VLOOKUP($C7,Language!$D$5:$E$63,2,0)</f>
        <v>Germany</v>
      </c>
    </row>
    <row r="8" customFormat="false" ht="14.5" hidden="false" customHeight="false" outlineLevel="0" collapsed="false">
      <c r="B8" s="491" t="s">
        <v>1698</v>
      </c>
      <c r="C8" s="653" t="n">
        <v>13</v>
      </c>
      <c r="D8" s="652" t="str">
        <f aca="false">VLOOKUP($C8,Language!$D$5:$E$63,2,0)</f>
        <v>Scotland</v>
      </c>
    </row>
    <row r="9" customFormat="false" ht="14.5" hidden="false" customHeight="false" outlineLevel="0" collapsed="false">
      <c r="B9" s="491" t="s">
        <v>1699</v>
      </c>
      <c r="C9" s="653" t="n">
        <v>6</v>
      </c>
      <c r="D9" s="652" t="str">
        <f aca="false">VLOOKUP($C9,Language!$D$5:$E$63,2,0)</f>
        <v>Hungary</v>
      </c>
    </row>
    <row r="10" customFormat="false" ht="14.5" hidden="false" customHeight="false" outlineLevel="0" collapsed="false">
      <c r="B10" s="654" t="s">
        <v>1700</v>
      </c>
      <c r="C10" s="651" t="n">
        <v>20</v>
      </c>
      <c r="D10" s="652" t="str">
        <f aca="false">VLOOKUP($C10,Language!$D$5:$E$63,2,0)</f>
        <v>Switzerland</v>
      </c>
    </row>
    <row r="11" customFormat="false" ht="15.5" hidden="false" customHeight="false" outlineLevel="0" collapsed="false">
      <c r="B11" s="655"/>
      <c r="C11" s="649"/>
      <c r="D11" s="650" t="s">
        <v>60</v>
      </c>
    </row>
    <row r="12" customFormat="false" ht="14.5" hidden="false" customHeight="false" outlineLevel="0" collapsed="false">
      <c r="B12" s="491" t="s">
        <v>46</v>
      </c>
      <c r="C12" s="653" t="n">
        <v>3</v>
      </c>
      <c r="D12" s="652" t="str">
        <f aca="false">VLOOKUP($C12,Language!$D$5:$E$63,2,0)</f>
        <v>Spain</v>
      </c>
    </row>
    <row r="13" customFormat="false" ht="14.5" hidden="false" customHeight="false" outlineLevel="0" collapsed="false">
      <c r="B13" s="491" t="s">
        <v>1701</v>
      </c>
      <c r="C13" s="651" t="n">
        <v>14</v>
      </c>
      <c r="D13" s="652" t="str">
        <f aca="false">VLOOKUP($C13,Language!$D$5:$E$63,2,0)</f>
        <v>Croatia</v>
      </c>
    </row>
    <row r="14" customFormat="false" ht="14.5" hidden="false" customHeight="false" outlineLevel="0" collapsed="false">
      <c r="B14" s="491" t="s">
        <v>1702</v>
      </c>
      <c r="C14" s="653" t="n">
        <v>18</v>
      </c>
      <c r="D14" s="652" t="str">
        <f aca="false">VLOOKUP($C14,Language!$D$5:$E$63,2,0)</f>
        <v>Italy</v>
      </c>
    </row>
    <row r="15" customFormat="false" ht="14.5" hidden="false" customHeight="false" outlineLevel="0" collapsed="false">
      <c r="B15" s="654" t="s">
        <v>1703</v>
      </c>
      <c r="C15" s="653" t="n">
        <v>10</v>
      </c>
      <c r="D15" s="652" t="str">
        <f aca="false">VLOOKUP($C15,Language!$D$5:$E$63,2,0)</f>
        <v>Albania</v>
      </c>
    </row>
    <row r="16" customFormat="false" ht="15.5" hidden="false" customHeight="false" outlineLevel="0" collapsed="false">
      <c r="B16" s="655"/>
      <c r="C16" s="649"/>
      <c r="D16" s="650" t="s">
        <v>62</v>
      </c>
    </row>
    <row r="17" customFormat="false" ht="14.5" hidden="false" customHeight="false" outlineLevel="0" collapsed="false">
      <c r="B17" s="491" t="s">
        <v>1704</v>
      </c>
      <c r="C17" s="653" t="n">
        <v>15</v>
      </c>
      <c r="D17" s="652" t="str">
        <f aca="false">VLOOKUP($C17,Language!$D$5:$E$63,2,0)</f>
        <v>Slovenia</v>
      </c>
    </row>
    <row r="18" customFormat="false" ht="14.5" hidden="false" customHeight="false" outlineLevel="0" collapsed="false">
      <c r="B18" s="491" t="s">
        <v>1705</v>
      </c>
      <c r="C18" s="653" t="n">
        <v>9</v>
      </c>
      <c r="D18" s="652" t="str">
        <f aca="false">VLOOKUP($C18,Language!$D$5:$E$63,2,0)</f>
        <v>Denmark</v>
      </c>
    </row>
    <row r="19" customFormat="false" ht="14.5" hidden="false" customHeight="false" outlineLevel="0" collapsed="false">
      <c r="B19" s="491" t="s">
        <v>1706</v>
      </c>
      <c r="C19" s="653" t="n">
        <v>19</v>
      </c>
      <c r="D19" s="652" t="str">
        <f aca="false">VLOOKUP($C19,Language!$D$5:$E$63,2,0)</f>
        <v>Serbia</v>
      </c>
    </row>
    <row r="20" customFormat="false" ht="14.5" hidden="false" customHeight="false" outlineLevel="0" collapsed="false">
      <c r="B20" s="654" t="s">
        <v>45</v>
      </c>
      <c r="C20" s="653" t="n">
        <v>5</v>
      </c>
      <c r="D20" s="652" t="str">
        <f aca="false">VLOOKUP($C20,Language!$D$5:$E$63,2,0)</f>
        <v>England</v>
      </c>
    </row>
    <row r="21" customFormat="false" ht="15.5" hidden="false" customHeight="false" outlineLevel="0" collapsed="false">
      <c r="B21" s="655"/>
      <c r="C21" s="649"/>
      <c r="D21" s="650" t="s">
        <v>59</v>
      </c>
    </row>
    <row r="22" customFormat="false" ht="14.5" hidden="false" customHeight="false" outlineLevel="0" collapsed="false">
      <c r="B22" s="491" t="s">
        <v>1707</v>
      </c>
      <c r="C22" s="653" t="n">
        <v>26</v>
      </c>
      <c r="D22" s="652" t="str">
        <f aca="false">VLOOKUP($C22,Language!$D$5:$E$63,2,0)</f>
        <v>Poland</v>
      </c>
    </row>
    <row r="23" customFormat="false" ht="14.5" hidden="false" customHeight="false" outlineLevel="0" collapsed="false">
      <c r="B23" s="491" t="s">
        <v>1708</v>
      </c>
      <c r="C23" s="653" t="n">
        <v>12</v>
      </c>
      <c r="D23" s="652" t="str">
        <f aca="false">VLOOKUP($C23,Language!$D$5:$E$63,2,0)</f>
        <v>Netherlands</v>
      </c>
    </row>
    <row r="24" customFormat="false" ht="14.5" hidden="false" customHeight="false" outlineLevel="0" collapsed="false">
      <c r="B24" s="491" t="s">
        <v>1709</v>
      </c>
      <c r="C24" s="653" t="n">
        <v>11</v>
      </c>
      <c r="D24" s="652" t="str">
        <f aca="false">VLOOKUP($C24,Language!$D$5:$E$63,2,0)</f>
        <v>Austria</v>
      </c>
    </row>
    <row r="25" customFormat="false" ht="14.5" hidden="false" customHeight="false" outlineLevel="0" collapsed="false">
      <c r="B25" s="654" t="s">
        <v>47</v>
      </c>
      <c r="C25" s="651" t="n">
        <v>2</v>
      </c>
      <c r="D25" s="652" t="str">
        <f aca="false">VLOOKUP($C25,Language!$D$5:$E$63,2,0)</f>
        <v>France</v>
      </c>
    </row>
    <row r="26" customFormat="false" ht="15.5" hidden="false" customHeight="false" outlineLevel="0" collapsed="false">
      <c r="B26" s="655"/>
      <c r="C26" s="649"/>
      <c r="D26" s="650" t="s">
        <v>61</v>
      </c>
    </row>
    <row r="27" customFormat="false" ht="14.5" hidden="false" customHeight="false" outlineLevel="0" collapsed="false">
      <c r="B27" s="491" t="s">
        <v>1710</v>
      </c>
      <c r="C27" s="653" t="n">
        <v>4</v>
      </c>
      <c r="D27" s="652" t="str">
        <f aca="false">VLOOKUP($C27,Language!$D$5:$E$63,2,0)</f>
        <v>Belgium</v>
      </c>
    </row>
    <row r="28" customFormat="false" ht="14.5" hidden="false" customHeight="false" outlineLevel="0" collapsed="false">
      <c r="B28" s="491" t="s">
        <v>1711</v>
      </c>
      <c r="C28" s="651" t="n">
        <v>16</v>
      </c>
      <c r="D28" s="652" t="str">
        <f aca="false">VLOOKUP($C28,Language!$D$5:$E$63,2,0)</f>
        <v>Slovakia</v>
      </c>
    </row>
    <row r="29" customFormat="false" ht="14.5" hidden="false" customHeight="false" outlineLevel="0" collapsed="false">
      <c r="B29" s="491" t="s">
        <v>1712</v>
      </c>
      <c r="C29" s="653" t="n">
        <v>8</v>
      </c>
      <c r="D29" s="652" t="str">
        <f aca="false">VLOOKUP($C29,Language!$D$5:$E$63,2,0)</f>
        <v>Romania</v>
      </c>
    </row>
    <row r="30" customFormat="false" ht="14.5" hidden="false" customHeight="false" outlineLevel="0" collapsed="false">
      <c r="B30" s="654" t="s">
        <v>1713</v>
      </c>
      <c r="C30" s="651" t="n">
        <v>21</v>
      </c>
      <c r="D30" s="652" t="str">
        <f aca="false">VLOOKUP($C30,Language!$D$5:$E$63,2,0)</f>
        <v>Ukraine</v>
      </c>
    </row>
    <row r="31" customFormat="false" ht="15.5" hidden="false" customHeight="false" outlineLevel="0" collapsed="false">
      <c r="B31" s="655"/>
      <c r="C31" s="649"/>
      <c r="D31" s="650" t="s">
        <v>63</v>
      </c>
    </row>
    <row r="32" customFormat="false" ht="14.5" hidden="false" customHeight="false" outlineLevel="0" collapsed="false">
      <c r="B32" s="491" t="s">
        <v>1714</v>
      </c>
      <c r="C32" s="651" t="n">
        <v>7</v>
      </c>
      <c r="D32" s="652" t="str">
        <f aca="false">VLOOKUP($C32,Language!$D$5:$E$63,2,0)</f>
        <v>Türkiye</v>
      </c>
    </row>
    <row r="33" customFormat="false" ht="14.5" hidden="false" customHeight="false" outlineLevel="0" collapsed="false">
      <c r="B33" s="491" t="s">
        <v>1715</v>
      </c>
      <c r="C33" s="653" t="n">
        <v>34</v>
      </c>
      <c r="D33" s="652" t="str">
        <f aca="false">VLOOKUP($C33,Language!$D$5:$E$63,2,0)</f>
        <v>Georgia</v>
      </c>
    </row>
    <row r="34" customFormat="false" ht="14.5" hidden="false" customHeight="false" outlineLevel="0" collapsed="false">
      <c r="B34" s="491" t="s">
        <v>1716</v>
      </c>
      <c r="C34" s="651" t="n">
        <v>1</v>
      </c>
      <c r="D34" s="652" t="str">
        <f aca="false">VLOOKUP($C34,Language!$D$5:$E$63,2,0)</f>
        <v>Portugal</v>
      </c>
    </row>
    <row r="35" customFormat="false" ht="15" hidden="false" customHeight="false" outlineLevel="0" collapsed="false">
      <c r="B35" s="492" t="s">
        <v>1717</v>
      </c>
      <c r="C35" s="656" t="n">
        <v>17</v>
      </c>
      <c r="D35" s="657" t="str">
        <f aca="false">VLOOKUP($C35,Language!$D$5:$E$63,2,0)</f>
        <v>Czechia</v>
      </c>
    </row>
    <row r="36" customFormat="false" ht="15" hidden="false" customHeight="false" outlineLevel="0" collapsed="false"/>
    <row r="37" customFormat="false" ht="14.5" hidden="false" customHeight="false" outlineLevel="0" collapsed="false"/>
    <row r="38" customFormat="false" ht="14.5" hidden="false" customHeight="false" outlineLevel="0" collapsed="false"/>
    <row r="39" customFormat="false" ht="14.5" hidden="false" customHeight="false" outlineLevel="0" collapsed="false"/>
    <row r="40" customFormat="false" ht="14.5" hidden="false" customHeight="false" outlineLevel="0" collapsed="false"/>
    <row r="41" customFormat="false" ht="14.5" hidden="false" customHeight="false" outlineLevel="0" collapsed="false"/>
  </sheetData>
  <sheetProtection sheet="true" objects="true" scenarios="true" selectLockedCells="true"/>
  <mergeCells count="4">
    <mergeCell ref="B2:D2"/>
    <mergeCell ref="B4:B5"/>
    <mergeCell ref="C4:C5"/>
    <mergeCell ref="D4:D5"/>
  </mergeCells>
  <conditionalFormatting sqref="B4:D5">
    <cfRule type="expression" priority="2" aboveAverage="0" equalAverage="0" bottom="0" percent="0" rank="0" text="" dxfId="583">
      <formula>xey8</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47265625" defaultRowHeight="14.5" zeroHeight="true" outlineLevelRow="0" outlineLevelCol="0"/>
  <cols>
    <col collapsed="false" customWidth="true" hidden="false" outlineLevel="0" max="2" min="2" style="0" width="9.27"/>
    <col collapsed="false" customWidth="true" hidden="false" outlineLevel="0" max="3" min="3" style="106" width="7.54"/>
    <col collapsed="false" customWidth="true" hidden="false" outlineLevel="0" max="4" min="4" style="106" width="9.27"/>
    <col collapsed="false" customWidth="true" hidden="false" outlineLevel="0" max="5" min="5" style="0" width="27.27"/>
    <col collapsed="false" customWidth="true" hidden="false" outlineLevel="0" max="6" min="6" style="0" width="26.73"/>
    <col collapsed="false" customWidth="true" hidden="false" outlineLevel="0" max="7" min="7" style="0" width="8.27"/>
    <col collapsed="false" customWidth="true" hidden="false" outlineLevel="0" max="8" min="8" style="0" width="21.55"/>
    <col collapsed="false" customWidth="true" hidden="false" outlineLevel="0" max="9" min="9" style="0" width="18"/>
    <col collapsed="false" customWidth="true" hidden="false" outlineLevel="0" max="10" min="10" style="0" width="19"/>
    <col collapsed="false" customWidth="true" hidden="false" outlineLevel="0" max="11" min="11" style="0" width="18.18"/>
    <col collapsed="false" customWidth="true" hidden="false" outlineLevel="0" max="12" min="12" style="0" width="10.27"/>
    <col collapsed="false" customWidth="true" hidden="false" outlineLevel="0" max="13" min="13" style="106" width="10.99"/>
    <col collapsed="false" customWidth="true" hidden="false" outlineLevel="0" max="14" min="14" style="106" width="23.01"/>
    <col collapsed="false" customWidth="true" hidden="false" outlineLevel="0" max="15" min="15" style="106" width="4.72"/>
    <col collapsed="false" customWidth="false" hidden="true" outlineLevel="0" max="1024" min="16" style="0" width="11.45"/>
  </cols>
  <sheetData>
    <row r="1" customFormat="false" ht="28.5" hidden="false" customHeight="false" outlineLevel="0" collapsed="false">
      <c r="A1" s="152"/>
      <c r="B1" s="370" t="str">
        <f aca="false">Language!$E$88</f>
        <v>Matches</v>
      </c>
      <c r="C1" s="370"/>
      <c r="D1" s="370"/>
      <c r="E1" s="370"/>
      <c r="F1" s="370"/>
      <c r="G1" s="370"/>
      <c r="H1" s="370"/>
      <c r="I1" s="370"/>
      <c r="J1" s="370"/>
    </row>
    <row r="2" customFormat="false" ht="18.75" hidden="false" customHeight="true" outlineLevel="0" collapsed="false">
      <c r="A2" s="155"/>
      <c r="B2" s="156"/>
      <c r="C2" s="156"/>
      <c r="D2" s="156"/>
      <c r="E2" s="156"/>
      <c r="F2" s="156"/>
      <c r="G2" s="156"/>
      <c r="H2" s="156"/>
      <c r="I2" s="156"/>
      <c r="J2" s="156"/>
    </row>
    <row r="3" customFormat="false" ht="30" hidden="false" customHeight="true" outlineLevel="0" collapsed="false">
      <c r="A3" s="155"/>
      <c r="B3" s="658" t="s">
        <v>1527</v>
      </c>
      <c r="C3" s="659" t="s">
        <v>1215</v>
      </c>
      <c r="D3" s="659"/>
      <c r="E3" s="660" t="s">
        <v>1718</v>
      </c>
      <c r="F3" s="660" t="s">
        <v>1719</v>
      </c>
      <c r="G3" s="661" t="s">
        <v>477</v>
      </c>
      <c r="H3" s="660" t="s">
        <v>917</v>
      </c>
      <c r="I3" s="660" t="s">
        <v>1549</v>
      </c>
      <c r="J3" s="660" t="s">
        <v>1556</v>
      </c>
      <c r="K3" s="662" t="s">
        <v>1720</v>
      </c>
    </row>
    <row r="4" customFormat="false" ht="14.5" hidden="false" customHeight="false" outlineLevel="0" collapsed="false">
      <c r="B4" s="663" t="n">
        <v>1</v>
      </c>
      <c r="C4" s="664" t="s">
        <v>1697</v>
      </c>
      <c r="D4" s="665" t="s">
        <v>1698</v>
      </c>
      <c r="E4" s="666" t="n">
        <v>45457.875</v>
      </c>
      <c r="F4" s="581" t="n">
        <f aca="false">E4-VLOOKUP(TimeZone!$L$5,TimeZone!$C$4:$E$39,3,0)+VLOOKUP(TimeZone!$H$1,TimeZone!$C$4:$E$39,3,0)</f>
        <v>45457.875</v>
      </c>
      <c r="G4" s="667" t="n">
        <v>10</v>
      </c>
      <c r="H4" s="668" t="str">
        <f aca="false">IFERROR(VLOOKUP($G4,Language!$D$66:$E$81,2,0),"")</f>
        <v>Munich</v>
      </c>
      <c r="I4" s="668" t="str">
        <f aca="false">VLOOKUP(C4,Groups!$B$7:$D$35,3,0)</f>
        <v>Germany</v>
      </c>
      <c r="J4" s="668" t="str">
        <f aca="false">VLOOKUP(D4,Groups!$B$7:$D$35,3,0)</f>
        <v>Scotland</v>
      </c>
      <c r="K4" s="669"/>
    </row>
    <row r="5" customFormat="false" ht="14.5" hidden="false" customHeight="false" outlineLevel="0" collapsed="false">
      <c r="B5" s="663" t="n">
        <v>2</v>
      </c>
      <c r="C5" s="664" t="s">
        <v>1699</v>
      </c>
      <c r="D5" s="665" t="s">
        <v>1700</v>
      </c>
      <c r="E5" s="666" t="n">
        <v>45458.625</v>
      </c>
      <c r="F5" s="581" t="n">
        <f aca="false">E5-VLOOKUP(TimeZone!$L$5,TimeZone!$C$4:$E$39,3,0)+VLOOKUP(TimeZone!$H$1,TimeZone!$C$4:$E$39,3,0)</f>
        <v>45458.625</v>
      </c>
      <c r="G5" s="670" t="n">
        <v>7</v>
      </c>
      <c r="H5" s="668" t="str">
        <f aca="false">IFERROR(VLOOKUP($G5,Language!$D$66:$E$81,2,0),"")</f>
        <v>Cologne</v>
      </c>
      <c r="I5" s="668" t="str">
        <f aca="false">VLOOKUP(C5,Groups!$B$7:$D$35,3,0)</f>
        <v>Hungary</v>
      </c>
      <c r="J5" s="668" t="str">
        <f aca="false">VLOOKUP(D5,Groups!$B$7:$D$35,3,0)</f>
        <v>Switzerland</v>
      </c>
      <c r="K5" s="669"/>
    </row>
    <row r="6" customFormat="false" ht="14.5" hidden="false" customHeight="false" outlineLevel="0" collapsed="false">
      <c r="B6" s="663" t="n">
        <v>3</v>
      </c>
      <c r="C6" s="664" t="s">
        <v>46</v>
      </c>
      <c r="D6" s="665" t="s">
        <v>1701</v>
      </c>
      <c r="E6" s="666" t="n">
        <v>45458.75</v>
      </c>
      <c r="F6" s="581" t="n">
        <f aca="false">E6-VLOOKUP(TimeZone!$L$5,TimeZone!$C$4:$E$39,3,0)+VLOOKUP(TimeZone!$H$1,TimeZone!$C$4:$E$39,3,0)</f>
        <v>45458.75</v>
      </c>
      <c r="G6" s="670" t="n">
        <v>1</v>
      </c>
      <c r="H6" s="668" t="str">
        <f aca="false">IFERROR(VLOOKUP($G6,Language!$D$66:$E$81,2,0),"")</f>
        <v>Berlin</v>
      </c>
      <c r="I6" s="668" t="str">
        <f aca="false">VLOOKUP(C6,Groups!$B$7:$D$35,3,0)</f>
        <v>Spain</v>
      </c>
      <c r="J6" s="668" t="str">
        <f aca="false">VLOOKUP(D6,Groups!$B$7:$D$35,3,0)</f>
        <v>Croatia</v>
      </c>
      <c r="K6" s="669"/>
    </row>
    <row r="7" customFormat="false" ht="14.5" hidden="false" customHeight="false" outlineLevel="0" collapsed="false">
      <c r="B7" s="663" t="n">
        <v>4</v>
      </c>
      <c r="C7" s="664" t="s">
        <v>1702</v>
      </c>
      <c r="D7" s="665" t="s">
        <v>1703</v>
      </c>
      <c r="E7" s="666" t="n">
        <v>45458.875</v>
      </c>
      <c r="F7" s="581" t="n">
        <f aca="false">E7-VLOOKUP(TimeZone!$L$5,TimeZone!$C$4:$E$39,3,0)+VLOOKUP(TimeZone!$H$1,TimeZone!$C$4:$E$39,3,0)</f>
        <v>45458.875</v>
      </c>
      <c r="G7" s="670" t="n">
        <v>4</v>
      </c>
      <c r="H7" s="668" t="str">
        <f aca="false">IFERROR(VLOOKUP($G7,Language!$D$66:$E$81,2,0),"")</f>
        <v>Dortmund</v>
      </c>
      <c r="I7" s="668" t="str">
        <f aca="false">VLOOKUP(C7,Groups!$B$7:$D$35,3,0)</f>
        <v>Italy</v>
      </c>
      <c r="J7" s="668" t="str">
        <f aca="false">VLOOKUP(D7,Groups!$B$7:$D$35,3,0)</f>
        <v>Albania</v>
      </c>
      <c r="K7" s="669"/>
    </row>
    <row r="8" customFormat="false" ht="14.5" hidden="false" customHeight="false" outlineLevel="0" collapsed="false">
      <c r="B8" s="663" t="n">
        <v>5</v>
      </c>
      <c r="C8" s="664" t="s">
        <v>1706</v>
      </c>
      <c r="D8" s="665" t="s">
        <v>45</v>
      </c>
      <c r="E8" s="666" t="n">
        <v>45459.875</v>
      </c>
      <c r="F8" s="581" t="n">
        <f aca="false">E8-VLOOKUP(TimeZone!$L$5,TimeZone!$C$4:$E$39,3,0)+VLOOKUP(TimeZone!$H$1,TimeZone!$C$4:$E$39,3,0)</f>
        <v>45459.875</v>
      </c>
      <c r="G8" s="670" t="n">
        <v>5</v>
      </c>
      <c r="H8" s="668" t="str">
        <f aca="false">IFERROR(VLOOKUP($G8,Language!$D$66:$E$81,2,0),"")</f>
        <v>Gelsenkirchen</v>
      </c>
      <c r="I8" s="668" t="str">
        <f aca="false">VLOOKUP(C8,Groups!$B$7:$D$35,3,0)</f>
        <v>Serbia</v>
      </c>
      <c r="J8" s="668" t="str">
        <f aca="false">VLOOKUP(D8,Groups!$B$7:$D$35,3,0)</f>
        <v>England</v>
      </c>
      <c r="K8" s="669"/>
    </row>
    <row r="9" customFormat="false" ht="14.5" hidden="false" customHeight="false" outlineLevel="0" collapsed="false">
      <c r="B9" s="663" t="n">
        <v>6</v>
      </c>
      <c r="C9" s="664" t="s">
        <v>1704</v>
      </c>
      <c r="D9" s="665" t="s">
        <v>1705</v>
      </c>
      <c r="E9" s="666" t="n">
        <v>45459.75</v>
      </c>
      <c r="F9" s="581" t="n">
        <f aca="false">E9-VLOOKUP(TimeZone!$L$5,TimeZone!$C$4:$E$39,3,0)+VLOOKUP(TimeZone!$H$1,TimeZone!$C$4:$E$39,3,0)</f>
        <v>45459.75</v>
      </c>
      <c r="G9" s="670" t="n">
        <v>9</v>
      </c>
      <c r="H9" s="668" t="str">
        <f aca="false">IFERROR(VLOOKUP($G9,Language!$D$66:$E$81,2,0),"")</f>
        <v>Stuttgart</v>
      </c>
      <c r="I9" s="668" t="str">
        <f aca="false">VLOOKUP(C9,Groups!$B$7:$D$35,3,0)</f>
        <v>Slovenia</v>
      </c>
      <c r="J9" s="668" t="str">
        <f aca="false">VLOOKUP(D9,Groups!$B$7:$D$35,3,0)</f>
        <v>Denmark</v>
      </c>
      <c r="K9" s="669"/>
    </row>
    <row r="10" customFormat="false" ht="14.5" hidden="false" customHeight="false" outlineLevel="0" collapsed="false">
      <c r="B10" s="663" t="n">
        <v>7</v>
      </c>
      <c r="C10" s="664" t="s">
        <v>1707</v>
      </c>
      <c r="D10" s="665" t="s">
        <v>1708</v>
      </c>
      <c r="E10" s="666" t="n">
        <v>45459.625</v>
      </c>
      <c r="F10" s="581" t="n">
        <f aca="false">E10-VLOOKUP(TimeZone!$L$5,TimeZone!$C$4:$E$39,3,0)+VLOOKUP(TimeZone!$H$1,TimeZone!$C$4:$E$39,3,0)</f>
        <v>45459.625</v>
      </c>
      <c r="G10" s="670" t="n">
        <v>3</v>
      </c>
      <c r="H10" s="668" t="str">
        <f aca="false">IFERROR(VLOOKUP($G10,Language!$D$66:$E$81,2,0),"")</f>
        <v>Hamburg</v>
      </c>
      <c r="I10" s="668" t="str">
        <f aca="false">VLOOKUP(C10,Groups!$B$7:$D$35,3,0)</f>
        <v>Poland</v>
      </c>
      <c r="J10" s="668" t="str">
        <f aca="false">VLOOKUP(D10,Groups!$B$7:$D$35,3,0)</f>
        <v>Netherlands</v>
      </c>
      <c r="K10" s="669"/>
    </row>
    <row r="11" customFormat="false" ht="14.5" hidden="false" customHeight="false" outlineLevel="0" collapsed="false">
      <c r="B11" s="663" t="n">
        <v>8</v>
      </c>
      <c r="C11" s="664" t="s">
        <v>1709</v>
      </c>
      <c r="D11" s="665" t="s">
        <v>47</v>
      </c>
      <c r="E11" s="666" t="n">
        <v>45460.875</v>
      </c>
      <c r="F11" s="581" t="n">
        <f aca="false">E11-VLOOKUP(TimeZone!$L$5,TimeZone!$C$4:$E$39,3,0)+VLOOKUP(TimeZone!$H$1,TimeZone!$C$4:$E$39,3,0)</f>
        <v>45460.875</v>
      </c>
      <c r="G11" s="670" t="n">
        <v>6</v>
      </c>
      <c r="H11" s="668" t="str">
        <f aca="false">IFERROR(VLOOKUP($G11,Language!$D$66:$E$81,2,0),"")</f>
        <v>Dusseldorf</v>
      </c>
      <c r="I11" s="668" t="str">
        <f aca="false">VLOOKUP(C11,Groups!$B$7:$D$35,3,0)</f>
        <v>Austria</v>
      </c>
      <c r="J11" s="668" t="str">
        <f aca="false">VLOOKUP(D11,Groups!$B$7:$D$35,3,0)</f>
        <v>France</v>
      </c>
      <c r="K11" s="669"/>
    </row>
    <row r="12" customFormat="false" ht="14.5" hidden="false" customHeight="false" outlineLevel="0" collapsed="false">
      <c r="B12" s="663" t="n">
        <v>9</v>
      </c>
      <c r="C12" s="664" t="s">
        <v>1710</v>
      </c>
      <c r="D12" s="665" t="s">
        <v>1711</v>
      </c>
      <c r="E12" s="666" t="n">
        <v>45460.75</v>
      </c>
      <c r="F12" s="581" t="n">
        <f aca="false">E12-VLOOKUP(TimeZone!$L$5,TimeZone!$C$4:$E$39,3,0)+VLOOKUP(TimeZone!$H$1,TimeZone!$C$4:$E$39,3,0)</f>
        <v>45460.75</v>
      </c>
      <c r="G12" s="670" t="n">
        <v>8</v>
      </c>
      <c r="H12" s="668" t="str">
        <f aca="false">IFERROR(VLOOKUP($G12,Language!$D$66:$E$81,2,0),"")</f>
        <v>Frankfurt</v>
      </c>
      <c r="I12" s="668" t="str">
        <f aca="false">VLOOKUP(C12,Groups!$B$7:$D$35,3,0)</f>
        <v>Belgium</v>
      </c>
      <c r="J12" s="668" t="str">
        <f aca="false">VLOOKUP(D12,Groups!$B$7:$D$35,3,0)</f>
        <v>Slovakia</v>
      </c>
      <c r="K12" s="669"/>
    </row>
    <row r="13" customFormat="false" ht="14.5" hidden="false" customHeight="false" outlineLevel="0" collapsed="false">
      <c r="B13" s="663" t="n">
        <v>10</v>
      </c>
      <c r="C13" s="664" t="s">
        <v>1712</v>
      </c>
      <c r="D13" s="665" t="s">
        <v>1713</v>
      </c>
      <c r="E13" s="666" t="n">
        <v>45460.625</v>
      </c>
      <c r="F13" s="581" t="n">
        <f aca="false">E13-VLOOKUP(TimeZone!$L$5,TimeZone!$C$4:$E$39,3,0)+VLOOKUP(TimeZone!$H$1,TimeZone!$C$4:$E$39,3,0)</f>
        <v>45460.625</v>
      </c>
      <c r="G13" s="670" t="n">
        <v>10</v>
      </c>
      <c r="H13" s="668" t="str">
        <f aca="false">IFERROR(VLOOKUP($G13,Language!$D$66:$E$81,2,0),"")</f>
        <v>Munich</v>
      </c>
      <c r="I13" s="668" t="str">
        <f aca="false">VLOOKUP(C13,Groups!$B$7:$D$35,3,0)</f>
        <v>Romania</v>
      </c>
      <c r="J13" s="668" t="str">
        <f aca="false">VLOOKUP(D13,Groups!$B$7:$D$35,3,0)</f>
        <v>Ukraine</v>
      </c>
      <c r="K13" s="669"/>
    </row>
    <row r="14" customFormat="false" ht="14.5" hidden="false" customHeight="false" outlineLevel="0" collapsed="false">
      <c r="B14" s="663" t="n">
        <v>11</v>
      </c>
      <c r="C14" s="664" t="s">
        <v>1714</v>
      </c>
      <c r="D14" s="665" t="s">
        <v>1715</v>
      </c>
      <c r="E14" s="666" t="n">
        <v>45461.75</v>
      </c>
      <c r="F14" s="581" t="n">
        <f aca="false">E14-VLOOKUP(TimeZone!$L$5,TimeZone!$C$4:$E$39,3,0)+VLOOKUP(TimeZone!$H$1,TimeZone!$C$4:$E$39,3,0)</f>
        <v>45461.75</v>
      </c>
      <c r="G14" s="670" t="n">
        <v>4</v>
      </c>
      <c r="H14" s="668" t="str">
        <f aca="false">IFERROR(VLOOKUP($G14,Language!$D$66:$E$81,2,0),"")</f>
        <v>Dortmund</v>
      </c>
      <c r="I14" s="668" t="str">
        <f aca="false">VLOOKUP(C14,Groups!$B$7:$D$35,3,0)</f>
        <v>Türkiye</v>
      </c>
      <c r="J14" s="668" t="str">
        <f aca="false">VLOOKUP(D14,Groups!$B$7:$D$35,3,0)</f>
        <v>Georgia</v>
      </c>
      <c r="K14" s="669"/>
    </row>
    <row r="15" customFormat="false" ht="14.5" hidden="false" customHeight="false" outlineLevel="0" collapsed="false">
      <c r="B15" s="663" t="n">
        <v>12</v>
      </c>
      <c r="C15" s="664" t="s">
        <v>1716</v>
      </c>
      <c r="D15" s="665" t="s">
        <v>1717</v>
      </c>
      <c r="E15" s="666" t="n">
        <v>45461.875</v>
      </c>
      <c r="F15" s="581" t="n">
        <f aca="false">E15-VLOOKUP(TimeZone!$L$5,TimeZone!$C$4:$E$39,3,0)+VLOOKUP(TimeZone!$H$1,TimeZone!$C$4:$E$39,3,0)</f>
        <v>45461.875</v>
      </c>
      <c r="G15" s="670" t="n">
        <v>2</v>
      </c>
      <c r="H15" s="668" t="str">
        <f aca="false">IFERROR(VLOOKUP($G15,Language!$D$66:$E$81,2,0),"")</f>
        <v>Leipzig</v>
      </c>
      <c r="I15" s="668" t="str">
        <f aca="false">VLOOKUP(C15,Groups!$B$7:$D$35,3,0)</f>
        <v>Portugal</v>
      </c>
      <c r="J15" s="668" t="str">
        <f aca="false">VLOOKUP(D15,Groups!$B$7:$D$35,3,0)</f>
        <v>Czechia</v>
      </c>
      <c r="K15" s="669"/>
    </row>
    <row r="16" customFormat="false" ht="14.5" hidden="false" customHeight="false" outlineLevel="0" collapsed="false">
      <c r="B16" s="663" t="n">
        <v>13</v>
      </c>
      <c r="C16" s="664" t="s">
        <v>1698</v>
      </c>
      <c r="D16" s="665" t="s">
        <v>1700</v>
      </c>
      <c r="E16" s="666" t="n">
        <v>45462.875</v>
      </c>
      <c r="F16" s="581" t="n">
        <f aca="false">E16-VLOOKUP(TimeZone!$L$5,TimeZone!$C$4:$E$39,3,0)+VLOOKUP(TimeZone!$H$1,TimeZone!$C$4:$E$39,3,0)</f>
        <v>45462.875</v>
      </c>
      <c r="G16" s="670" t="n">
        <v>7</v>
      </c>
      <c r="H16" s="668" t="str">
        <f aca="false">IFERROR(VLOOKUP($G16,Language!$D$66:$E$81,2,0),"")</f>
        <v>Cologne</v>
      </c>
      <c r="I16" s="668" t="str">
        <f aca="false">VLOOKUP(C16,Groups!$B$7:$D$35,3,0)</f>
        <v>Scotland</v>
      </c>
      <c r="J16" s="668" t="str">
        <f aca="false">VLOOKUP(D16,Groups!$B$7:$D$35,3,0)</f>
        <v>Switzerland</v>
      </c>
      <c r="K16" s="669"/>
    </row>
    <row r="17" customFormat="false" ht="14.5" hidden="false" customHeight="false" outlineLevel="0" collapsed="false">
      <c r="B17" s="663" t="n">
        <v>14</v>
      </c>
      <c r="C17" s="664" t="s">
        <v>1697</v>
      </c>
      <c r="D17" s="665" t="s">
        <v>1699</v>
      </c>
      <c r="E17" s="666" t="n">
        <v>45462.75</v>
      </c>
      <c r="F17" s="581" t="n">
        <f aca="false">E17-VLOOKUP(TimeZone!$L$5,TimeZone!$C$4:$E$39,3,0)+VLOOKUP(TimeZone!$H$1,TimeZone!$C$4:$E$39,3,0)</f>
        <v>45462.75</v>
      </c>
      <c r="G17" s="670" t="n">
        <v>9</v>
      </c>
      <c r="H17" s="668" t="str">
        <f aca="false">IFERROR(VLOOKUP($G17,Language!$D$66:$E$81,2,0),"")</f>
        <v>Stuttgart</v>
      </c>
      <c r="I17" s="668" t="str">
        <f aca="false">VLOOKUP(C17,Groups!$B$7:$D$35,3,0)</f>
        <v>Germany</v>
      </c>
      <c r="J17" s="668" t="str">
        <f aca="false">VLOOKUP(D17,Groups!$B$7:$D$35,3,0)</f>
        <v>Hungary</v>
      </c>
      <c r="K17" s="669"/>
    </row>
    <row r="18" customFormat="false" ht="14.5" hidden="false" customHeight="false" outlineLevel="0" collapsed="false">
      <c r="B18" s="663" t="n">
        <v>15</v>
      </c>
      <c r="C18" s="664" t="s">
        <v>1701</v>
      </c>
      <c r="D18" s="665" t="s">
        <v>1703</v>
      </c>
      <c r="E18" s="666" t="n">
        <v>45462.625</v>
      </c>
      <c r="F18" s="581" t="n">
        <f aca="false">E18-VLOOKUP(TimeZone!$L$5,TimeZone!$C$4:$E$39,3,0)+VLOOKUP(TimeZone!$H$1,TimeZone!$C$4:$E$39,3,0)</f>
        <v>45462.625</v>
      </c>
      <c r="G18" s="670" t="n">
        <v>3</v>
      </c>
      <c r="H18" s="668" t="str">
        <f aca="false">IFERROR(VLOOKUP($G18,Language!$D$66:$E$81,2,0),"")</f>
        <v>Hamburg</v>
      </c>
      <c r="I18" s="668" t="str">
        <f aca="false">VLOOKUP(C18,Groups!$B$7:$D$35,3,0)</f>
        <v>Croatia</v>
      </c>
      <c r="J18" s="668" t="str">
        <f aca="false">VLOOKUP(D18,Groups!$B$7:$D$35,3,0)</f>
        <v>Albania</v>
      </c>
      <c r="K18" s="669"/>
    </row>
    <row r="19" customFormat="false" ht="14.5" hidden="false" customHeight="false" outlineLevel="0" collapsed="false">
      <c r="B19" s="663" t="n">
        <v>16</v>
      </c>
      <c r="C19" s="664" t="s">
        <v>46</v>
      </c>
      <c r="D19" s="665" t="s">
        <v>1702</v>
      </c>
      <c r="E19" s="666" t="n">
        <v>45463.875</v>
      </c>
      <c r="F19" s="581" t="n">
        <f aca="false">E19-VLOOKUP(TimeZone!$L$5,TimeZone!$C$4:$E$39,3,0)+VLOOKUP(TimeZone!$H$1,TimeZone!$C$4:$E$39,3,0)</f>
        <v>45463.875</v>
      </c>
      <c r="G19" s="670" t="n">
        <v>5</v>
      </c>
      <c r="H19" s="668" t="str">
        <f aca="false">IFERROR(VLOOKUP($G19,Language!$D$66:$E$81,2,0),"")</f>
        <v>Gelsenkirchen</v>
      </c>
      <c r="I19" s="668" t="str">
        <f aca="false">VLOOKUP(C19,Groups!$B$7:$D$35,3,0)</f>
        <v>Spain</v>
      </c>
      <c r="J19" s="668" t="str">
        <f aca="false">VLOOKUP(D19,Groups!$B$7:$D$35,3,0)</f>
        <v>Italy</v>
      </c>
      <c r="K19" s="669"/>
    </row>
    <row r="20" customFormat="false" ht="14.5" hidden="false" customHeight="false" outlineLevel="0" collapsed="false">
      <c r="B20" s="663" t="n">
        <v>17</v>
      </c>
      <c r="C20" s="664" t="s">
        <v>1705</v>
      </c>
      <c r="D20" s="665" t="s">
        <v>45</v>
      </c>
      <c r="E20" s="666" t="n">
        <v>45463.75</v>
      </c>
      <c r="F20" s="581" t="n">
        <f aca="false">E20-VLOOKUP(TimeZone!$L$5,TimeZone!$C$4:$E$39,3,0)+VLOOKUP(TimeZone!$H$1,TimeZone!$C$4:$E$39,3,0)</f>
        <v>45463.75</v>
      </c>
      <c r="G20" s="670" t="n">
        <v>8</v>
      </c>
      <c r="H20" s="668" t="str">
        <f aca="false">IFERROR(VLOOKUP($G20,Language!$D$66:$E$81,2,0),"")</f>
        <v>Frankfurt</v>
      </c>
      <c r="I20" s="668" t="str">
        <f aca="false">VLOOKUP(C20,Groups!$B$7:$D$35,3,0)</f>
        <v>Denmark</v>
      </c>
      <c r="J20" s="668" t="str">
        <f aca="false">VLOOKUP(D20,Groups!$B$7:$D$35,3,0)</f>
        <v>England</v>
      </c>
      <c r="K20" s="669"/>
    </row>
    <row r="21" customFormat="false" ht="14.5" hidden="false" customHeight="false" outlineLevel="0" collapsed="false">
      <c r="B21" s="663" t="n">
        <v>18</v>
      </c>
      <c r="C21" s="664" t="s">
        <v>1704</v>
      </c>
      <c r="D21" s="665" t="s">
        <v>1706</v>
      </c>
      <c r="E21" s="666" t="n">
        <v>45463.625</v>
      </c>
      <c r="F21" s="581" t="n">
        <f aca="false">E21-VLOOKUP(TimeZone!$L$5,TimeZone!$C$4:$E$39,3,0)+VLOOKUP(TimeZone!$H$1,TimeZone!$C$4:$E$39,3,0)</f>
        <v>45463.625</v>
      </c>
      <c r="G21" s="670" t="n">
        <v>10</v>
      </c>
      <c r="H21" s="668" t="str">
        <f aca="false">IFERROR(VLOOKUP($G21,Language!$D$66:$E$81,2,0),"")</f>
        <v>Munich</v>
      </c>
      <c r="I21" s="668" t="str">
        <f aca="false">VLOOKUP(C21,Groups!$B$7:$D$35,3,0)</f>
        <v>Slovenia</v>
      </c>
      <c r="J21" s="668" t="str">
        <f aca="false">VLOOKUP(D21,Groups!$B$7:$D$35,3,0)</f>
        <v>Serbia</v>
      </c>
      <c r="K21" s="669"/>
    </row>
    <row r="22" customFormat="false" ht="14.5" hidden="false" customHeight="false" outlineLevel="0" collapsed="false">
      <c r="B22" s="663" t="n">
        <v>19</v>
      </c>
      <c r="C22" s="664" t="s">
        <v>1707</v>
      </c>
      <c r="D22" s="665" t="s">
        <v>1709</v>
      </c>
      <c r="E22" s="666" t="n">
        <v>45464.75</v>
      </c>
      <c r="F22" s="581" t="n">
        <f aca="false">E22-VLOOKUP(TimeZone!$L$5,TimeZone!$C$4:$E$39,3,0)+VLOOKUP(TimeZone!$H$1,TimeZone!$C$4:$E$39,3,0)</f>
        <v>45464.75</v>
      </c>
      <c r="G22" s="670" t="n">
        <v>1</v>
      </c>
      <c r="H22" s="668" t="str">
        <f aca="false">IFERROR(VLOOKUP($G22,Language!$D$66:$E$81,2,0),"")</f>
        <v>Berlin</v>
      </c>
      <c r="I22" s="668" t="str">
        <f aca="false">VLOOKUP(C22,Groups!$B$7:$D$35,3,0)</f>
        <v>Poland</v>
      </c>
      <c r="J22" s="668" t="str">
        <f aca="false">VLOOKUP(D22,Groups!$B$7:$D$35,3,0)</f>
        <v>Austria</v>
      </c>
      <c r="K22" s="669"/>
    </row>
    <row r="23" customFormat="false" ht="14.5" hidden="false" customHeight="false" outlineLevel="0" collapsed="false">
      <c r="B23" s="663" t="n">
        <v>20</v>
      </c>
      <c r="C23" s="664" t="s">
        <v>1708</v>
      </c>
      <c r="D23" s="665" t="s">
        <v>47</v>
      </c>
      <c r="E23" s="666" t="n">
        <v>45464.875</v>
      </c>
      <c r="F23" s="581" t="n">
        <f aca="false">E23-VLOOKUP(TimeZone!$L$5,TimeZone!$C$4:$E$39,3,0)+VLOOKUP(TimeZone!$H$1,TimeZone!$C$4:$E$39,3,0)</f>
        <v>45464.875</v>
      </c>
      <c r="G23" s="670" t="n">
        <v>2</v>
      </c>
      <c r="H23" s="668" t="str">
        <f aca="false">IFERROR(VLOOKUP($G23,Language!$D$66:$E$81,2,0),"")</f>
        <v>Leipzig</v>
      </c>
      <c r="I23" s="668" t="str">
        <f aca="false">VLOOKUP(C23,Groups!$B$7:$D$35,3,0)</f>
        <v>Netherlands</v>
      </c>
      <c r="J23" s="668" t="str">
        <f aca="false">VLOOKUP(D23,Groups!$B$7:$D$35,3,0)</f>
        <v>France</v>
      </c>
      <c r="K23" s="669"/>
    </row>
    <row r="24" customFormat="false" ht="14.5" hidden="false" customHeight="false" outlineLevel="0" collapsed="false">
      <c r="B24" s="663" t="n">
        <v>21</v>
      </c>
      <c r="C24" s="664" t="s">
        <v>1711</v>
      </c>
      <c r="D24" s="665" t="s">
        <v>1713</v>
      </c>
      <c r="E24" s="666" t="n">
        <v>45464.625</v>
      </c>
      <c r="F24" s="581" t="n">
        <f aca="false">E24-VLOOKUP(TimeZone!$L$5,TimeZone!$C$4:$E$39,3,0)+VLOOKUP(TimeZone!$H$1,TimeZone!$C$4:$E$39,3,0)</f>
        <v>45464.625</v>
      </c>
      <c r="G24" s="670" t="n">
        <v>6</v>
      </c>
      <c r="H24" s="668" t="str">
        <f aca="false">IFERROR(VLOOKUP($G24,Language!$D$66:$E$81,2,0),"")</f>
        <v>Dusseldorf</v>
      </c>
      <c r="I24" s="668" t="str">
        <f aca="false">VLOOKUP(C24,Groups!$B$7:$D$35,3,0)</f>
        <v>Slovakia</v>
      </c>
      <c r="J24" s="668" t="str">
        <f aca="false">VLOOKUP(D24,Groups!$B$7:$D$35,3,0)</f>
        <v>Ukraine</v>
      </c>
      <c r="K24" s="669"/>
    </row>
    <row r="25" customFormat="false" ht="14.5" hidden="false" customHeight="false" outlineLevel="0" collapsed="false">
      <c r="B25" s="663" t="n">
        <v>22</v>
      </c>
      <c r="C25" s="664" t="s">
        <v>1710</v>
      </c>
      <c r="D25" s="665" t="s">
        <v>1712</v>
      </c>
      <c r="E25" s="666" t="n">
        <v>45465.875</v>
      </c>
      <c r="F25" s="581" t="n">
        <f aca="false">E25-VLOOKUP(TimeZone!$L$5,TimeZone!$C$4:$E$39,3,0)+VLOOKUP(TimeZone!$H$1,TimeZone!$C$4:$E$39,3,0)</f>
        <v>45465.875</v>
      </c>
      <c r="G25" s="670" t="n">
        <v>7</v>
      </c>
      <c r="H25" s="668" t="str">
        <f aca="false">IFERROR(VLOOKUP($G25,Language!$D$66:$E$81,2,0),"")</f>
        <v>Cologne</v>
      </c>
      <c r="I25" s="668" t="str">
        <f aca="false">VLOOKUP(C25,Groups!$B$7:$D$35,3,0)</f>
        <v>Belgium</v>
      </c>
      <c r="J25" s="668" t="str">
        <f aca="false">VLOOKUP(D25,Groups!$B$7:$D$35,3,0)</f>
        <v>Romania</v>
      </c>
      <c r="K25" s="669"/>
    </row>
    <row r="26" customFormat="false" ht="14.5" hidden="false" customHeight="false" outlineLevel="0" collapsed="false">
      <c r="B26" s="663" t="n">
        <v>23</v>
      </c>
      <c r="C26" s="664" t="s">
        <v>1714</v>
      </c>
      <c r="D26" s="665" t="s">
        <v>1716</v>
      </c>
      <c r="E26" s="666" t="n">
        <v>45465.75</v>
      </c>
      <c r="F26" s="581" t="n">
        <f aca="false">E26-VLOOKUP(TimeZone!$L$5,TimeZone!$C$4:$E$39,3,0)+VLOOKUP(TimeZone!$H$1,TimeZone!$C$4:$E$39,3,0)</f>
        <v>45465.75</v>
      </c>
      <c r="G26" s="670" t="n">
        <v>4</v>
      </c>
      <c r="H26" s="668" t="str">
        <f aca="false">IFERROR(VLOOKUP($G26,Language!$D$66:$E$81,2,0),"")</f>
        <v>Dortmund</v>
      </c>
      <c r="I26" s="668" t="str">
        <f aca="false">VLOOKUP(C26,Groups!$B$7:$D$35,3,0)</f>
        <v>Türkiye</v>
      </c>
      <c r="J26" s="668" t="str">
        <f aca="false">VLOOKUP(D26,Groups!$B$7:$D$35,3,0)</f>
        <v>Portugal</v>
      </c>
      <c r="K26" s="669"/>
    </row>
    <row r="27" customFormat="false" ht="14.5" hidden="false" customHeight="false" outlineLevel="0" collapsed="false">
      <c r="B27" s="663" t="n">
        <v>24</v>
      </c>
      <c r="C27" s="664" t="s">
        <v>1715</v>
      </c>
      <c r="D27" s="665" t="s">
        <v>1717</v>
      </c>
      <c r="E27" s="666" t="n">
        <v>45465.625</v>
      </c>
      <c r="F27" s="581" t="n">
        <f aca="false">E27-VLOOKUP(TimeZone!$L$5,TimeZone!$C$4:$E$39,3,0)+VLOOKUP(TimeZone!$H$1,TimeZone!$C$4:$E$39,3,0)</f>
        <v>45465.625</v>
      </c>
      <c r="G27" s="670" t="n">
        <v>3</v>
      </c>
      <c r="H27" s="668" t="str">
        <f aca="false">IFERROR(VLOOKUP($G27,Language!$D$66:$E$81,2,0),"")</f>
        <v>Hamburg</v>
      </c>
      <c r="I27" s="668" t="str">
        <f aca="false">VLOOKUP(C27,Groups!$B$7:$D$35,3,0)</f>
        <v>Georgia</v>
      </c>
      <c r="J27" s="668" t="str">
        <f aca="false">VLOOKUP(D27,Groups!$B$7:$D$35,3,0)</f>
        <v>Czechia</v>
      </c>
      <c r="K27" s="669"/>
    </row>
    <row r="28" customFormat="false" ht="14.5" hidden="false" customHeight="false" outlineLevel="0" collapsed="false">
      <c r="B28" s="663" t="n">
        <v>25</v>
      </c>
      <c r="C28" s="664" t="s">
        <v>1700</v>
      </c>
      <c r="D28" s="665" t="s">
        <v>1697</v>
      </c>
      <c r="E28" s="666" t="n">
        <v>45466.875</v>
      </c>
      <c r="F28" s="581" t="n">
        <f aca="false">E28-VLOOKUP(TimeZone!$L$5,TimeZone!$C$4:$E$39,3,0)+VLOOKUP(TimeZone!$H$1,TimeZone!$C$4:$E$39,3,0)</f>
        <v>45466.875</v>
      </c>
      <c r="G28" s="670" t="n">
        <v>8</v>
      </c>
      <c r="H28" s="668" t="str">
        <f aca="false">IFERROR(VLOOKUP($G28,Language!$D$66:$E$81,2,0),"")</f>
        <v>Frankfurt</v>
      </c>
      <c r="I28" s="668" t="str">
        <f aca="false">VLOOKUP(C28,Groups!$B$7:$D$35,3,0)</f>
        <v>Switzerland</v>
      </c>
      <c r="J28" s="668" t="str">
        <f aca="false">VLOOKUP(D28,Groups!$B$7:$D$35,3,0)</f>
        <v>Germany</v>
      </c>
      <c r="K28" s="669"/>
    </row>
    <row r="29" customFormat="false" ht="14.5" hidden="false" customHeight="false" outlineLevel="0" collapsed="false">
      <c r="B29" s="663" t="n">
        <v>26</v>
      </c>
      <c r="C29" s="664" t="s">
        <v>1698</v>
      </c>
      <c r="D29" s="665" t="s">
        <v>1699</v>
      </c>
      <c r="E29" s="666" t="n">
        <v>45466.875</v>
      </c>
      <c r="F29" s="581" t="n">
        <f aca="false">E29-VLOOKUP(TimeZone!$L$5,TimeZone!$C$4:$E$39,3,0)+VLOOKUP(TimeZone!$H$1,TimeZone!$C$4:$E$39,3,0)</f>
        <v>45466.875</v>
      </c>
      <c r="G29" s="670" t="n">
        <v>9</v>
      </c>
      <c r="H29" s="668" t="str">
        <f aca="false">IFERROR(VLOOKUP($G29,Language!$D$66:$E$81,2,0),"")</f>
        <v>Stuttgart</v>
      </c>
      <c r="I29" s="668" t="str">
        <f aca="false">VLOOKUP(C29,Groups!$B$7:$D$35,3,0)</f>
        <v>Scotland</v>
      </c>
      <c r="J29" s="668" t="str">
        <f aca="false">VLOOKUP(D29,Groups!$B$7:$D$35,3,0)</f>
        <v>Hungary</v>
      </c>
      <c r="K29" s="669"/>
    </row>
    <row r="30" customFormat="false" ht="14.5" hidden="false" customHeight="false" outlineLevel="0" collapsed="false">
      <c r="B30" s="663" t="n">
        <v>27</v>
      </c>
      <c r="C30" s="664" t="s">
        <v>1703</v>
      </c>
      <c r="D30" s="665" t="s">
        <v>46</v>
      </c>
      <c r="E30" s="666" t="n">
        <v>45467.875</v>
      </c>
      <c r="F30" s="581" t="n">
        <f aca="false">E30-VLOOKUP(TimeZone!$L$5,TimeZone!$C$4:$E$39,3,0)+VLOOKUP(TimeZone!$H$1,TimeZone!$C$4:$E$39,3,0)</f>
        <v>45467.875</v>
      </c>
      <c r="G30" s="670" t="n">
        <v>6</v>
      </c>
      <c r="H30" s="668" t="str">
        <f aca="false">IFERROR(VLOOKUP($G30,Language!$D$66:$E$81,2,0),"")</f>
        <v>Dusseldorf</v>
      </c>
      <c r="I30" s="668" t="str">
        <f aca="false">VLOOKUP(C30,Groups!$B$7:$D$35,3,0)</f>
        <v>Albania</v>
      </c>
      <c r="J30" s="668" t="str">
        <f aca="false">VLOOKUP(D30,Groups!$B$7:$D$35,3,0)</f>
        <v>Spain</v>
      </c>
      <c r="K30" s="669"/>
    </row>
    <row r="31" customFormat="false" ht="14.5" hidden="false" customHeight="false" outlineLevel="0" collapsed="false">
      <c r="B31" s="663" t="n">
        <v>28</v>
      </c>
      <c r="C31" s="664" t="s">
        <v>1701</v>
      </c>
      <c r="D31" s="665" t="s">
        <v>1702</v>
      </c>
      <c r="E31" s="666" t="n">
        <v>45467.875</v>
      </c>
      <c r="F31" s="581" t="n">
        <f aca="false">E31-VLOOKUP(TimeZone!$L$5,TimeZone!$C$4:$E$39,3,0)+VLOOKUP(TimeZone!$H$1,TimeZone!$C$4:$E$39,3,0)</f>
        <v>45467.875</v>
      </c>
      <c r="G31" s="670" t="n">
        <v>2</v>
      </c>
      <c r="H31" s="668" t="str">
        <f aca="false">IFERROR(VLOOKUP($G31,Language!$D$66:$E$81,2,0),"")</f>
        <v>Leipzig</v>
      </c>
      <c r="I31" s="668" t="str">
        <f aca="false">VLOOKUP(C31,Groups!$B$7:$D$35,3,0)</f>
        <v>Croatia</v>
      </c>
      <c r="J31" s="668" t="str">
        <f aca="false">VLOOKUP(D31,Groups!$B$7:$D$35,3,0)</f>
        <v>Italy</v>
      </c>
      <c r="K31" s="669"/>
    </row>
    <row r="32" customFormat="false" ht="14.5" hidden="false" customHeight="false" outlineLevel="0" collapsed="false">
      <c r="B32" s="663" t="n">
        <v>29</v>
      </c>
      <c r="C32" s="664" t="s">
        <v>45</v>
      </c>
      <c r="D32" s="665" t="s">
        <v>1704</v>
      </c>
      <c r="E32" s="666" t="n">
        <v>45468.875</v>
      </c>
      <c r="F32" s="581" t="n">
        <f aca="false">E32-VLOOKUP(TimeZone!$L$5,TimeZone!$C$4:$E$39,3,0)+VLOOKUP(TimeZone!$H$1,TimeZone!$C$4:$E$39,3,0)</f>
        <v>45468.875</v>
      </c>
      <c r="G32" s="670" t="n">
        <v>7</v>
      </c>
      <c r="H32" s="668" t="str">
        <f aca="false">IFERROR(VLOOKUP($G32,Language!$D$66:$E$81,2,0),"")</f>
        <v>Cologne</v>
      </c>
      <c r="I32" s="668" t="str">
        <f aca="false">VLOOKUP(C32,Groups!$B$7:$D$35,3,0)</f>
        <v>England</v>
      </c>
      <c r="J32" s="668" t="str">
        <f aca="false">VLOOKUP(D32,Groups!$B$7:$D$35,3,0)</f>
        <v>Slovenia</v>
      </c>
      <c r="K32" s="669"/>
    </row>
    <row r="33" customFormat="false" ht="14.5" hidden="false" customHeight="false" outlineLevel="0" collapsed="false">
      <c r="B33" s="663" t="n">
        <v>30</v>
      </c>
      <c r="C33" s="664" t="s">
        <v>1705</v>
      </c>
      <c r="D33" s="665" t="s">
        <v>1706</v>
      </c>
      <c r="E33" s="666" t="n">
        <v>45468.875</v>
      </c>
      <c r="F33" s="581" t="n">
        <f aca="false">E33-VLOOKUP(TimeZone!$L$5,TimeZone!$C$4:$E$39,3,0)+VLOOKUP(TimeZone!$H$1,TimeZone!$C$4:$E$39,3,0)</f>
        <v>45468.875</v>
      </c>
      <c r="G33" s="670" t="n">
        <v>10</v>
      </c>
      <c r="H33" s="668" t="str">
        <f aca="false">IFERROR(VLOOKUP($G33,Language!$D$66:$E$81,2,0),"")</f>
        <v>Munich</v>
      </c>
      <c r="I33" s="668" t="str">
        <f aca="false">VLOOKUP(C33,Groups!$B$7:$D$35,3,0)</f>
        <v>Denmark</v>
      </c>
      <c r="J33" s="668" t="str">
        <f aca="false">VLOOKUP(D33,Groups!$B$7:$D$35,3,0)</f>
        <v>Serbia</v>
      </c>
      <c r="K33" s="669"/>
    </row>
    <row r="34" customFormat="false" ht="14.5" hidden="false" customHeight="false" outlineLevel="0" collapsed="false">
      <c r="B34" s="663" t="n">
        <v>31</v>
      </c>
      <c r="C34" s="664" t="s">
        <v>1708</v>
      </c>
      <c r="D34" s="665" t="s">
        <v>1709</v>
      </c>
      <c r="E34" s="666" t="n">
        <v>45468.75</v>
      </c>
      <c r="F34" s="581" t="n">
        <f aca="false">E34-VLOOKUP(TimeZone!$L$5,TimeZone!$C$4:$E$39,3,0)+VLOOKUP(TimeZone!$H$1,TimeZone!$C$4:$E$39,3,0)</f>
        <v>45468.75</v>
      </c>
      <c r="G34" s="670" t="n">
        <v>1</v>
      </c>
      <c r="H34" s="668" t="str">
        <f aca="false">IFERROR(VLOOKUP($G34,Language!$D$66:$E$81,2,0),"")</f>
        <v>Berlin</v>
      </c>
      <c r="I34" s="668" t="str">
        <f aca="false">VLOOKUP(C34,Groups!$B$7:$D$35,3,0)</f>
        <v>Netherlands</v>
      </c>
      <c r="J34" s="668" t="str">
        <f aca="false">VLOOKUP(D34,Groups!$B$7:$D$35,3,0)</f>
        <v>Austria</v>
      </c>
      <c r="K34" s="669"/>
    </row>
    <row r="35" customFormat="false" ht="14.5" hidden="false" customHeight="false" outlineLevel="0" collapsed="false">
      <c r="B35" s="663" t="n">
        <v>32</v>
      </c>
      <c r="C35" s="664" t="s">
        <v>47</v>
      </c>
      <c r="D35" s="665" t="s">
        <v>1707</v>
      </c>
      <c r="E35" s="666" t="n">
        <v>45468.75</v>
      </c>
      <c r="F35" s="581" t="n">
        <f aca="false">E35-VLOOKUP(TimeZone!$L$5,TimeZone!$C$4:$E$39,3,0)+VLOOKUP(TimeZone!$H$1,TimeZone!$C$4:$E$39,3,0)</f>
        <v>45468.75</v>
      </c>
      <c r="G35" s="670" t="n">
        <v>4</v>
      </c>
      <c r="H35" s="668" t="str">
        <f aca="false">IFERROR(VLOOKUP($G35,Language!$D$66:$E$81,2,0),"")</f>
        <v>Dortmund</v>
      </c>
      <c r="I35" s="668" t="str">
        <f aca="false">VLOOKUP(C35,Groups!$B$7:$D$35,3,0)</f>
        <v>France</v>
      </c>
      <c r="J35" s="668" t="str">
        <f aca="false">VLOOKUP(D35,Groups!$B$7:$D$35,3,0)</f>
        <v>Poland</v>
      </c>
      <c r="K35" s="669"/>
    </row>
    <row r="36" customFormat="false" ht="14.5" hidden="false" customHeight="false" outlineLevel="0" collapsed="false">
      <c r="B36" s="663" t="n">
        <v>33</v>
      </c>
      <c r="C36" s="664" t="s">
        <v>1711</v>
      </c>
      <c r="D36" s="665" t="s">
        <v>1712</v>
      </c>
      <c r="E36" s="666" t="n">
        <v>45469.75</v>
      </c>
      <c r="F36" s="581" t="n">
        <f aca="false">E36-VLOOKUP(TimeZone!$L$5,TimeZone!$C$4:$E$39,3,0)+VLOOKUP(TimeZone!$H$1,TimeZone!$C$4:$E$39,3,0)</f>
        <v>45469.75</v>
      </c>
      <c r="G36" s="670" t="n">
        <v>8</v>
      </c>
      <c r="H36" s="668" t="str">
        <f aca="false">IFERROR(VLOOKUP($G36,Language!$D$66:$E$81,2,0),"")</f>
        <v>Frankfurt</v>
      </c>
      <c r="I36" s="668" t="str">
        <f aca="false">VLOOKUP(C36,Groups!$B$7:$D$35,3,0)</f>
        <v>Slovakia</v>
      </c>
      <c r="J36" s="668" t="str">
        <f aca="false">VLOOKUP(D36,Groups!$B$7:$D$35,3,0)</f>
        <v>Romania</v>
      </c>
      <c r="K36" s="669"/>
    </row>
    <row r="37" customFormat="false" ht="14.5" hidden="false" customHeight="false" outlineLevel="0" collapsed="false">
      <c r="B37" s="663" t="n">
        <v>34</v>
      </c>
      <c r="C37" s="664" t="s">
        <v>1713</v>
      </c>
      <c r="D37" s="665" t="s">
        <v>1710</v>
      </c>
      <c r="E37" s="666" t="n">
        <v>45469.75</v>
      </c>
      <c r="F37" s="581" t="n">
        <f aca="false">E37-VLOOKUP(TimeZone!$L$5,TimeZone!$C$4:$E$39,3,0)+VLOOKUP(TimeZone!$H$1,TimeZone!$C$4:$E$39,3,0)</f>
        <v>45469.75</v>
      </c>
      <c r="G37" s="670" t="n">
        <v>9</v>
      </c>
      <c r="H37" s="668" t="str">
        <f aca="false">IFERROR(VLOOKUP($G37,Language!$D$66:$E$81,2,0),"")</f>
        <v>Stuttgart</v>
      </c>
      <c r="I37" s="668" t="str">
        <f aca="false">VLOOKUP(C37,Groups!$B$7:$D$35,3,0)</f>
        <v>Ukraine</v>
      </c>
      <c r="J37" s="668" t="str">
        <f aca="false">VLOOKUP(D37,Groups!$B$7:$D$35,3,0)</f>
        <v>Belgium</v>
      </c>
      <c r="K37" s="669"/>
    </row>
    <row r="38" customFormat="false" ht="14.5" hidden="false" customHeight="false" outlineLevel="0" collapsed="false">
      <c r="B38" s="663" t="n">
        <v>35</v>
      </c>
      <c r="C38" s="664" t="s">
        <v>1715</v>
      </c>
      <c r="D38" s="665" t="s">
        <v>1716</v>
      </c>
      <c r="E38" s="666" t="n">
        <v>45469.875</v>
      </c>
      <c r="F38" s="581" t="n">
        <f aca="false">E38-VLOOKUP(TimeZone!$L$5,TimeZone!$C$4:$E$39,3,0)+VLOOKUP(TimeZone!$H$1,TimeZone!$C$4:$E$39,3,0)</f>
        <v>45469.875</v>
      </c>
      <c r="G38" s="670" t="n">
        <v>5</v>
      </c>
      <c r="H38" s="668" t="str">
        <f aca="false">IFERROR(VLOOKUP($G38,Language!$D$66:$E$81,2,0),"")</f>
        <v>Gelsenkirchen</v>
      </c>
      <c r="I38" s="668" t="str">
        <f aca="false">VLOOKUP(C38,Groups!$B$7:$D$35,3,0)</f>
        <v>Georgia</v>
      </c>
      <c r="J38" s="668" t="str">
        <f aca="false">VLOOKUP(D38,Groups!$B$7:$D$35,3,0)</f>
        <v>Portugal</v>
      </c>
      <c r="K38" s="669"/>
    </row>
    <row r="39" customFormat="false" ht="14.5" hidden="false" customHeight="false" outlineLevel="0" collapsed="false">
      <c r="B39" s="663" t="n">
        <v>36</v>
      </c>
      <c r="C39" s="664" t="s">
        <v>1717</v>
      </c>
      <c r="D39" s="665" t="s">
        <v>1714</v>
      </c>
      <c r="E39" s="666" t="n">
        <v>45469.875</v>
      </c>
      <c r="F39" s="581" t="n">
        <f aca="false">E39-VLOOKUP(TimeZone!$L$5,TimeZone!$C$4:$E$39,3,0)+VLOOKUP(TimeZone!$H$1,TimeZone!$C$4:$E$39,3,0)</f>
        <v>45469.875</v>
      </c>
      <c r="G39" s="670" t="n">
        <v>3</v>
      </c>
      <c r="H39" s="668" t="str">
        <f aca="false">IFERROR(VLOOKUP($G39,Language!$D$66:$E$81,2,0),"")</f>
        <v>Hamburg</v>
      </c>
      <c r="I39" s="668" t="str">
        <f aca="false">VLOOKUP(C39,Groups!$B$7:$D$35,3,0)</f>
        <v>Czechia</v>
      </c>
      <c r="J39" s="668" t="str">
        <f aca="false">VLOOKUP(D39,Groups!$B$7:$D$35,3,0)</f>
        <v>Türkiye</v>
      </c>
      <c r="K39" s="669"/>
    </row>
    <row r="40" customFormat="false" ht="15" hidden="false" customHeight="false" outlineLevel="0" collapsed="false">
      <c r="B40" s="671" t="s">
        <v>1721</v>
      </c>
      <c r="C40" s="672"/>
      <c r="D40" s="672"/>
      <c r="E40" s="673"/>
      <c r="F40" s="674"/>
      <c r="G40" s="675"/>
      <c r="H40" s="674"/>
      <c r="I40" s="674"/>
      <c r="J40" s="674"/>
      <c r="K40" s="676"/>
    </row>
    <row r="41" customFormat="false" ht="14.5" hidden="false" customHeight="false" outlineLevel="0" collapsed="false">
      <c r="B41" s="663" t="n">
        <v>37</v>
      </c>
      <c r="C41" s="664" t="s">
        <v>1</v>
      </c>
      <c r="D41" s="665" t="s">
        <v>9</v>
      </c>
      <c r="E41" s="666" t="n">
        <v>45472.875</v>
      </c>
      <c r="F41" s="581" t="n">
        <f aca="false">E41-VLOOKUP(TimeZone!$L$5,TimeZone!$C$4:$E$39,3,0)+VLOOKUP(TimeZone!$H$1,TimeZone!$C$4:$E$39,3,0)</f>
        <v>45472.875</v>
      </c>
      <c r="G41" s="667" t="n">
        <v>4</v>
      </c>
      <c r="H41" s="668" t="str">
        <f aca="false">IFERROR(VLOOKUP($G41,Language!$D$66:$E$81,2,0),"")</f>
        <v>Dortmund</v>
      </c>
      <c r="I41" s="668" t="str">
        <f aca="false">VLOOKUP(C41,$M$41:$N$56,2,0)</f>
        <v>Germany</v>
      </c>
      <c r="J41" s="668" t="str">
        <f aca="false">VLOOKUP(D41,$M$41:$N$56,2,0)</f>
        <v/>
      </c>
      <c r="K41" s="677" t="n">
        <v>2</v>
      </c>
      <c r="L41" s="267"/>
      <c r="M41" s="678" t="s">
        <v>1</v>
      </c>
      <c r="N41" s="679" t="str">
        <f aca="false">EURO!$B$46</f>
        <v>Germany</v>
      </c>
    </row>
    <row r="42" customFormat="false" ht="14.5" hidden="false" customHeight="false" outlineLevel="0" collapsed="false">
      <c r="B42" s="663" t="n">
        <v>38</v>
      </c>
      <c r="C42" s="664" t="s">
        <v>7</v>
      </c>
      <c r="D42" s="665" t="s">
        <v>8</v>
      </c>
      <c r="E42" s="666" t="n">
        <v>45472.75</v>
      </c>
      <c r="F42" s="581" t="n">
        <f aca="false">E42-VLOOKUP(TimeZone!$L$5,TimeZone!$C$4:$E$39,3,0)+VLOOKUP(TimeZone!$H$1,TimeZone!$C$4:$E$39,3,0)</f>
        <v>45472.75</v>
      </c>
      <c r="G42" s="670" t="n">
        <v>1</v>
      </c>
      <c r="H42" s="668" t="str">
        <f aca="false">IFERROR(VLOOKUP($G42,Language!$D$66:$E$81,2,0),"")</f>
        <v>Berlin</v>
      </c>
      <c r="I42" s="668" t="str">
        <f aca="false">VLOOKUP(C42,$M$41:$N$56,2,0)</f>
        <v>Hungary</v>
      </c>
      <c r="J42" s="668" t="str">
        <f aca="false">VLOOKUP(D42,$M$41:$N$56,2,0)</f>
        <v/>
      </c>
      <c r="K42" s="677" t="n">
        <v>1</v>
      </c>
      <c r="L42" s="267"/>
      <c r="M42" s="680" t="s">
        <v>7</v>
      </c>
      <c r="N42" s="681" t="str">
        <f aca="false">EURO!$B$47</f>
        <v>Hungary</v>
      </c>
    </row>
    <row r="43" customFormat="false" ht="14.5" hidden="false" customHeight="false" outlineLevel="0" collapsed="false">
      <c r="B43" s="663" t="n">
        <v>39</v>
      </c>
      <c r="C43" s="664" t="s">
        <v>2</v>
      </c>
      <c r="D43" s="665" t="str">
        <f aca="false">AssignThird!$D$4</f>
        <v>3A/D/E/F</v>
      </c>
      <c r="E43" s="666" t="n">
        <v>45473.875</v>
      </c>
      <c r="F43" s="581" t="n">
        <f aca="false">E43-VLOOKUP(TimeZone!$L$5,TimeZone!$C$4:$E$39,3,0)+VLOOKUP(TimeZone!$H$1,TimeZone!$C$4:$E$39,3,0)</f>
        <v>45473.875</v>
      </c>
      <c r="G43" s="670" t="n">
        <v>7</v>
      </c>
      <c r="H43" s="668" t="str">
        <f aca="false">IFERROR(VLOOKUP($G43,Language!$D$66:$E$81,2,0),"")</f>
        <v>Cologne</v>
      </c>
      <c r="I43" s="668" t="str">
        <f aca="false">VLOOKUP(C43,$M$41:$N$56,2,0)</f>
        <v/>
      </c>
      <c r="J43" s="668" t="str">
        <f aca="false">VLOOKUP(D43,$M$41:$N$56,2,0)</f>
        <v>Portugal</v>
      </c>
      <c r="K43" s="677" t="n">
        <v>4</v>
      </c>
      <c r="L43" s="267"/>
      <c r="M43" s="680" t="s">
        <v>2</v>
      </c>
      <c r="N43" s="681" t="str">
        <f aca="false">EURO!$E$46</f>
        <v/>
      </c>
    </row>
    <row r="44" customFormat="false" ht="14.5" hidden="false" customHeight="false" outlineLevel="0" collapsed="false">
      <c r="B44" s="663" t="n">
        <v>40</v>
      </c>
      <c r="C44" s="664" t="s">
        <v>3</v>
      </c>
      <c r="D44" s="665" t="str">
        <f aca="false">AssignThird!$E$4</f>
        <v>3D/E/F</v>
      </c>
      <c r="E44" s="666" t="n">
        <v>45473.75</v>
      </c>
      <c r="F44" s="581" t="n">
        <f aca="false">E44-VLOOKUP(TimeZone!$L$5,TimeZone!$C$4:$E$39,3,0)+VLOOKUP(TimeZone!$H$1,TimeZone!$C$4:$E$39,3,0)</f>
        <v>45473.75</v>
      </c>
      <c r="G44" s="670" t="n">
        <v>5</v>
      </c>
      <c r="H44" s="668" t="str">
        <f aca="false">IFERROR(VLOOKUP($G44,Language!$D$66:$E$81,2,0),"")</f>
        <v>Gelsenkirchen</v>
      </c>
      <c r="I44" s="668" t="str">
        <f aca="false">VLOOKUP(C44,$M$41:$N$56,2,0)</f>
        <v/>
      </c>
      <c r="J44" s="668" t="str">
        <f aca="false">VLOOKUP(D44,$M$41:$N$56,2,0)</f>
        <v>Romania</v>
      </c>
      <c r="K44" s="677" t="n">
        <v>3</v>
      </c>
      <c r="L44" s="267"/>
      <c r="M44" s="680" t="s">
        <v>8</v>
      </c>
      <c r="N44" s="681" t="str">
        <f aca="false">EURO!$E$47</f>
        <v/>
      </c>
    </row>
    <row r="45" customFormat="false" ht="14.5" hidden="false" customHeight="false" outlineLevel="0" collapsed="false">
      <c r="B45" s="663" t="n">
        <v>41</v>
      </c>
      <c r="C45" s="664" t="s">
        <v>6</v>
      </c>
      <c r="D45" s="665" t="str">
        <f aca="false">AssignThird!$G$4</f>
        <v>3A/B/C</v>
      </c>
      <c r="E45" s="666" t="n">
        <v>45474.875</v>
      </c>
      <c r="F45" s="581" t="n">
        <f aca="false">E45-VLOOKUP(TimeZone!$L$5,TimeZone!$C$4:$E$39,3,0)+VLOOKUP(TimeZone!$H$1,TimeZone!$C$4:$E$39,3,0)</f>
        <v>45474.875</v>
      </c>
      <c r="G45" s="670" t="n">
        <v>8</v>
      </c>
      <c r="H45" s="668" t="str">
        <f aca="false">IFERROR(VLOOKUP($G45,Language!$D$66:$E$81,2,0),"")</f>
        <v>Frankfurt</v>
      </c>
      <c r="I45" s="668" t="str">
        <f aca="false">VLOOKUP(C45,$M$41:$N$56,2,0)</f>
        <v/>
      </c>
      <c r="J45" s="668" t="str">
        <f aca="false">VLOOKUP(D45,$M$41:$N$56,2,0)</f>
        <v>Italy</v>
      </c>
      <c r="K45" s="677" t="n">
        <v>6</v>
      </c>
      <c r="L45" s="267"/>
      <c r="M45" s="680" t="s">
        <v>3</v>
      </c>
      <c r="N45" s="681" t="str">
        <f aca="false">EURO!$H$46</f>
        <v/>
      </c>
    </row>
    <row r="46" customFormat="false" ht="14.5" hidden="false" customHeight="false" outlineLevel="0" collapsed="false">
      <c r="B46" s="663" t="n">
        <v>42</v>
      </c>
      <c r="C46" s="664" t="s">
        <v>10</v>
      </c>
      <c r="D46" s="665" t="s">
        <v>11</v>
      </c>
      <c r="E46" s="666" t="n">
        <v>45474.75</v>
      </c>
      <c r="F46" s="581" t="n">
        <f aca="false">E46-VLOOKUP(TimeZone!$L$5,TimeZone!$C$4:$E$39,3,0)+VLOOKUP(TimeZone!$H$1,TimeZone!$C$4:$E$39,3,0)</f>
        <v>45474.75</v>
      </c>
      <c r="G46" s="670" t="n">
        <v>6</v>
      </c>
      <c r="H46" s="668" t="str">
        <f aca="false">IFERROR(VLOOKUP($G46,Language!$D$66:$E$81,2,0),"")</f>
        <v>Dusseldorf</v>
      </c>
      <c r="I46" s="668" t="str">
        <f aca="false">VLOOKUP(C46,$M$41:$N$56,2,0)</f>
        <v/>
      </c>
      <c r="J46" s="668" t="str">
        <f aca="false">VLOOKUP(D46,$M$41:$N$56,2,0)</f>
        <v/>
      </c>
      <c r="K46" s="677" t="n">
        <v>5</v>
      </c>
      <c r="L46" s="267"/>
      <c r="M46" s="680" t="s">
        <v>9</v>
      </c>
      <c r="N46" s="681" t="str">
        <f aca="false">EURO!$H$47</f>
        <v/>
      </c>
    </row>
    <row r="47" customFormat="false" ht="14.5" hidden="false" customHeight="false" outlineLevel="0" collapsed="false">
      <c r="B47" s="663" t="n">
        <v>43</v>
      </c>
      <c r="C47" s="664" t="s">
        <v>5</v>
      </c>
      <c r="D47" s="665" t="str">
        <f aca="false">AssignThird!$F$4</f>
        <v>3A/B/C/D</v>
      </c>
      <c r="E47" s="666" t="n">
        <v>45475.75</v>
      </c>
      <c r="F47" s="581" t="n">
        <f aca="false">E47-VLOOKUP(TimeZone!$L$5,TimeZone!$C$4:$E$39,3,0)+VLOOKUP(TimeZone!$H$1,TimeZone!$C$4:$E$39,3,0)</f>
        <v>45475.75</v>
      </c>
      <c r="G47" s="670" t="n">
        <v>10</v>
      </c>
      <c r="H47" s="668" t="str">
        <f aca="false">IFERROR(VLOOKUP($G47,Language!$D$66:$E$81,2,0),"")</f>
        <v>Munich</v>
      </c>
      <c r="I47" s="668" t="str">
        <f aca="false">VLOOKUP(C47,$M$41:$N$56,2,0)</f>
        <v/>
      </c>
      <c r="J47" s="668" t="str">
        <f aca="false">VLOOKUP(D47,$M$41:$N$56,2,0)</f>
        <v>Austria</v>
      </c>
      <c r="K47" s="677" t="n">
        <v>7</v>
      </c>
      <c r="L47" s="267"/>
      <c r="M47" s="680" t="s">
        <v>4</v>
      </c>
      <c r="N47" s="681" t="str">
        <f aca="false">EURO!$K$46</f>
        <v/>
      </c>
    </row>
    <row r="48" customFormat="false" ht="14.5" hidden="false" customHeight="false" outlineLevel="0" collapsed="false">
      <c r="B48" s="663" t="n">
        <v>44</v>
      </c>
      <c r="C48" s="664" t="s">
        <v>4</v>
      </c>
      <c r="D48" s="665" t="s">
        <v>12</v>
      </c>
      <c r="E48" s="666" t="n">
        <v>45475.875</v>
      </c>
      <c r="F48" s="581" t="n">
        <f aca="false">E48-VLOOKUP(TimeZone!$L$5,TimeZone!$C$4:$E$39,3,0)+VLOOKUP(TimeZone!$H$1,TimeZone!$C$4:$E$39,3,0)</f>
        <v>45475.875</v>
      </c>
      <c r="G48" s="682" t="n">
        <v>2</v>
      </c>
      <c r="H48" s="668" t="str">
        <f aca="false">IFERROR(VLOOKUP($G48,Language!$D$66:$E$81,2,0),"")</f>
        <v>Leipzig</v>
      </c>
      <c r="I48" s="668" t="str">
        <f aca="false">VLOOKUP(C48,$M$41:$N$56,2,0)</f>
        <v/>
      </c>
      <c r="J48" s="668" t="str">
        <f aca="false">VLOOKUP(D48,$M$41:$N$56,2,0)</f>
        <v/>
      </c>
      <c r="K48" s="677" t="n">
        <v>8</v>
      </c>
      <c r="L48" s="267"/>
      <c r="M48" s="680" t="s">
        <v>10</v>
      </c>
      <c r="N48" s="681" t="str">
        <f aca="false">EURO!$K$47</f>
        <v/>
      </c>
    </row>
    <row r="49" customFormat="false" ht="14.5" hidden="false" customHeight="false" outlineLevel="0" collapsed="false">
      <c r="B49" s="671" t="s">
        <v>1722</v>
      </c>
      <c r="C49" s="672"/>
      <c r="D49" s="672"/>
      <c r="E49" s="673"/>
      <c r="F49" s="674"/>
      <c r="G49" s="675"/>
      <c r="H49" s="674"/>
      <c r="I49" s="674"/>
      <c r="J49" s="674"/>
      <c r="K49" s="676"/>
      <c r="M49" s="680" t="s">
        <v>5</v>
      </c>
      <c r="N49" s="681" t="str">
        <f aca="false">EURO!$N$46</f>
        <v/>
      </c>
    </row>
    <row r="50" customFormat="false" ht="14.5" hidden="false" customHeight="false" outlineLevel="0" collapsed="false">
      <c r="B50" s="663" t="n">
        <v>45</v>
      </c>
      <c r="C50" s="664" t="s">
        <v>1723</v>
      </c>
      <c r="D50" s="665" t="s">
        <v>1724</v>
      </c>
      <c r="E50" s="666" t="n">
        <v>45478.75</v>
      </c>
      <c r="F50" s="581" t="n">
        <f aca="false">E50-VLOOKUP(TimeZone!$L$5,TimeZone!$C$4:$E$39,3,0)+VLOOKUP(TimeZone!$H$1,TimeZone!$C$4:$E$39,3,0)</f>
        <v>45478.75</v>
      </c>
      <c r="G50" s="667" t="n">
        <v>9</v>
      </c>
      <c r="H50" s="668" t="str">
        <f aca="false">IFERROR(VLOOKUP($G50,Language!$D$66:$E$81,2,0),"")</f>
        <v>Stuttgart</v>
      </c>
      <c r="I50" s="683"/>
      <c r="J50" s="683"/>
      <c r="K50" s="677" t="n">
        <v>1</v>
      </c>
      <c r="M50" s="680" t="s">
        <v>11</v>
      </c>
      <c r="N50" s="681" t="str">
        <f aca="false">EURO!$N$47</f>
        <v/>
      </c>
    </row>
    <row r="51" customFormat="false" ht="14.5" hidden="false" customHeight="false" outlineLevel="0" collapsed="false">
      <c r="B51" s="663" t="n">
        <v>46</v>
      </c>
      <c r="C51" s="664" t="s">
        <v>1725</v>
      </c>
      <c r="D51" s="665" t="s">
        <v>1726</v>
      </c>
      <c r="E51" s="666" t="n">
        <v>45478.875</v>
      </c>
      <c r="F51" s="581" t="n">
        <f aca="false">E51-VLOOKUP(TimeZone!$L$5,TimeZone!$C$4:$E$39,3,0)+VLOOKUP(TimeZone!$H$1,TimeZone!$C$4:$E$39,3,0)</f>
        <v>45478.875</v>
      </c>
      <c r="G51" s="670" t="n">
        <v>3</v>
      </c>
      <c r="H51" s="668" t="str">
        <f aca="false">IFERROR(VLOOKUP($G51,Language!$D$66:$E$81,2,0),"")</f>
        <v>Hamburg</v>
      </c>
      <c r="I51" s="267"/>
      <c r="J51" s="683"/>
      <c r="K51" s="677" t="n">
        <v>2</v>
      </c>
      <c r="M51" s="680" t="s">
        <v>6</v>
      </c>
      <c r="N51" s="681" t="str">
        <f aca="false">EURO!$Q$46</f>
        <v/>
      </c>
    </row>
    <row r="52" customFormat="false" ht="14.5" hidden="false" customHeight="false" outlineLevel="0" collapsed="false">
      <c r="B52" s="663" t="n">
        <v>47</v>
      </c>
      <c r="C52" s="664" t="s">
        <v>1727</v>
      </c>
      <c r="D52" s="665" t="s">
        <v>1728</v>
      </c>
      <c r="E52" s="666" t="n">
        <v>45479.875</v>
      </c>
      <c r="F52" s="581" t="n">
        <f aca="false">E52-VLOOKUP(TimeZone!$L$5,TimeZone!$C$4:$E$39,3,0)+VLOOKUP(TimeZone!$H$1,TimeZone!$C$4:$E$39,3,0)</f>
        <v>45479.875</v>
      </c>
      <c r="G52" s="670" t="n">
        <v>1</v>
      </c>
      <c r="H52" s="668" t="str">
        <f aca="false">IFERROR(VLOOKUP($G52,Language!$D$66:$E$81,2,0),"")</f>
        <v>Berlin</v>
      </c>
      <c r="I52" s="683"/>
      <c r="J52" s="683"/>
      <c r="K52" s="677" t="n">
        <v>4</v>
      </c>
      <c r="M52" s="680" t="s">
        <v>12</v>
      </c>
      <c r="N52" s="681" t="str">
        <f aca="false">EURO!$Q$47</f>
        <v/>
      </c>
    </row>
    <row r="53" customFormat="false" ht="14.5" hidden="false" customHeight="false" outlineLevel="0" collapsed="false">
      <c r="B53" s="663" t="n">
        <v>48</v>
      </c>
      <c r="C53" s="664" t="s">
        <v>1729</v>
      </c>
      <c r="D53" s="665" t="s">
        <v>1730</v>
      </c>
      <c r="E53" s="666" t="n">
        <v>45479.75</v>
      </c>
      <c r="F53" s="581" t="n">
        <f aca="false">E53-VLOOKUP(TimeZone!$L$5,TimeZone!$C$4:$E$39,3,0)+VLOOKUP(TimeZone!$H$1,TimeZone!$C$4:$E$39,3,0)</f>
        <v>45479.75</v>
      </c>
      <c r="G53" s="682" t="n">
        <v>6</v>
      </c>
      <c r="H53" s="668" t="str">
        <f aca="false">IFERROR(VLOOKUP($G53,Language!$D$66:$E$81,2,0),"")</f>
        <v>Dusseldorf</v>
      </c>
      <c r="I53" s="683"/>
      <c r="J53" s="683"/>
      <c r="K53" s="677" t="n">
        <v>3</v>
      </c>
      <c r="M53" s="680" t="str">
        <f aca="false">AssignThird!$D$4</f>
        <v>3A/D/E/F</v>
      </c>
      <c r="N53" s="681" t="str">
        <f aca="false">IF(Distinctness!$G$13&gt;0,INDEX(ThirdPlaced!$C$4:$C$9,MATCH(VLOOKUP(ThirdPlaced!$J$18,AssignThird!$C$8:$G$22,2,0),ThirdPlaced!$J$4:$J$9,0),1),"")</f>
        <v>Portugal</v>
      </c>
    </row>
    <row r="54" customFormat="false" ht="14.5" hidden="false" customHeight="false" outlineLevel="0" collapsed="false">
      <c r="B54" s="671" t="s">
        <v>1731</v>
      </c>
      <c r="C54" s="672"/>
      <c r="D54" s="672"/>
      <c r="E54" s="673"/>
      <c r="F54" s="674"/>
      <c r="G54" s="675"/>
      <c r="H54" s="674"/>
      <c r="I54" s="674"/>
      <c r="J54" s="674"/>
      <c r="K54" s="676"/>
      <c r="M54" s="680" t="str">
        <f aca="false">AssignThird!$E$4</f>
        <v>3D/E/F</v>
      </c>
      <c r="N54" s="681" t="str">
        <f aca="false">IF(Distinctness!$G$13&gt;0,INDEX(ThirdPlaced!$C$4:$C$9,MATCH(VLOOKUP(ThirdPlaced!$J$18,AssignThird!$C$8:$G$22,3,0),ThirdPlaced!$J$4:$J$9,0),1),"")</f>
        <v>Romania</v>
      </c>
    </row>
    <row r="55" customFormat="false" ht="14.5" hidden="false" customHeight="false" outlineLevel="0" collapsed="false">
      <c r="B55" s="663" t="n">
        <v>49</v>
      </c>
      <c r="C55" s="664" t="s">
        <v>1732</v>
      </c>
      <c r="D55" s="665" t="s">
        <v>1733</v>
      </c>
      <c r="E55" s="666" t="n">
        <v>45482.875</v>
      </c>
      <c r="F55" s="581" t="n">
        <f aca="false">E55-VLOOKUP(TimeZone!$L$5,TimeZone!$C$4:$E$39,3,0)+VLOOKUP(TimeZone!$H$1,TimeZone!$C$4:$E$39,3,0)</f>
        <v>45482.875</v>
      </c>
      <c r="G55" s="667" t="n">
        <v>10</v>
      </c>
      <c r="H55" s="668" t="str">
        <f aca="false">IFERROR(VLOOKUP($G55,Language!$D$66:$E$81,2,0),"")</f>
        <v>Munich</v>
      </c>
      <c r="I55" s="683"/>
      <c r="J55" s="683"/>
      <c r="K55" s="684" t="str">
        <f aca="false">Language!$E$122</f>
        <v>Semi-Final 1</v>
      </c>
      <c r="M55" s="680" t="str">
        <f aca="false">AssignThird!$F$4</f>
        <v>3A/B/C/D</v>
      </c>
      <c r="N55" s="681" t="str">
        <f aca="false">IF(Distinctness!$G$13&gt;0,INDEX(ThirdPlaced!$C$4:$C$9,MATCH(VLOOKUP(ThirdPlaced!$J$18,AssignThird!$C$8:$G$22,4,0),ThirdPlaced!$J$4:$J$9,0),1),"")</f>
        <v>Austria</v>
      </c>
    </row>
    <row r="56" customFormat="false" ht="15" hidden="false" customHeight="false" outlineLevel="0" collapsed="false">
      <c r="B56" s="663" t="n">
        <v>50</v>
      </c>
      <c r="C56" s="664" t="s">
        <v>1734</v>
      </c>
      <c r="D56" s="665" t="s">
        <v>1735</v>
      </c>
      <c r="E56" s="666" t="n">
        <v>45483.875</v>
      </c>
      <c r="F56" s="581" t="n">
        <f aca="false">E56-VLOOKUP(TimeZone!$L$5,TimeZone!$C$4:$E$39,3,0)+VLOOKUP(TimeZone!$H$1,TimeZone!$C$4:$E$39,3,0)</f>
        <v>45483.875</v>
      </c>
      <c r="G56" s="682" t="n">
        <v>4</v>
      </c>
      <c r="H56" s="668" t="str">
        <f aca="false">IFERROR(VLOOKUP($G56,Language!$D$66:$E$81,2,0),"")</f>
        <v>Dortmund</v>
      </c>
      <c r="I56" s="683"/>
      <c r="J56" s="683"/>
      <c r="K56" s="684" t="str">
        <f aca="false">Language!$E$123</f>
        <v>Semi-Final 2</v>
      </c>
      <c r="M56" s="685" t="str">
        <f aca="false">AssignThird!$G$4</f>
        <v>3A/B/C</v>
      </c>
      <c r="N56" s="686" t="str">
        <f aca="false">IF(Distinctness!$G$13&gt;0,INDEX(ThirdPlaced!$C$4:$C$9,MATCH(VLOOKUP(ThirdPlaced!$J$18,AssignThird!$C$8:$G$22,5,0),ThirdPlaced!$J$4:$J$9,0),1),"")</f>
        <v>Italy</v>
      </c>
    </row>
    <row r="57" customFormat="false" ht="14.5" hidden="false" customHeight="false" outlineLevel="0" collapsed="false">
      <c r="B57" s="671" t="s">
        <v>838</v>
      </c>
      <c r="C57" s="672"/>
      <c r="D57" s="672"/>
      <c r="E57" s="673"/>
      <c r="F57" s="674"/>
      <c r="G57" s="675"/>
      <c r="H57" s="674"/>
      <c r="I57" s="674"/>
      <c r="J57" s="674"/>
      <c r="K57" s="676"/>
    </row>
    <row r="58" customFormat="false" ht="15" hidden="false" customHeight="false" outlineLevel="0" collapsed="false">
      <c r="B58" s="687" t="n">
        <v>51</v>
      </c>
      <c r="C58" s="688" t="s">
        <v>1736</v>
      </c>
      <c r="D58" s="689" t="s">
        <v>1737</v>
      </c>
      <c r="E58" s="690" t="n">
        <v>45487.875</v>
      </c>
      <c r="F58" s="691" t="n">
        <f aca="false">E58-VLOOKUP(TimeZone!$L$5,TimeZone!$C$4:$E$39,3,0)+VLOOKUP(TimeZone!$H$1,TimeZone!$C$4:$E$39,3,0)</f>
        <v>45487.875</v>
      </c>
      <c r="G58" s="692" t="n">
        <v>1</v>
      </c>
      <c r="H58" s="693" t="str">
        <f aca="false">IFERROR(VLOOKUP($G58,Language!$D$66:$E$81,2,0),"")</f>
        <v>Berlin</v>
      </c>
      <c r="I58" s="694"/>
      <c r="J58" s="695"/>
      <c r="K58" s="696" t="str">
        <f aca="false">Language!$E$125</f>
        <v>Final</v>
      </c>
    </row>
    <row r="59" customFormat="false" ht="15" hidden="false" customHeight="false" outlineLevel="0" collapsed="false"/>
    <row r="60" customFormat="false" ht="14.5" hidden="false" customHeight="false" outlineLevel="0" collapsed="false"/>
    <row r="61" customFormat="false" ht="14.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921875" defaultRowHeight="14.5" zeroHeight="false" outlineLevelRow="0" outlineLevelCol="0"/>
  <cols>
    <col collapsed="false" customWidth="true" hidden="false" outlineLevel="0" max="2" min="2" style="0" width="14.28"/>
    <col collapsed="false" customWidth="true" hidden="false" outlineLevel="0" max="3" min="3" style="0" width="15.27"/>
    <col collapsed="false" customWidth="true" hidden="false" outlineLevel="0" max="4" min="4" style="0" width="7.27"/>
    <col collapsed="false" customWidth="true" hidden="false" outlineLevel="0" max="5" min="5" style="0" width="18.27"/>
  </cols>
  <sheetData>
    <row r="1" customFormat="false" ht="28.5" hidden="false" customHeight="false" outlineLevel="0" collapsed="false">
      <c r="B1" s="697" t="s">
        <v>1264</v>
      </c>
      <c r="C1" s="697"/>
    </row>
    <row r="3" customFormat="false" ht="15" hidden="false" customHeight="false" outlineLevel="0" collapsed="false">
      <c r="B3" s="698" t="s">
        <v>1264</v>
      </c>
      <c r="C3" s="698" t="s">
        <v>1738</v>
      </c>
    </row>
    <row r="4" customFormat="false" ht="15" hidden="false" customHeight="false" outlineLevel="0" collapsed="false">
      <c r="B4" s="699" t="n">
        <v>10000000</v>
      </c>
      <c r="C4" s="700" t="s">
        <v>68</v>
      </c>
    </row>
    <row r="5" customFormat="false" ht="14.5" hidden="false" customHeight="false" outlineLevel="0" collapsed="false">
      <c r="B5" s="701" t="n">
        <v>1000000</v>
      </c>
      <c r="C5" s="702" t="s">
        <v>1739</v>
      </c>
    </row>
    <row r="6" customFormat="false" ht="14.5" hidden="false" customHeight="false" outlineLevel="0" collapsed="false">
      <c r="B6" s="701" t="n">
        <v>100000</v>
      </c>
      <c r="C6" s="702" t="s">
        <v>1740</v>
      </c>
    </row>
    <row r="7" customFormat="false" ht="14.5" hidden="false" customHeight="false" outlineLevel="0" collapsed="false">
      <c r="B7" s="701" t="n">
        <v>1000</v>
      </c>
      <c r="C7" s="702" t="s">
        <v>1741</v>
      </c>
      <c r="D7" s="701" t="n">
        <v>50</v>
      </c>
      <c r="E7" s="702" t="s">
        <v>1742</v>
      </c>
    </row>
    <row r="8" customFormat="false" ht="14.5" hidden="false" customHeight="false" outlineLevel="0" collapsed="false">
      <c r="B8" s="701" t="n">
        <v>10</v>
      </c>
      <c r="C8" s="702" t="s">
        <v>1743</v>
      </c>
    </row>
    <row r="9" customFormat="false" ht="14.5" hidden="false" customHeight="false" outlineLevel="0" collapsed="false">
      <c r="B9" s="701" t="n">
        <v>1</v>
      </c>
      <c r="C9" s="702" t="s">
        <v>1744</v>
      </c>
    </row>
    <row r="10" customFormat="false" ht="14.5" hidden="false" customHeight="false" outlineLevel="0" collapsed="false">
      <c r="B10" s="701" t="n">
        <v>0.1</v>
      </c>
      <c r="C10" s="702" t="s">
        <v>1745</v>
      </c>
    </row>
    <row r="11" customFormat="false" ht="14.5" hidden="false" customHeight="false" outlineLevel="0" collapsed="false">
      <c r="B11" s="701" t="n">
        <v>0.01</v>
      </c>
      <c r="C11" s="702" t="s">
        <v>1746</v>
      </c>
    </row>
    <row r="12" customFormat="false" ht="14.5" hidden="false" customHeight="false" outlineLevel="0" collapsed="false">
      <c r="B12" s="701" t="n">
        <v>0.001</v>
      </c>
      <c r="C12" s="702" t="s">
        <v>631</v>
      </c>
    </row>
    <row r="13" customFormat="false" ht="14.5" hidden="false" customHeight="false" outlineLevel="0" collapsed="false">
      <c r="B13" s="701" t="n">
        <v>0.0001</v>
      </c>
      <c r="C13" s="702" t="s">
        <v>1690</v>
      </c>
    </row>
    <row r="14" customFormat="false" ht="14.5" hidden="false" customHeight="false" outlineLevel="0" collapsed="false">
      <c r="B14" s="701" t="n">
        <v>1E-006</v>
      </c>
      <c r="C14" s="702" t="s">
        <v>1691</v>
      </c>
    </row>
    <row r="15" customFormat="false" ht="14.5" hidden="false" customHeight="false" outlineLevel="0" collapsed="false">
      <c r="B15" s="701" t="n">
        <v>1E-007</v>
      </c>
      <c r="C15" s="702" t="s">
        <v>1747</v>
      </c>
    </row>
  </sheetData>
  <mergeCells count="1">
    <mergeCell ref="B1:C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0.921875" defaultRowHeight="14.5" zeroHeight="false" outlineLevelRow="0" outlineLevelCol="0"/>
  <sheetData>
    <row r="1" customFormat="false" ht="23.5" hidden="false" customHeight="false" outlineLevel="0" collapsed="false">
      <c r="B1" s="601" t="s">
        <v>1748</v>
      </c>
      <c r="C1" s="601"/>
      <c r="D1" s="601"/>
      <c r="E1" s="601"/>
      <c r="F1" s="601"/>
    </row>
    <row r="3" customFormat="false" ht="14.5" hidden="false" customHeight="false" outlineLevel="0" collapsed="false">
      <c r="B3" s="381" t="s">
        <v>602</v>
      </c>
      <c r="C3" s="381" t="s">
        <v>1749</v>
      </c>
      <c r="D3" s="381" t="s">
        <v>1750</v>
      </c>
      <c r="E3" s="381" t="s">
        <v>663</v>
      </c>
      <c r="F3" s="381" t="s">
        <v>1751</v>
      </c>
      <c r="G3" s="381" t="s">
        <v>1752</v>
      </c>
      <c r="H3" s="381" t="s">
        <v>1753</v>
      </c>
      <c r="J3" s="703"/>
      <c r="K3" s="704"/>
      <c r="L3" s="704"/>
      <c r="M3" s="704"/>
      <c r="N3" s="704"/>
    </row>
    <row r="4" customFormat="false" ht="14.5" hidden="false" customHeight="false" outlineLevel="0" collapsed="false">
      <c r="B4" s="106" t="s">
        <v>58</v>
      </c>
      <c r="C4" s="106" t="n">
        <f aca="false">GrpA!$X$11</f>
        <v>1</v>
      </c>
      <c r="D4" s="644" t="n">
        <f aca="false">COUNTIF($C$4:$C$9,"&gt;0")</f>
        <v>1</v>
      </c>
      <c r="E4" s="106" t="str">
        <f aca="false">IF($C4&gt;0,$B4,"")</f>
        <v>A</v>
      </c>
      <c r="F4" s="106" t="n">
        <f aca="false">LEN($E4)</f>
        <v>0</v>
      </c>
      <c r="G4" s="106" t="n">
        <f aca="false">SUM($F$4:$F4)</f>
        <v>0</v>
      </c>
      <c r="H4" s="0" t="str">
        <f aca="false">IF($E4&lt;&gt;"",$E4&amp;IF($G4=$G$9,"",IF($G4&lt;$G$9-1,", ",Language!$E$140)),"")</f>
        <v>A</v>
      </c>
      <c r="J4" s="705" t="str">
        <f aca="false">Language!$E$138&amp;"  "&amp;$H$11&amp;"."</f>
        <v>Groups with fair play valuation:  .</v>
      </c>
      <c r="K4" s="705"/>
      <c r="L4" s="705"/>
      <c r="M4" s="705"/>
      <c r="N4" s="705"/>
    </row>
    <row r="5" customFormat="false" ht="14.5" hidden="false" customHeight="false" outlineLevel="0" collapsed="false">
      <c r="B5" s="106" t="s">
        <v>60</v>
      </c>
      <c r="C5" s="106" t="n">
        <f aca="false">GrpB!$X$11</f>
        <v>0</v>
      </c>
      <c r="E5" s="106" t="str">
        <f aca="false">IF($C5&gt;0,$B5,"")</f>
        <v/>
      </c>
      <c r="F5" s="106" t="n">
        <f aca="false">LEN($E5)</f>
        <v>0</v>
      </c>
      <c r="G5" s="106" t="n">
        <f aca="false">SUM($F$4:$F5)</f>
        <v>0</v>
      </c>
      <c r="H5" s="0" t="str">
        <f aca="false">IF($E5&lt;&gt;"",$E5&amp;IF($G5=$G$9,"",IF($G5&lt;$G$9-1,", ",Language!$E$140)),"")</f>
        <v/>
      </c>
      <c r="J5" s="706" t="str">
        <f aca="false">Language!$E$139</f>
        <v>The placement has been clarified in all groups.</v>
      </c>
      <c r="K5" s="706"/>
      <c r="L5" s="706"/>
      <c r="M5" s="706"/>
      <c r="N5" s="706"/>
    </row>
    <row r="6" customFormat="false" ht="14.5" hidden="false" customHeight="false" outlineLevel="0" collapsed="false">
      <c r="B6" s="106" t="s">
        <v>62</v>
      </c>
      <c r="C6" s="106" t="n">
        <f aca="false">GrpC!$X$11</f>
        <v>0</v>
      </c>
      <c r="E6" s="106" t="str">
        <f aca="false">IF($C6&gt;0,$B6,"")</f>
        <v/>
      </c>
      <c r="F6" s="106" t="n">
        <f aca="false">LEN($E6)</f>
        <v>0</v>
      </c>
      <c r="G6" s="106" t="n">
        <f aca="false">SUM($F$4:$F6)</f>
        <v>0</v>
      </c>
      <c r="H6" s="0" t="str">
        <f aca="false">IF($E6&lt;&gt;"",$E6&amp;IF($G6=$G$9,"",IF($G6&lt;$G$9-1,", ",Language!$E$140)),"")</f>
        <v/>
      </c>
    </row>
    <row r="7" customFormat="false" ht="14.5" hidden="false" customHeight="false" outlineLevel="0" collapsed="false">
      <c r="B7" s="106" t="s">
        <v>59</v>
      </c>
      <c r="C7" s="106" t="n">
        <f aca="false">GrpD!$X$11</f>
        <v>0</v>
      </c>
      <c r="E7" s="106" t="str">
        <f aca="false">IF($C7&gt;0,$B7,"")</f>
        <v/>
      </c>
      <c r="F7" s="106" t="n">
        <f aca="false">LEN($E7)</f>
        <v>0</v>
      </c>
      <c r="G7" s="106" t="n">
        <f aca="false">SUM($F$4:$F7)</f>
        <v>0</v>
      </c>
      <c r="H7" s="0" t="str">
        <f aca="false">IF($E7&lt;&gt;"",$E7&amp;IF($G7=$G$9,"",IF($G7&lt;$G$9-1,", ",Language!$E$140)),"")</f>
        <v/>
      </c>
      <c r="J7" s="703"/>
      <c r="K7" s="703"/>
      <c r="L7" s="703"/>
      <c r="M7" s="703"/>
      <c r="N7" s="703"/>
    </row>
    <row r="8" customFormat="false" ht="14.5" hidden="false" customHeight="false" outlineLevel="0" collapsed="false">
      <c r="B8" s="106" t="s">
        <v>61</v>
      </c>
      <c r="C8" s="106" t="n">
        <f aca="false">GrpE!$X$11</f>
        <v>0</v>
      </c>
      <c r="E8" s="106" t="str">
        <f aca="false">IF($C8&gt;0,$B8,"")</f>
        <v/>
      </c>
      <c r="F8" s="106" t="n">
        <f aca="false">LEN($E8)</f>
        <v>0</v>
      </c>
      <c r="G8" s="106" t="n">
        <f aca="false">SUM($F$4:$F8)</f>
        <v>0</v>
      </c>
      <c r="H8" s="0" t="str">
        <f aca="false">IF($E8&lt;&gt;"",$E8&amp;IF($G8=$G$9,"",IF($G8&lt;$G$9-1,", ",Language!$E$140)),"")</f>
        <v/>
      </c>
      <c r="J8" s="703"/>
      <c r="K8" s="703"/>
      <c r="L8" s="703"/>
      <c r="M8" s="703"/>
      <c r="N8" s="703"/>
    </row>
    <row r="9" customFormat="false" ht="14.5" hidden="false" customHeight="false" outlineLevel="0" collapsed="false">
      <c r="B9" s="106" t="s">
        <v>63</v>
      </c>
      <c r="C9" s="106" t="n">
        <f aca="false">GrpF!$X$11</f>
        <v>0</v>
      </c>
      <c r="E9" s="106" t="str">
        <f aca="false">IF($C9&gt;0,$B9,"")</f>
        <v/>
      </c>
      <c r="F9" s="106" t="n">
        <f aca="false">LEN($E9)</f>
        <v>0</v>
      </c>
      <c r="G9" s="106" t="n">
        <f aca="false">SUM($F$4:$F9)</f>
        <v>0</v>
      </c>
      <c r="H9" s="0" t="str">
        <f aca="false">$E9</f>
        <v/>
      </c>
    </row>
    <row r="10" customFormat="false" ht="14.5" hidden="false" customHeight="false" outlineLevel="0" collapsed="false">
      <c r="J10" s="707"/>
      <c r="K10" s="707"/>
      <c r="L10" s="707"/>
      <c r="M10" s="707"/>
      <c r="N10" s="707"/>
    </row>
    <row r="11" customFormat="false" ht="14.5" hidden="false" customHeight="false" outlineLevel="0" collapsed="false">
      <c r="G11" s="381" t="s">
        <v>1754</v>
      </c>
      <c r="H11" s="708" t="str">
        <f aca="false">$H$4&amp;$H$5&amp;$H$6&amp;$H$7&amp;$H$8&amp;$H$9</f>
        <v>A</v>
      </c>
      <c r="I11" s="708"/>
      <c r="J11" s="707"/>
      <c r="K11" s="707"/>
      <c r="L11" s="707"/>
      <c r="M11" s="707"/>
      <c r="N11" s="707"/>
    </row>
    <row r="12" customFormat="false" ht="15" hidden="false" customHeight="false" outlineLevel="0" collapsed="false"/>
    <row r="13" customFormat="false" ht="15" hidden="false" customHeight="false" outlineLevel="0" collapsed="false">
      <c r="F13" s="709" t="s">
        <v>1755</v>
      </c>
      <c r="G13" s="710" t="n">
        <f aca="false">GrpA!$M$10+GrpB!$M$10+GrpC!$M$10+GrpD!$M$10+GrpE!$M$10+GrpF!$M$10</f>
        <v>1</v>
      </c>
      <c r="H13" s="267"/>
      <c r="J13" s="102"/>
      <c r="K13" s="102"/>
    </row>
    <row r="14" customFormat="false" ht="14.5" hidden="false" customHeight="false" outlineLevel="0" collapsed="false">
      <c r="J14" s="711"/>
      <c r="K14" s="711"/>
    </row>
  </sheetData>
  <mergeCells count="3">
    <mergeCell ref="J4:N4"/>
    <mergeCell ref="J5:N5"/>
    <mergeCell ref="H11:I1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3" min="3" style="0" width="10.27"/>
    <col collapsed="false" customWidth="true" hidden="false" outlineLevel="0" max="4" min="4" style="0" width="9.82"/>
    <col collapsed="false" customWidth="true" hidden="false" outlineLevel="0" max="6" min="6" style="0" width="6.45"/>
    <col collapsed="false" customWidth="true" hidden="false" outlineLevel="0" max="8" min="7" style="0" width="18.73"/>
  </cols>
  <sheetData>
    <row r="1" customFormat="false" ht="14.5" hidden="false" customHeight="false" outlineLevel="0" collapsed="false">
      <c r="A1" s="712" t="s">
        <v>1756</v>
      </c>
    </row>
    <row r="2" customFormat="false" ht="28.5" hidden="false" customHeight="false" outlineLevel="0" collapsed="false">
      <c r="B2" s="713" t="s">
        <v>1757</v>
      </c>
      <c r="C2" s="713"/>
      <c r="D2" s="713"/>
      <c r="E2" s="713"/>
      <c r="F2" s="713"/>
      <c r="G2" s="713"/>
      <c r="H2" s="713"/>
    </row>
    <row r="3" customFormat="false" ht="53.25" hidden="false" customHeight="true" outlineLevel="0" collapsed="false"/>
    <row r="4" customFormat="false" ht="25.5" hidden="false" customHeight="true" outlineLevel="0" collapsed="false">
      <c r="B4" s="714" t="s">
        <v>602</v>
      </c>
      <c r="C4" s="715" t="s">
        <v>1758</v>
      </c>
      <c r="D4" s="715"/>
      <c r="G4" s="714" t="s">
        <v>1759</v>
      </c>
      <c r="H4" s="715" t="s">
        <v>1760</v>
      </c>
    </row>
    <row r="5" customFormat="false" ht="20.15" hidden="false" customHeight="true" outlineLevel="0" collapsed="false">
      <c r="B5" s="716" t="s">
        <v>58</v>
      </c>
      <c r="C5" s="717" t="s">
        <v>60</v>
      </c>
      <c r="D5" s="718" t="s">
        <v>62</v>
      </c>
      <c r="G5" s="719" t="n">
        <v>13</v>
      </c>
      <c r="H5" s="718" t="n">
        <v>14</v>
      </c>
    </row>
    <row r="6" customFormat="false" ht="20.15" hidden="false" customHeight="true" outlineLevel="0" collapsed="false">
      <c r="B6" s="720" t="s">
        <v>60</v>
      </c>
      <c r="C6" s="721" t="s">
        <v>61</v>
      </c>
      <c r="D6" s="722" t="s">
        <v>63</v>
      </c>
      <c r="G6" s="723" t="n">
        <v>18</v>
      </c>
      <c r="H6" s="724" t="n">
        <v>19</v>
      </c>
    </row>
    <row r="7" customFormat="false" ht="20.15" hidden="false" customHeight="true" outlineLevel="0" collapsed="false">
      <c r="B7" s="720" t="s">
        <v>62</v>
      </c>
      <c r="C7" s="721" t="s">
        <v>1761</v>
      </c>
      <c r="D7" s="722" t="s">
        <v>1762</v>
      </c>
      <c r="G7" s="723" t="n">
        <v>23</v>
      </c>
      <c r="H7" s="724" t="n">
        <v>24</v>
      </c>
    </row>
    <row r="8" customFormat="false" ht="20.15" hidden="false" customHeight="true" outlineLevel="0" collapsed="false">
      <c r="B8" s="720" t="s">
        <v>59</v>
      </c>
      <c r="C8" s="721" t="s">
        <v>1763</v>
      </c>
      <c r="D8" s="722" t="s">
        <v>1764</v>
      </c>
      <c r="G8" s="723" t="n">
        <v>28</v>
      </c>
      <c r="H8" s="722" t="n">
        <v>29</v>
      </c>
    </row>
    <row r="9" customFormat="false" ht="20.15" hidden="false" customHeight="true" outlineLevel="0" collapsed="false">
      <c r="B9" s="720" t="s">
        <v>61</v>
      </c>
      <c r="C9" s="721" t="s">
        <v>1765</v>
      </c>
      <c r="D9" s="722" t="s">
        <v>1766</v>
      </c>
      <c r="G9" s="723" t="n">
        <v>33</v>
      </c>
      <c r="H9" s="725" t="n">
        <v>34</v>
      </c>
    </row>
    <row r="10" customFormat="false" ht="20.15" hidden="false" customHeight="true" outlineLevel="0" collapsed="false">
      <c r="B10" s="726" t="s">
        <v>63</v>
      </c>
      <c r="C10" s="727" t="s">
        <v>1767</v>
      </c>
      <c r="D10" s="728" t="s">
        <v>1768</v>
      </c>
      <c r="G10" s="729" t="n">
        <v>40</v>
      </c>
      <c r="H10" s="728" t="n">
        <v>41</v>
      </c>
    </row>
  </sheetData>
  <mergeCells count="2">
    <mergeCell ref="B2:H2"/>
    <mergeCell ref="C4:D4"/>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B</v>
      </c>
      <c r="D1" s="731" t="str">
        <f aca="false">VLOOKUP($Q$1,References!$B$5:$D$10,3,0)</f>
        <v>C</v>
      </c>
      <c r="P1" s="732" t="s">
        <v>602</v>
      </c>
      <c r="Q1" s="733" t="s">
        <v>58</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Germany</v>
      </c>
      <c r="C4" s="735" t="s">
        <v>72</v>
      </c>
      <c r="D4" s="736" t="str">
        <f aca="true">INDIRECT("'"&amp;References!$A$1&amp;"'!"&amp;$D$1&amp;References!$G5)</f>
        <v>Scotland</v>
      </c>
      <c r="E4" s="734" t="n">
        <f aca="true">IF(OR(INDIRECT("'"&amp;References!$A$1&amp;"'!"&amp;$B$1&amp;References!$H5)="",INDIRECT("'"&amp;References!$A$1&amp;"'!"&amp;$D$1&amp;References!$H5)=""),"",INDIRECT("'"&amp;References!$A$1&amp;"'!"&amp;$B$1&amp;References!$H5))</f>
        <v>2</v>
      </c>
      <c r="F4" s="735" t="s">
        <v>72</v>
      </c>
      <c r="G4" s="737" t="n">
        <f aca="true">IF(OR(INDIRECT("'"&amp;References!$A$1&amp;"'!"&amp;$B$1&amp;References!$H5)="",INDIRECT("'"&amp;References!$A$1&amp;"'!"&amp;$D$1&amp;References!$H5)=""),"",INDIRECT("'"&amp;References!$A$1&amp;"'!"&amp;$D$1&amp;References!$H5))</f>
        <v>1</v>
      </c>
      <c r="H4" s="106" t="n">
        <f aca="false">IF($M4&gt;0,IF($E4&gt;$G4,3,IF($E4=$G4,1,0)),0)</f>
        <v>3</v>
      </c>
      <c r="I4" s="106" t="n">
        <f aca="false">IF($M4&gt;0,IF($E4&lt;$G4,3,IF($E4=$G4,1,0)),0)</f>
        <v>0</v>
      </c>
      <c r="L4" s="33"/>
      <c r="M4" s="106" t="n">
        <f aca="false">IF(AND($E4&lt;&gt;"",$G4&lt;&gt;""),1,0)</f>
        <v>1</v>
      </c>
      <c r="N4" s="106"/>
      <c r="O4" s="106" t="s">
        <v>56</v>
      </c>
      <c r="P4" s="738" t="str">
        <f aca="false">VLOOKUP($Q$1&amp;ROW($A1),Groups!$B$7:$D$35,3,0)</f>
        <v>Germany</v>
      </c>
      <c r="Q4" s="106" t="n">
        <f aca="false">SUMIF($B$4:$B$9,P4,$H$4:$H$9)+SUMIF($D$4:$D$9,P4,$I$4:$I$9)</f>
        <v>3</v>
      </c>
      <c r="R4" s="106" t="n">
        <f aca="false">S4-T4</f>
        <v>1</v>
      </c>
      <c r="S4" s="106" t="n">
        <f aca="false">SUMIF($B$4:$B$9,$P4,$E$4:$E$9)+SUMIF($D$4:$D$9,$P4,$G$4:$G$9)</f>
        <v>2</v>
      </c>
      <c r="T4" s="106" t="n">
        <f aca="false">SUMIF($B$4:$B$9,$P4,$G$4:$G$9)+SUMIF($D$4:$D$9,$P4,$E$4:$E$9)</f>
        <v>1</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30051020.0010464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30051020</v>
      </c>
      <c r="AE4" s="106" t="n">
        <f aca="false">IF(OR(AND($Y$11&gt;0,OR(AND($B$8=$P4,$J$8&gt;$L$8),AND($D$8=$P4,$J$8&lt;$L$8))),AND($Y$12&gt;0,OR(AND($B$9=$P4,$J$9&gt;$L$9),AND($D$9=$P4,$J$9&lt;$L$9)))),1,0)</f>
        <v>0</v>
      </c>
      <c r="AF4" s="106" t="n">
        <f aca="false">INDEX(Language!$D$5:$D$63,MATCH($P4,Language!$E$5:$E$63,0),1)</f>
        <v>54</v>
      </c>
      <c r="AG4" s="106"/>
    </row>
    <row r="5" customFormat="false" ht="14.5" hidden="false" customHeight="false" outlineLevel="0" collapsed="false">
      <c r="B5" s="741" t="str">
        <f aca="true">INDIRECT("'"&amp;References!$A$1&amp;"'!"&amp;$B$1&amp;References!$G6)</f>
        <v>Hungary</v>
      </c>
      <c r="C5" s="742" t="s">
        <v>72</v>
      </c>
      <c r="D5" s="743" t="str">
        <f aca="true">INDIRECT("'"&amp;References!$A$1&amp;"'!"&amp;$D$1&amp;References!$G6)</f>
        <v>Switzerland</v>
      </c>
      <c r="E5" s="741" t="str">
        <f aca="true">IF(OR(INDIRECT("'"&amp;References!$A$1&amp;"'!"&amp;$B$1&amp;References!$H6)="",INDIRECT("'"&amp;References!$A$1&amp;"'!"&amp;$D$1&amp;References!$H6)=""),"",INDIRECT("'"&amp;References!$A$1&amp;"'!"&amp;$B$1&amp;References!$H6))</f>
        <v/>
      </c>
      <c r="F5" s="742" t="s">
        <v>72</v>
      </c>
      <c r="G5" s="744" t="str">
        <f aca="true">IF(OR(INDIRECT("'"&amp;References!$A$1&amp;"'!"&amp;$B$1&amp;References!$H6)="",INDIRECT("'"&amp;References!$A$1&amp;"'!"&amp;$D$1&amp;References!$H6)=""),"",INDIRECT("'"&amp;References!$A$1&amp;"'!"&amp;$D$1&amp;References!$H6))</f>
        <v/>
      </c>
      <c r="H5" s="106" t="n">
        <f aca="false">IF($M5&gt;0,IF($E5&gt;$G5,3,IF($E5=$G5,1,0)),0)</f>
        <v>0</v>
      </c>
      <c r="I5" s="106" t="n">
        <f aca="false">IF($M5&gt;0,IF($E5&lt;$G5,3,IF($E5=$G5,1,0)),0)</f>
        <v>0</v>
      </c>
      <c r="L5" s="33"/>
      <c r="M5" s="106" t="n">
        <f aca="false">IF(AND($E5&lt;&gt;"",$G5&lt;&gt;""),1,0)</f>
        <v>0</v>
      </c>
      <c r="N5" s="106"/>
      <c r="O5" s="106" t="s">
        <v>57</v>
      </c>
      <c r="P5" s="738" t="str">
        <f aca="false">VLOOKUP($Q$1&amp;ROW($A2),Groups!$B$7:$D$35,3,0)</f>
        <v>Scotland</v>
      </c>
      <c r="Q5" s="106" t="n">
        <f aca="false">SUMIF($B$4:$B$9,P5,$H$4:$H$9)+SUMIF($D$4:$D$9,P5,$I$4:$I$9)</f>
        <v>0</v>
      </c>
      <c r="R5" s="106" t="n">
        <f aca="false">S5-T5</f>
        <v>-1</v>
      </c>
      <c r="S5" s="106" t="n">
        <f aca="false">SUMIF($B$4:$B$9,$P5,$E$4:$E$9)+SUMIF($D$4:$D$9,$P5,$G$4:$G$9)</f>
        <v>1</v>
      </c>
      <c r="T5" s="106" t="n">
        <f aca="false">SUMIF($B$4:$B$9,$P5,$G$4:$G$9)+SUMIF($D$4:$D$9,$P5,$E$4:$E$9)</f>
        <v>2</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1049010.0000873</v>
      </c>
      <c r="W5" s="106" t="n">
        <f aca="false">SUMIFS($X$18:$X$35,$P$18:$P$35,$P5)</f>
        <v>1</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49010</v>
      </c>
      <c r="AE5" s="106" t="n">
        <f aca="false">IF(OR(AND($Y$11&gt;0,OR(AND($B$8=$P5,$J$8&gt;$L$8),AND($D$8=$P5,$J$8&lt;$L$8))),AND($Y$12&gt;0,OR(AND($B$9=$P5,$J$9&gt;$L$9),AND($D$9=$P5,$J$9&lt;$L$9)))),1,0)</f>
        <v>0</v>
      </c>
      <c r="AF5" s="106" t="n">
        <f aca="false">INDEX(Language!$D$5:$D$63,MATCH($P5,Language!$E$5:$E$63,0),1)</f>
        <v>13</v>
      </c>
    </row>
    <row r="6" customFormat="false" ht="14.5" hidden="false" customHeight="false" outlineLevel="0" collapsed="false">
      <c r="B6" s="741" t="str">
        <f aca="true">INDIRECT("'"&amp;References!$A$1&amp;"'!"&amp;$B$1&amp;References!$G7)</f>
        <v>Germany</v>
      </c>
      <c r="C6" s="742" t="s">
        <v>72</v>
      </c>
      <c r="D6" s="743" t="str">
        <f aca="true">INDIRECT("'"&amp;References!$A$1&amp;"'!"&amp;$D$1&amp;References!$G7)</f>
        <v>Hungary</v>
      </c>
      <c r="E6" s="741" t="str">
        <f aca="true">IF(OR(INDIRECT("'"&amp;References!$A$1&amp;"'!"&amp;$B$1&amp;References!$H7)="",INDIRECT("'"&amp;References!$A$1&amp;"'!"&amp;$D$1&amp;References!$H7)=""),"",INDIRECT("'"&amp;References!$A$1&amp;"'!"&amp;$B$1&amp;References!$H7))</f>
        <v/>
      </c>
      <c r="F6" s="742" t="s">
        <v>72</v>
      </c>
      <c r="G6" s="744" t="str">
        <f aca="true">IF(OR(INDIRECT("'"&amp;References!$A$1&amp;"'!"&amp;$B$1&amp;References!$H7)="",INDIRECT("'"&amp;References!$A$1&amp;"'!"&amp;$D$1&amp;References!$H7)=""),"",INDIRECT("'"&amp;References!$A$1&amp;"'!"&amp;$D$1&amp;References!$H7))</f>
        <v/>
      </c>
      <c r="H6" s="106" t="n">
        <f aca="false">IF($M6&gt;0,IF($E6&gt;$G6,3,IF($E6=$G6,1,0)),0)</f>
        <v>0</v>
      </c>
      <c r="I6" s="106" t="n">
        <f aca="false">IF($M6&gt;0,IF($E6&lt;$G6,3,IF($E6=$G6,1,0)),0)</f>
        <v>0</v>
      </c>
      <c r="L6" s="33"/>
      <c r="M6" s="106" t="n">
        <f aca="false">IF(AND($E6&lt;&gt;"",$G6&lt;&gt;""),1,0)</f>
        <v>0</v>
      </c>
      <c r="N6" s="106"/>
      <c r="O6" s="106" t="s">
        <v>73</v>
      </c>
      <c r="P6" s="738" t="str">
        <f aca="false">VLOOKUP($Q$1&amp;ROW($A3),Groups!$B$7:$D$35,3,0)</f>
        <v>Hungary</v>
      </c>
      <c r="Q6" s="106" t="n">
        <f aca="false">SUMIF($B$4:$B$9,P6,$H$4:$H$9)+SUMIF($D$4:$D$9,P6,$I$4:$I$9)</f>
        <v>0</v>
      </c>
      <c r="R6" s="106" t="n">
        <f aca="false">S6-T6</f>
        <v>0</v>
      </c>
      <c r="S6" s="106" t="n">
        <f aca="false">SUMIF($B$4:$B$9,$P6,$E$4:$E$9)+SUMIF($D$4:$D$9,$P6,$G$4:$G$9)</f>
        <v>0</v>
      </c>
      <c r="T6" s="106" t="n">
        <f aca="false">SUMIF($B$4:$B$9,$P6,$G$4:$G$9)+SUMIF($D$4:$D$9,$P6,$E$4:$E$9)</f>
        <v>0</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1050000.0000942</v>
      </c>
      <c r="W6" s="106" t="n">
        <f aca="false">SUMIFS($X$18:$X$35,$P$18:$P$35,$P6)</f>
        <v>1</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0</v>
      </c>
      <c r="AD6" s="740" t="n">
        <f aca="false">$Q6*FactorPts+(GDzero+$R6)*FactorGD+$S6*FactorFor</f>
        <v>50000</v>
      </c>
      <c r="AE6" s="106" t="n">
        <f aca="false">IF(OR(AND($Y$11&gt;0,OR(AND($B$8=$P6,$J$8&gt;$L$8),AND($D$8=$P6,$J$8&lt;$L$8))),AND($Y$12&gt;0,OR(AND($B$9=$P6,$J$9&gt;$L$9),AND($D$9=$P6,$J$9&lt;$L$9)))),1,0)</f>
        <v>0</v>
      </c>
      <c r="AF6" s="106" t="n">
        <f aca="false">INDEX(Language!$D$5:$D$63,MATCH($P6,Language!$E$5:$E$63,0),1)</f>
        <v>6</v>
      </c>
    </row>
    <row r="7" customFormat="false" ht="14.5" hidden="false" customHeight="false" outlineLevel="0" collapsed="false">
      <c r="B7" s="741" t="str">
        <f aca="true">INDIRECT("'"&amp;References!$A$1&amp;"'!"&amp;$B$1&amp;References!$G8)</f>
        <v>Scotland</v>
      </c>
      <c r="C7" s="742" t="s">
        <v>72</v>
      </c>
      <c r="D7" s="743" t="str">
        <f aca="true">INDIRECT("'"&amp;References!$A$1&amp;"'!"&amp;$D$1&amp;References!$G8)</f>
        <v>Switzerland</v>
      </c>
      <c r="E7" s="741" t="str">
        <f aca="true">IF(OR(INDIRECT("'"&amp;References!$A$1&amp;"'!"&amp;$B$1&amp;References!$H8)="",INDIRECT("'"&amp;References!$A$1&amp;"'!"&amp;$D$1&amp;References!$H8)=""),"",INDIRECT("'"&amp;References!$A$1&amp;"'!"&amp;$B$1&amp;References!$H8))</f>
        <v/>
      </c>
      <c r="F7" s="742" t="s">
        <v>72</v>
      </c>
      <c r="G7" s="744" t="str">
        <f aca="true">IF(OR(INDIRECT("'"&amp;References!$A$1&amp;"'!"&amp;$B$1&amp;References!$H8)="",INDIRECT("'"&amp;References!$A$1&amp;"'!"&amp;$D$1&amp;References!$H8)=""),"",INDIRECT("'"&amp;References!$A$1&amp;"'!"&amp;$D$1&amp;References!$H8))</f>
        <v/>
      </c>
      <c r="H7" s="106" t="n">
        <f aca="false">IF($M7&gt;0,IF($E7&gt;$G7,3,IF($E7=$G7,1,0)),0)</f>
        <v>0</v>
      </c>
      <c r="I7" s="106" t="n">
        <f aca="false">IF($M7&gt;0,IF($E7&lt;$G7,3,IF($E7=$G7,1,0)),0)</f>
        <v>0</v>
      </c>
      <c r="L7" s="33"/>
      <c r="M7" s="106" t="n">
        <f aca="false">IF(AND($E7&lt;&gt;"",$G7&lt;&gt;""),1,0)</f>
        <v>0</v>
      </c>
      <c r="N7" s="106"/>
      <c r="O7" s="106" t="s">
        <v>74</v>
      </c>
      <c r="P7" s="738" t="str">
        <f aca="false">VLOOKUP($Q$1&amp;ROW($A4),Groups!$B$7:$D$35,3,0)</f>
        <v>Switzerland</v>
      </c>
      <c r="Q7" s="106" t="n">
        <f aca="false">SUMIF($B$4:$B$9,P7,$H$4:$H$9)+SUMIF($D$4:$D$9,P7,$I$4:$I$9)</f>
        <v>0</v>
      </c>
      <c r="R7" s="106" t="n">
        <f aca="false">S7-T7</f>
        <v>0</v>
      </c>
      <c r="S7" s="106" t="n">
        <f aca="false">SUMIF($B$4:$B$9,$P7,$E$4:$E$9)+SUMIF($D$4:$D$9,$P7,$G$4:$G$9)</f>
        <v>0</v>
      </c>
      <c r="T7" s="106" t="n">
        <f aca="false">SUMIF($B$4:$B$9,$P7,$G$4:$G$9)+SUMIF($D$4:$D$9,$P7,$E$4:$E$9)</f>
        <v>0</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1050000.0000801</v>
      </c>
      <c r="W7" s="106" t="n">
        <f aca="false">SUMIFS($X$18:$X$35,$P$18:$P$35,$P7)</f>
        <v>1</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0</v>
      </c>
      <c r="AD7" s="740" t="n">
        <f aca="false">$Q7*FactorPts+(GDzero+$R7)*FactorGD+$S7*FactorFor</f>
        <v>50000</v>
      </c>
      <c r="AE7" s="106" t="n">
        <f aca="false">IF(OR(AND($Y$11&gt;0,OR(AND($B$8=$P7,$J$8&gt;$L$8),AND($D$8=$P7,$J$8&lt;$L$8))),AND($Y$12&gt;0,OR(AND($B$9=$P7,$J$9&gt;$L$9),AND($D$9=$P7,$J$9&lt;$L$9)))),1,0)</f>
        <v>0</v>
      </c>
      <c r="AF7" s="106" t="n">
        <f aca="false">INDEX(Language!$D$5:$D$63,MATCH($P7,Language!$E$5:$E$63,0),1)</f>
        <v>20</v>
      </c>
    </row>
    <row r="8" customFormat="false" ht="14.5" hidden="false" customHeight="false" outlineLevel="0" collapsed="false">
      <c r="B8" s="741" t="str">
        <f aca="true">INDIRECT("'"&amp;References!$A$1&amp;"'!"&amp;$B$1&amp;References!$G9)</f>
        <v>Switzerland</v>
      </c>
      <c r="C8" s="742" t="s">
        <v>72</v>
      </c>
      <c r="D8" s="743" t="str">
        <f aca="true">INDIRECT("'"&amp;References!$A$1&amp;"'!"&amp;$D$1&amp;References!$G9)</f>
        <v>Germany</v>
      </c>
      <c r="E8" s="741" t="str">
        <f aca="true">IF(OR(INDIRECT("'"&amp;References!$A$1&amp;"'!"&amp;$B$1&amp;References!$H9)="",INDIRECT("'"&amp;References!$A$1&amp;"'!"&amp;$D$1&amp;References!$H9)=""),"",INDIRECT("'"&amp;References!$A$1&amp;"'!"&amp;$B$1&amp;References!$H9))</f>
        <v/>
      </c>
      <c r="F8" s="742" t="s">
        <v>72</v>
      </c>
      <c r="G8" s="744" t="str">
        <f aca="true">IF(OR(INDIRECT("'"&amp;References!$A$1&amp;"'!"&amp;$B$1&amp;References!$H9)="",INDIRECT("'"&amp;References!$A$1&amp;"'!"&amp;$D$1&amp;References!$H9)=""),"",INDIRECT("'"&amp;References!$A$1&amp;"'!"&amp;$D$1&amp;References!$H9))</f>
        <v/>
      </c>
      <c r="H8" s="106" t="n">
        <f aca="false">IF($M8&gt;0,IF($E8&gt;$G8,3,IF($E8=$G8,1,0)),0)</f>
        <v>0</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0</v>
      </c>
      <c r="N8" s="106"/>
      <c r="Z8" s="292"/>
    </row>
    <row r="9" customFormat="false" ht="14.5" hidden="false" customHeight="false" outlineLevel="0" collapsed="false">
      <c r="B9" s="741" t="str">
        <f aca="true">INDIRECT("'"&amp;References!$A$1&amp;"'!"&amp;$B$1&amp;References!$G10)</f>
        <v>Scotland</v>
      </c>
      <c r="C9" s="742" t="s">
        <v>72</v>
      </c>
      <c r="D9" s="743" t="str">
        <f aca="true">INDIRECT("'"&amp;References!$A$1&amp;"'!"&amp;$D$1&amp;References!$G10)</f>
        <v>Hungary</v>
      </c>
      <c r="E9" s="741" t="str">
        <f aca="true">IF(OR(INDIRECT("'"&amp;References!$A$1&amp;"'!"&amp;$B$1&amp;References!$H10)="",INDIRECT("'"&amp;References!$A$1&amp;"'!"&amp;$D$1&amp;References!$H10)=""),"",INDIRECT("'"&amp;References!$A$1&amp;"'!"&amp;$B$1&amp;References!$H10))</f>
        <v/>
      </c>
      <c r="F9" s="742" t="s">
        <v>72</v>
      </c>
      <c r="G9" s="744" t="str">
        <f aca="true">IF(OR(INDIRECT("'"&amp;References!$A$1&amp;"'!"&amp;$B$1&amp;References!$H10)="",INDIRECT("'"&amp;References!$A$1&amp;"'!"&amp;$D$1&amp;References!$H10)=""),"",INDIRECT("'"&amp;References!$A$1&amp;"'!"&amp;$D$1&amp;References!$H10))</f>
        <v/>
      </c>
      <c r="H9" s="106" t="n">
        <f aca="false">IF($M9&gt;0,IF($E9&gt;$G9,3,IF($E9=$G9,1,0)),0)</f>
        <v>0</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0</v>
      </c>
      <c r="N9" s="106"/>
      <c r="Z9" s="745" t="s">
        <v>1779</v>
      </c>
      <c r="AA9" s="745"/>
      <c r="AB9" s="745"/>
      <c r="AC9" s="745"/>
      <c r="AD9" s="745"/>
      <c r="AE9" s="745"/>
    </row>
    <row r="10" customFormat="false" ht="15" hidden="false" customHeight="false" outlineLevel="0" collapsed="false">
      <c r="L10" s="709" t="s">
        <v>1179</v>
      </c>
      <c r="M10" s="746" t="n">
        <f aca="false">SUM($M$4:$M$9)</f>
        <v>1</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Germany</v>
      </c>
      <c r="Q11" s="751" t="n">
        <f aca="false">INDEX(Q$4:Q$7,MATCH($V11,$V$4:$V$7,0))</f>
        <v>3</v>
      </c>
      <c r="R11" s="752" t="n">
        <f aca="false">INDEX(R$4:R$7,MATCH($V11,$V$4:$V$7,0))</f>
        <v>1</v>
      </c>
      <c r="S11" s="752" t="n">
        <f aca="false">INDEX(S$4:S$7,MATCH($V11,$V$4:$V$7,0))</f>
        <v>2</v>
      </c>
      <c r="T11" s="752" t="n">
        <f aca="false">INDEX(T$4:T$7,MATCH($V11,$V$4:$V$7,0))</f>
        <v>1</v>
      </c>
      <c r="U11" s="752" t="n">
        <f aca="false">INDEX(U$4:U$7,MATCH($V11,$V$4:$V$7,0))</f>
        <v>1</v>
      </c>
      <c r="V11" s="753" t="n">
        <f aca="false">LARGE($V$4:$V$7,ROW(A1))</f>
        <v>30051020.0010464</v>
      </c>
      <c r="X11" s="754" t="n">
        <f aca="false">IF(AND(OR(TRUNC($V$11,4)=TRUNC($V$12,4),TRUNC($V$11,4)=TRUNC($V$13,4),TRUNC($V$11,4)=TRUNC($V$14,4),TRUNC($V$12,4)=TRUNC($V$13,4),TRUNC($V$12,4)=TRUNC($V$14,4),TRUNC($V$13,4)=TRUNC($V$14,4)),$M$10&gt;0),1,0)</f>
        <v>1</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Hungary</v>
      </c>
      <c r="Q12" s="135" t="n">
        <f aca="false">INDEX(Q$4:Q$7,MATCH($V12,$V$4:$V$7,0))</f>
        <v>0</v>
      </c>
      <c r="R12" s="106" t="n">
        <f aca="false">INDEX(R$4:R$7,MATCH($V12,$V$4:$V$7,0))</f>
        <v>0</v>
      </c>
      <c r="S12" s="106" t="n">
        <f aca="false">INDEX(S$4:S$7,MATCH($V12,$V$4:$V$7,0))</f>
        <v>0</v>
      </c>
      <c r="T12" s="106" t="n">
        <f aca="false">INDEX(T$4:T$7,MATCH($V12,$V$4:$V$7,0))</f>
        <v>0</v>
      </c>
      <c r="U12" s="106" t="n">
        <f aca="false">INDEX(U$4:U$7,MATCH($V12,$V$4:$V$7,0))</f>
        <v>0</v>
      </c>
      <c r="V12" s="760" t="n">
        <f aca="false">LARGE($V$4:$V$7,ROW(A2))</f>
        <v>1050000.0000942</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Switzerland</v>
      </c>
      <c r="Q13" s="135" t="n">
        <f aca="false">INDEX(Q$4:Q$7,MATCH($V13,$V$4:$V$7,0))</f>
        <v>0</v>
      </c>
      <c r="R13" s="106" t="n">
        <f aca="false">INDEX(R$4:R$7,MATCH($V13,$V$4:$V$7,0))</f>
        <v>0</v>
      </c>
      <c r="S13" s="106" t="n">
        <f aca="false">INDEX(S$4:S$7,MATCH($V13,$V$4:$V$7,0))</f>
        <v>0</v>
      </c>
      <c r="T13" s="106" t="n">
        <f aca="false">INDEX(T$4:T$7,MATCH($V13,$V$4:$V$7,0))</f>
        <v>0</v>
      </c>
      <c r="U13" s="106" t="n">
        <f aca="false">INDEX(U$4:U$7,MATCH($V13,$V$4:$V$7,0))</f>
        <v>0</v>
      </c>
      <c r="V13" s="760" t="n">
        <f aca="false">LARGE($V$4:$V$7,ROW(A3))</f>
        <v>1050000.0000801</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Scotland</v>
      </c>
      <c r="Q14" s="765" t="n">
        <f aca="false">INDEX(Q$4:Q$7,MATCH($V14,$V$4:$V$7,0))</f>
        <v>0</v>
      </c>
      <c r="R14" s="766" t="n">
        <f aca="false">INDEX(R$4:R$7,MATCH($V14,$V$4:$V$7,0))</f>
        <v>-1</v>
      </c>
      <c r="S14" s="766" t="n">
        <f aca="false">INDEX(S$4:S$7,MATCH($V14,$V$4:$V$7,0))</f>
        <v>1</v>
      </c>
      <c r="T14" s="766" t="n">
        <f aca="false">INDEX(T$4:T$7,MATCH($V14,$V$4:$V$7,0))</f>
        <v>2</v>
      </c>
      <c r="U14" s="766" t="n">
        <f aca="false">INDEX(U$4:U$7,MATCH($V14,$V$4:$V$7,0))</f>
        <v>0</v>
      </c>
      <c r="V14" s="767" t="n">
        <f aca="false">LARGE($V$4:$V$7,ROW(A4))</f>
        <v>1049010.0000873</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Ger</v>
      </c>
      <c r="I17" s="752" t="str">
        <f aca="false">LEFT($P$5,3)</f>
        <v>Sco</v>
      </c>
      <c r="J17" s="752" t="str">
        <f aca="false">LEFT($P$6,3)</f>
        <v>Hun</v>
      </c>
      <c r="K17" s="777" t="str">
        <f aca="false">LEFT($P$7,3)</f>
        <v>Swi</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Germany</v>
      </c>
      <c r="F18" s="779"/>
      <c r="G18" s="779"/>
      <c r="H18" s="780"/>
      <c r="I18" s="752" t="n">
        <f aca="false">SUMIFS($E$4:$E$9,$B$4:$B$9,$P$4,$D$4:$D$9,$P$5)+SUMIFS($G$4:$G$9,$B$4:$B$9,$P$5,$D$4:$D$9,$P$4)</f>
        <v>2</v>
      </c>
      <c r="J18" s="752" t="n">
        <f aca="false">SUMIFS($E$4:$E$9,$B$4:$B$9,$P$4,$D$4:$D$9,$P$6)+SUMIFS($G$4:$G$9,$B$4:$B$9,$P$6,$D$4:$D$9,$P$4)</f>
        <v>0</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Germany</v>
      </c>
      <c r="Q18" s="106" t="n">
        <f aca="false">SUMIFS($H$4:$H$9,$B$4:$B$9,$P18,$D$4:$D$9,"&lt;&gt;"&amp;$P$21)+SUMIFS($I$4:$I$9,$B$4:$B$9,"&lt;&gt;"&amp;$P$21,$D$4:$D$9,$P18)</f>
        <v>3</v>
      </c>
      <c r="R18" s="106" t="n">
        <f aca="false">S18-T18</f>
        <v>1</v>
      </c>
      <c r="S18" s="106" t="n">
        <f aca="false">SUMIFS($E$4:$E$9,$B$4:$B$9,$P18,$D$4:$D$9,"&lt;&gt;"&amp;$P$21)+SUMIFS($G$4:$G$9,$B$4:$B$9,"&lt;&gt;"&amp;$P$21,$D$4:$D$9,$P18)</f>
        <v>2</v>
      </c>
      <c r="T18" s="106" t="n">
        <f aca="false">SUMIFS($G$4:$G$9,$B$4:$B$9,$P18,$D$4:$D$9,"&lt;&gt;"&amp;$P$21)+SUMIFS($E$4:$E$9,$B$4:$B$9,"&lt;&gt;"&amp;$P$21,$D$4:$D$9,$P18)</f>
        <v>1</v>
      </c>
      <c r="U18" s="106"/>
      <c r="V18" s="782" t="n">
        <f aca="false">Q18*FactorPts+(GDzero+R18)*FactorGD+S18*FactorFor</f>
        <v>30051020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0</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Scotland</v>
      </c>
      <c r="F19" s="786"/>
      <c r="G19" s="786"/>
      <c r="H19" s="759" t="n">
        <f aca="false">SUMIFS($E$4:$E$9,$B$4:$B$9,$P$5,$D$4:$D$9,$P$4)+SUMIFS($G$4:$G$9,$B$4:$B$9,$P$4,$D$4:$D$9,$P$5)</f>
        <v>1</v>
      </c>
      <c r="I19" s="787"/>
      <c r="J19" s="106" t="n">
        <f aca="false">SUMIFS($E$4:$E$9,$B$4:$B$9,$P$5,$D$4:$D$9,$P$6)+SUMIFS($G$4:$G$9,$B$4:$B$9,$P$6,$D$4:$D$9,$P$5)</f>
        <v>0</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Scotland</v>
      </c>
      <c r="Q19" s="106" t="n">
        <f aca="false">SUMIFS($H$4:$H$9,$B$4:$B$9,$P19,$D$4:$D$9,"&lt;&gt;"&amp;$P$21)+SUMIFS($I$4:$I$9,$B$4:$B$9,"&lt;&gt;"&amp;$P$21,$D$4:$D$9,$P19)</f>
        <v>0</v>
      </c>
      <c r="R19" s="106" t="n">
        <f aca="false">S19-T19</f>
        <v>-1</v>
      </c>
      <c r="S19" s="106" t="n">
        <f aca="false">SUMIFS($E$4:$E$9,$B$4:$B$9,$P19,$D$4:$D$9,"&lt;&gt;"&amp;$P$21)+SUMIFS($G$4:$G$9,$B$4:$B$9,"&lt;&gt;"&amp;$P$21,$D$4:$D$9,$P19)</f>
        <v>1</v>
      </c>
      <c r="T19" s="106" t="n">
        <f aca="false">SUMIFS($G$4:$G$9,$B$4:$B$9,$P19,$D$4:$D$9,"&lt;&gt;"&amp;$P$21)+SUMIFS($E$4:$E$9,$B$4:$B$9,"&lt;&gt;"&amp;$P$21,$D$4:$D$9,$P19)</f>
        <v>2</v>
      </c>
      <c r="U19" s="106"/>
      <c r="V19" s="782" t="n">
        <f aca="false">Q19*FactorPts+(GDzero+R19)*FactorGD+S19*FactorFor</f>
        <v>49010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Hungary</v>
      </c>
      <c r="F20" s="786"/>
      <c r="G20" s="786"/>
      <c r="H20" s="759" t="n">
        <f aca="false">SUMIFS($E$4:$E$9,$B$4:$B$9,$P$6,$D$4:$D$9,$P$4)+SUMIFS($G$4:$G$9,$B$4:$B$9,$P$4,$D$4:$D$9,$P$6)</f>
        <v>0</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Hungary</v>
      </c>
      <c r="Q20" s="106" t="n">
        <f aca="false">SUMIFS($H$4:$H$9,$B$4:$B$9,$P20,$D$4:$D$9,"&lt;&gt;"&amp;$P$21)+SUMIFS($I$4:$I$9,$B$4:$B$9,"&lt;&gt;"&amp;$P$21,$D$4:$D$9,$P20)</f>
        <v>0</v>
      </c>
      <c r="R20" s="106" t="n">
        <f aca="false">S20-T20</f>
        <v>0</v>
      </c>
      <c r="S20" s="106" t="n">
        <f aca="false">SUMIFS($E$4:$E$9,$B$4:$B$9,$P20,$D$4:$D$9,"&lt;&gt;"&amp;$P$21)+SUMIFS($G$4:$G$9,$B$4:$B$9,"&lt;&gt;"&amp;$P$21,$D$4:$D$9,$P20)</f>
        <v>0</v>
      </c>
      <c r="T20" s="106" t="n">
        <f aca="false">SUMIFS($G$4:$G$9,$B$4:$B$9,$P20,$D$4:$D$9,"&lt;&gt;"&amp;$P$21)+SUMIFS($E$4:$E$9,$B$4:$B$9,"&lt;&gt;"&amp;$P$21,$D$4:$D$9,$P20)</f>
        <v>0</v>
      </c>
      <c r="U20" s="106"/>
      <c r="V20" s="782" t="n">
        <f aca="false">Q20*FactorPts+(GDzero+R20)*FactorGD+S20*FactorFor</f>
        <v>50000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Switzerland</v>
      </c>
      <c r="F21" s="792"/>
      <c r="G21" s="792"/>
      <c r="H21" s="763" t="n">
        <f aca="false">SUMIFS($E$4:$E$9,$B$4:$B$9,$P$7,$D$4:$D$9,$P$4)+SUMIFS($G$4:$G$9,$B$4:$B$9,$P$4,$D$4:$D$9,$P$7)</f>
        <v>0</v>
      </c>
      <c r="I21" s="766" t="n">
        <f aca="false">SUMIFS($E$4:$E$9,$B$4:$B$9,$P$7,$D$4:$D$9,$P$5)+SUMIFS($G$4:$G$9,$B$4:$B$9,$P$5,$D$4:$D$9,$P$7)</f>
        <v>0</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Switzerland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Germany</v>
      </c>
      <c r="Q23" s="106" t="n">
        <f aca="false">SUMIFS($H$4:$H$9,$B$4:$B$9,$P23,$D$4:$D$9,"&lt;&gt;"&amp;$P$26)+SUMIFS($I$4:$I$9,$B$4:$B$9,"&lt;&gt;"&amp;$P$26,$D$4:$D$9,$P23)</f>
        <v>3</v>
      </c>
      <c r="R23" s="106" t="n">
        <f aca="false">S23-T23</f>
        <v>1</v>
      </c>
      <c r="S23" s="106" t="n">
        <f aca="false">SUMIFS($E$4:$E$9,$B$4:$B$9,$P23,$D$4:$D$9,"&lt;&gt;"&amp;$P$26)+SUMIFS($G$4:$G$9,$B$4:$B$9,"&lt;&gt;"&amp;$P$26,$D$4:$D$9,$P23)</f>
        <v>2</v>
      </c>
      <c r="T23" s="106" t="n">
        <f aca="false">SUMIFS($G$4:$G$9,$B$4:$B$9,$P23,$D$4:$D$9,"&lt;&gt;"&amp;$P$26)+SUMIFS($E$4:$E$9,$B$4:$B$9,"&lt;&gt;"&amp;$P$26,$D$4:$D$9,$P23)</f>
        <v>1</v>
      </c>
      <c r="U23" s="106"/>
      <c r="V23" s="782" t="n">
        <f aca="false">Q23*FactorPts+(GDzero+R23)*FactorGD+S23*FactorFor</f>
        <v>30051020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Scotland</v>
      </c>
      <c r="Q24" s="106" t="n">
        <f aca="false">SUMIFS($H$4:$H$9,$B$4:$B$9,$P24,$D$4:$D$9,"&lt;&gt;"&amp;$P$26)+SUMIFS($I$4:$I$9,$B$4:$B$9,"&lt;&gt;"&amp;$P$26,$D$4:$D$9,$P24)</f>
        <v>0</v>
      </c>
      <c r="R24" s="106" t="n">
        <f aca="false">S24-T24</f>
        <v>-1</v>
      </c>
      <c r="S24" s="106" t="n">
        <f aca="false">SUMIFS($E$4:$E$9,$B$4:$B$9,$P24,$D$4:$D$9,"&lt;&gt;"&amp;$P$26)+SUMIFS($G$4:$G$9,$B$4:$B$9,"&lt;&gt;"&amp;$P$26,$D$4:$D$9,$P24)</f>
        <v>1</v>
      </c>
      <c r="T24" s="106" t="n">
        <f aca="false">SUMIFS($G$4:$G$9,$B$4:$B$9,$P24,$D$4:$D$9,"&lt;&gt;"&amp;$P$26)+SUMIFS($E$4:$E$9,$B$4:$B$9,"&lt;&gt;"&amp;$P$26,$D$4:$D$9,$P24)</f>
        <v>2</v>
      </c>
      <c r="U24" s="106"/>
      <c r="V24" s="782" t="n">
        <f aca="false">Q24*FactorPts+(GDzero+R24)*FactorGD+S24*FactorFor</f>
        <v>49010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Switzerland</v>
      </c>
      <c r="Q25" s="106" t="n">
        <f aca="false">SUMIFS($H$4:$H$9,$B$4:$B$9,$P25,$D$4:$D$9,"&lt;&gt;"&amp;$P$26)+SUMIFS($I$4:$I$9,$B$4:$B$9,"&lt;&gt;"&amp;$P$26,$D$4:$D$9,$P25)</f>
        <v>0</v>
      </c>
      <c r="R25" s="106" t="n">
        <f aca="false">S25-T25</f>
        <v>0</v>
      </c>
      <c r="S25" s="106" t="n">
        <f aca="false">SUMIFS($E$4:$E$9,$B$4:$B$9,$P25,$D$4:$D$9,"&lt;&gt;"&amp;$P$26)+SUMIFS($G$4:$G$9,$B$4:$B$9,"&lt;&gt;"&amp;$P$26,$D$4:$D$9,$P25)</f>
        <v>0</v>
      </c>
      <c r="T25" s="106" t="n">
        <f aca="false">SUMIFS($G$4:$G$9,$B$4:$B$9,$P25,$D$4:$D$9,"&lt;&gt;"&amp;$P$26)+SUMIFS($E$4:$E$9,$B$4:$B$9,"&lt;&gt;"&amp;$P$26,$D$4:$D$9,$P25)</f>
        <v>0</v>
      </c>
      <c r="U25" s="106"/>
      <c r="V25" s="782" t="n">
        <f aca="false">Q25*FactorPts+(GDzero+R25)*FactorGD+S25*FactorFor</f>
        <v>50000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Hungary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Germany</v>
      </c>
      <c r="Q28" s="106" t="n">
        <f aca="false">SUMIFS($H$4:$H$9,$B$4:$B$9,$P28,$D$4:$D$9,"&lt;&gt;"&amp;$P$31)+SUMIFS($I$4:$I$9,$B$4:$B$9,"&lt;&gt;"&amp;$P$31,$D$4:$D$9,$P28)</f>
        <v>0</v>
      </c>
      <c r="R28" s="106" t="n">
        <f aca="false">S28-T28</f>
        <v>0</v>
      </c>
      <c r="S28" s="106" t="n">
        <f aca="false">SUMIFS($E$4:$E$9,$B$4:$B$9,$P28,$D$4:$D$9,"&lt;&gt;"&amp;$P$31)+SUMIFS($G$4:$G$9,$B$4:$B$9,"&lt;&gt;"&amp;$P$31,$D$4:$D$9,$P28)</f>
        <v>0</v>
      </c>
      <c r="T28" s="106" t="n">
        <f aca="false">SUMIFS($G$4:$G$9,$B$4:$B$9,$P28,$D$4:$D$9,"&lt;&gt;"&amp;$P$31)+SUMIFS($E$4:$E$9,$B$4:$B$9,"&lt;&gt;"&amp;$P$31,$D$4:$D$9,$P28)</f>
        <v>0</v>
      </c>
      <c r="U28" s="106"/>
      <c r="V28" s="782" t="n">
        <f aca="false">Q28*FactorPts+(GDzero+R28)*FactorGD+S28*FactorFor</f>
        <v>50000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0</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57</v>
      </c>
      <c r="P29" s="0" t="str">
        <f aca="false">$P$6</f>
        <v>Hungary</v>
      </c>
      <c r="Q29" s="106" t="n">
        <f aca="false">SUMIFS($H$4:$H$9,$B$4:$B$9,$P29,$D$4:$D$9,"&lt;&gt;"&amp;$P$31)+SUMIFS($I$4:$I$9,$B$4:$B$9,"&lt;&gt;"&amp;$P$31,$D$4:$D$9,$P29)</f>
        <v>0</v>
      </c>
      <c r="R29" s="106" t="n">
        <f aca="false">S29-T29</f>
        <v>0</v>
      </c>
      <c r="S29" s="106" t="n">
        <f aca="false">SUMIFS($E$4:$E$9,$B$4:$B$9,$P29,$D$4:$D$9,"&lt;&gt;"&amp;$P$31)+SUMIFS($G$4:$G$9,$B$4:$B$9,"&lt;&gt;"&amp;$P$31,$D$4:$D$9,$P29)</f>
        <v>0</v>
      </c>
      <c r="T29" s="106" t="n">
        <f aca="false">SUMIFS($G$4:$G$9,$B$4:$B$9,$P29,$D$4:$D$9,"&lt;&gt;"&amp;$P$31)+SUMIFS($E$4:$E$9,$B$4:$B$9,"&lt;&gt;"&amp;$P$31,$D$4:$D$9,$P29)</f>
        <v>0</v>
      </c>
      <c r="U29" s="106"/>
      <c r="V29" s="782" t="n">
        <f aca="false">Q29*FactorPts+(GDzero+R29)*FactorGD+S29*FactorFor</f>
        <v>50000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73</v>
      </c>
      <c r="P30" s="0" t="str">
        <f aca="false">$P$7</f>
        <v>Switzerland</v>
      </c>
      <c r="Q30" s="106" t="n">
        <f aca="false">SUMIFS($H$4:$H$9,$B$4:$B$9,$P30,$D$4:$D$9,"&lt;&gt;"&amp;$P$31)+SUMIFS($I$4:$I$9,$B$4:$B$9,"&lt;&gt;"&amp;$P$31,$D$4:$D$9,$P30)</f>
        <v>0</v>
      </c>
      <c r="R30" s="106" t="n">
        <f aca="false">S30-T30</f>
        <v>0</v>
      </c>
      <c r="S30" s="106" t="n">
        <f aca="false">SUMIFS($E$4:$E$9,$B$4:$B$9,$P30,$D$4:$D$9,"&lt;&gt;"&amp;$P$31)+SUMIFS($G$4:$G$9,$B$4:$B$9,"&lt;&gt;"&amp;$P$31,$D$4:$D$9,$P30)</f>
        <v>0</v>
      </c>
      <c r="T30" s="106" t="n">
        <f aca="false">SUMIFS($G$4:$G$9,$B$4:$B$9,$P30,$D$4:$D$9,"&lt;&gt;"&amp;$P$31)+SUMIFS($E$4:$E$9,$B$4:$B$9,"&lt;&gt;"&amp;$P$31,$D$4:$D$9,$P30)</f>
        <v>0</v>
      </c>
      <c r="U30" s="106"/>
      <c r="V30" s="782" t="n">
        <f aca="false">Q30*FactorPts+(GDzero+R30)*FactorGD+S30*FactorFor</f>
        <v>50000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Scotland</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Scotland</v>
      </c>
      <c r="Q33" s="106" t="n">
        <f aca="false">SUMIFS($H$4:$H$9,$B$4:$B$9,$P33,$D$4:$D$9,"&lt;&gt;"&amp;$P$36)+SUMIFS($I$4:$I$9,$B$4:$B$9,"&lt;&gt;"&amp;$P$36,$D$4:$D$9,$P33)</f>
        <v>0</v>
      </c>
      <c r="R33" s="106" t="n">
        <f aca="false">S33-T33</f>
        <v>0</v>
      </c>
      <c r="S33" s="106" t="n">
        <f aca="false">SUMIFS($E$4:$E$9,$B$4:$B$9,$P33,$D$4:$D$9,"&lt;&gt;"&amp;$P$36)+SUMIFS($G$4:$G$9,$B$4:$B$9,"&lt;&gt;"&amp;$P$36,$D$4:$D$9,$P33)</f>
        <v>0</v>
      </c>
      <c r="T33" s="106" t="n">
        <f aca="false">SUMIFS($G$4:$G$9,$B$4:$B$9,$P33,$D$4:$D$9,"&lt;&gt;"&amp;$P$36)+SUMIFS($E$4:$E$9,$B$4:$B$9,"&lt;&gt;"&amp;$P$36,$D$4:$D$9,$P33)</f>
        <v>0</v>
      </c>
      <c r="U33" s="106"/>
      <c r="V33" s="782" t="n">
        <f aca="false">Q33*FactorPts+(GDzero+R33)*FactorGD+S33*FactorFor</f>
        <v>50000</v>
      </c>
      <c r="W33" s="106" t="n">
        <f aca="false">RANK(V33,V$33:V$35,1)</f>
        <v>1</v>
      </c>
      <c r="X33" s="106" t="n">
        <f aca="false">IF(AND($Q$5=$Q$6,$Q$5=$Q$7,$Q$5&lt;&gt;$Q$4),W33,0)</f>
        <v>1</v>
      </c>
      <c r="Y33" s="106" t="str">
        <f aca="false">IF(AND(V33=V34,V33&lt;&gt;V35),IF(AA33&gt;AA34,3,IF(AA33=AA34,1,0)),IF(AND(V33=V35,V33&lt;&gt;V34),IF(AB33&gt;AB35,3,IF(AB33=AB35,1,0)),""))</f>
        <v/>
      </c>
      <c r="Z33" s="106" t="str">
        <f aca="false">IF(X33&gt;0,Y33,"")</f>
        <v/>
      </c>
      <c r="AA33" s="790" t="n">
        <f aca="false">$J$19</f>
        <v>0</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57</v>
      </c>
      <c r="P34" s="0" t="str">
        <f aca="false">$P$6</f>
        <v>Hungary</v>
      </c>
      <c r="Q34" s="106" t="n">
        <f aca="false">SUMIFS($H$4:$H$9,$B$4:$B$9,$P34,$D$4:$D$9,"&lt;&gt;"&amp;$P$36)+SUMIFS($I$4:$I$9,$B$4:$B$9,"&lt;&gt;"&amp;$P$36,$D$4:$D$9,$P34)</f>
        <v>0</v>
      </c>
      <c r="R34" s="106" t="n">
        <f aca="false">S34-T34</f>
        <v>0</v>
      </c>
      <c r="S34" s="106" t="n">
        <f aca="false">SUMIFS($E$4:$E$9,$B$4:$B$9,$P34,$D$4:$D$9,"&lt;&gt;"&amp;$P$36)+SUMIFS($G$4:$G$9,$B$4:$B$9,"&lt;&gt;"&amp;$P$36,$D$4:$D$9,$P34)</f>
        <v>0</v>
      </c>
      <c r="T34" s="106" t="n">
        <f aca="false">SUMIFS($G$4:$G$9,$B$4:$B$9,$P34,$D$4:$D$9,"&lt;&gt;"&amp;$P$36)+SUMIFS($E$4:$E$9,$B$4:$B$9,"&lt;&gt;"&amp;$P$36,$D$4:$D$9,$P34)</f>
        <v>0</v>
      </c>
      <c r="U34" s="106"/>
      <c r="V34" s="782" t="n">
        <f aca="false">Q34*FactorPts+(GDzero+R34)*FactorGD+S34*FactorFor</f>
        <v>50000</v>
      </c>
      <c r="W34" s="106" t="n">
        <f aca="false">RANK(V34,V$33:V$35,1)</f>
        <v>1</v>
      </c>
      <c r="X34" s="106" t="n">
        <f aca="false">IF(AND($Q$5=$Q$6,$Q$5=$Q$7,$Q$5&lt;&gt;$Q$4),W34,0)</f>
        <v>1</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73</v>
      </c>
      <c r="P35" s="0" t="str">
        <f aca="false">$P$7</f>
        <v>Switzerland</v>
      </c>
      <c r="Q35" s="106" t="n">
        <f aca="false">SUMIFS($H$4:$H$9,$B$4:$B$9,$P35,$D$4:$D$9,"&lt;&gt;"&amp;$P$36)+SUMIFS($I$4:$I$9,$B$4:$B$9,"&lt;&gt;"&amp;$P$36,$D$4:$D$9,$P35)</f>
        <v>0</v>
      </c>
      <c r="R35" s="106" t="n">
        <f aca="false">S35-T35</f>
        <v>0</v>
      </c>
      <c r="S35" s="106" t="n">
        <f aca="false">SUMIFS($E$4:$E$9,$B$4:$B$9,$P35,$D$4:$D$9,"&lt;&gt;"&amp;$P$36)+SUMIFS($G$4:$G$9,$B$4:$B$9,"&lt;&gt;"&amp;$P$36,$D$4:$D$9,$P35)</f>
        <v>0</v>
      </c>
      <c r="T35" s="106" t="n">
        <f aca="false">SUMIFS($G$4:$G$9,$B$4:$B$9,$P35,$D$4:$D$9,"&lt;&gt;"&amp;$P$36)+SUMIFS($E$4:$E$9,$B$4:$B$9,"&lt;&gt;"&amp;$P$36,$D$4:$D$9,$P35)</f>
        <v>0</v>
      </c>
      <c r="U35" s="106"/>
      <c r="V35" s="782" t="n">
        <f aca="false">Q35*FactorPts+(GDzero+R35)*FactorGD+S35*FactorFor</f>
        <v>50000</v>
      </c>
      <c r="W35" s="106" t="n">
        <f aca="false">RANK(V35,V$33:V$35,1)</f>
        <v>1</v>
      </c>
      <c r="X35" s="106" t="n">
        <f aca="false">IF(AND($Q$5=$Q$6,$Q$5=$Q$7,$Q$5&lt;&gt;$Q$4),W35,0)</f>
        <v>1</v>
      </c>
      <c r="Y35" s="106" t="str">
        <f aca="false">IF(AND(V35=V33,V35&lt;&gt;V34),IF(AB35&gt;AB33,3,IF(AB35=AB33,1,0)),IF(AND(V35=V34,V35&lt;&gt;V33),IF(AC35&gt;AC34,3,IF(AC35=AC34,1,0)),""))</f>
        <v/>
      </c>
      <c r="Z35" s="106" t="str">
        <f aca="false">IF(X35&gt;0,Y35,"")</f>
        <v/>
      </c>
      <c r="AA35" s="799"/>
      <c r="AB35" s="800" t="n">
        <f aca="false">$I$21</f>
        <v>0</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Germany</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E</v>
      </c>
      <c r="D1" s="731" t="str">
        <f aca="false">VLOOKUP($Q$1,References!$B$5:$D$10,3,0)</f>
        <v>F</v>
      </c>
      <c r="P1" s="732" t="s">
        <v>602</v>
      </c>
      <c r="Q1" s="733" t="s">
        <v>60</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Spain</v>
      </c>
      <c r="C4" s="735" t="s">
        <v>72</v>
      </c>
      <c r="D4" s="736" t="str">
        <f aca="true">INDIRECT("'"&amp;References!$A$1&amp;"'!"&amp;$D$1&amp;References!$G5)</f>
        <v>Croatia</v>
      </c>
      <c r="E4" s="734" t="str">
        <f aca="true">IF(OR(INDIRECT("'"&amp;References!$A$1&amp;"'!"&amp;$B$1&amp;References!$H5)="",INDIRECT("'"&amp;References!$A$1&amp;"'!"&amp;$D$1&amp;References!$H5)=""),"",INDIRECT("'"&amp;References!$A$1&amp;"'!"&amp;$B$1&amp;References!$H5))</f>
        <v/>
      </c>
      <c r="F4" s="735" t="s">
        <v>72</v>
      </c>
      <c r="G4" s="737" t="str">
        <f aca="true">IF(OR(INDIRECT("'"&amp;References!$A$1&amp;"'!"&amp;$B$1&amp;References!$H5)="",INDIRECT("'"&amp;References!$A$1&amp;"'!"&amp;$D$1&amp;References!$H5)=""),"",INDIRECT("'"&amp;References!$A$1&amp;"'!"&amp;$D$1&amp;References!$H5))</f>
        <v/>
      </c>
      <c r="H4" s="106" t="n">
        <f aca="false">IF($M4&gt;0,IF($E4&gt;$G4,3,IF($E4=$G4,1,0)),0)</f>
        <v>0</v>
      </c>
      <c r="I4" s="106" t="n">
        <f aca="false">IF($M4&gt;0,IF($E4&lt;$G4,3,IF($E4=$G4,1,0)),0)</f>
        <v>0</v>
      </c>
      <c r="L4" s="33"/>
      <c r="M4" s="106" t="n">
        <f aca="false">IF(AND($E4&lt;&gt;"",$G4&lt;&gt;""),1,0)</f>
        <v>0</v>
      </c>
      <c r="N4" s="106"/>
      <c r="O4" s="106" t="s">
        <v>56</v>
      </c>
      <c r="P4" s="738" t="str">
        <f aca="false">VLOOKUP($Q$1&amp;ROW($A1),Groups!$B$7:$D$35,3,0)</f>
        <v>Spain</v>
      </c>
      <c r="Q4" s="106" t="n">
        <f aca="false">SUMIF($B$4:$B$9,P4,$H$4:$H$9)+SUMIF($D$4:$D$9,P4,$I$4:$I$9)</f>
        <v>0</v>
      </c>
      <c r="R4" s="106" t="n">
        <f aca="false">S4-T4</f>
        <v>0</v>
      </c>
      <c r="S4" s="106" t="n">
        <f aca="false">SUMIF($B$4:$B$9,$P4,$E$4:$E$9)+SUMIF($D$4:$D$9,$P4,$G$4:$G$9)</f>
        <v>0</v>
      </c>
      <c r="T4" s="106" t="n">
        <f aca="false">SUMIF($B$4:$B$9,$P4,$G$4:$G$9)+SUMIF($D$4:$D$9,$P4,$E$4:$E$9)</f>
        <v>0</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50000.0000004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0</v>
      </c>
      <c r="AD4" s="740" t="n">
        <f aca="false">$Q4*FactorPts+(GDzero+$R4)*FactorGD+$S4*FactorFor</f>
        <v>50000</v>
      </c>
      <c r="AE4" s="106" t="n">
        <f aca="false">IF(OR(AND($Y$11&gt;0,OR(AND($B$8=$P4,$J$8&gt;$L$8),AND($D$8=$P4,$J$8&lt;$L$8))),AND($Y$12&gt;0,OR(AND($B$9=$P4,$J$9&gt;$L$9),AND($D$9=$P4,$J$9&lt;$L$9)))),1,0)</f>
        <v>0</v>
      </c>
      <c r="AF4" s="106" t="n">
        <f aca="false">INDEX(Language!$D$5:$D$63,MATCH($P4,Language!$E$5:$E$63,0),1)</f>
        <v>3</v>
      </c>
      <c r="AG4" s="106"/>
    </row>
    <row r="5" customFormat="false" ht="14.5" hidden="false" customHeight="false" outlineLevel="0" collapsed="false">
      <c r="B5" s="741" t="str">
        <f aca="true">INDIRECT("'"&amp;References!$A$1&amp;"'!"&amp;$B$1&amp;References!$G6)</f>
        <v>Italy</v>
      </c>
      <c r="C5" s="742" t="s">
        <v>72</v>
      </c>
      <c r="D5" s="743" t="str">
        <f aca="true">INDIRECT("'"&amp;References!$A$1&amp;"'!"&amp;$D$1&amp;References!$G6)</f>
        <v>Albania</v>
      </c>
      <c r="E5" s="741" t="str">
        <f aca="true">IF(OR(INDIRECT("'"&amp;References!$A$1&amp;"'!"&amp;$B$1&amp;References!$H6)="",INDIRECT("'"&amp;References!$A$1&amp;"'!"&amp;$D$1&amp;References!$H6)=""),"",INDIRECT("'"&amp;References!$A$1&amp;"'!"&amp;$B$1&amp;References!$H6))</f>
        <v/>
      </c>
      <c r="F5" s="742" t="s">
        <v>72</v>
      </c>
      <c r="G5" s="744" t="str">
        <f aca="true">IF(OR(INDIRECT("'"&amp;References!$A$1&amp;"'!"&amp;$B$1&amp;References!$H6)="",INDIRECT("'"&amp;References!$A$1&amp;"'!"&amp;$D$1&amp;References!$H6)=""),"",INDIRECT("'"&amp;References!$A$1&amp;"'!"&amp;$D$1&amp;References!$H6))</f>
        <v/>
      </c>
      <c r="H5" s="106" t="n">
        <f aca="false">IF($M5&gt;0,IF($E5&gt;$G5,3,IF($E5=$G5,1,0)),0)</f>
        <v>0</v>
      </c>
      <c r="I5" s="106" t="n">
        <f aca="false">IF($M5&gt;0,IF($E5&lt;$G5,3,IF($E5=$G5,1,0)),0)</f>
        <v>0</v>
      </c>
      <c r="L5" s="33"/>
      <c r="M5" s="106" t="n">
        <f aca="false">IF(AND($E5&lt;&gt;"",$G5&lt;&gt;""),1,0)</f>
        <v>0</v>
      </c>
      <c r="N5" s="106"/>
      <c r="O5" s="106" t="s">
        <v>57</v>
      </c>
      <c r="P5" s="738" t="str">
        <f aca="false">VLOOKUP($Q$1&amp;ROW($A2),Groups!$B$7:$D$35,3,0)</f>
        <v>Croatia</v>
      </c>
      <c r="Q5" s="106" t="n">
        <f aca="false">SUMIF($B$4:$B$9,P5,$H$4:$H$9)+SUMIF($D$4:$D$9,P5,$I$4:$I$9)</f>
        <v>0</v>
      </c>
      <c r="R5" s="106" t="n">
        <f aca="false">S5-T5</f>
        <v>0</v>
      </c>
      <c r="S5" s="106" t="n">
        <f aca="false">SUMIF($B$4:$B$9,$P5,$E$4:$E$9)+SUMIF($D$4:$D$9,$P5,$G$4:$G$9)</f>
        <v>0</v>
      </c>
      <c r="T5" s="106" t="n">
        <f aca="false">SUMIF($B$4:$B$9,$P5,$G$4:$G$9)+SUMIF($D$4:$D$9,$P5,$E$4:$E$9)</f>
        <v>0</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50000.0000003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0</v>
      </c>
      <c r="AD5" s="740" t="n">
        <f aca="false">$Q5*FactorPts+(GDzero+$R5)*FactorGD+$S5*FactorFor</f>
        <v>50000</v>
      </c>
      <c r="AE5" s="106" t="n">
        <f aca="false">IF(OR(AND($Y$11&gt;0,OR(AND($B$8=$P5,$J$8&gt;$L$8),AND($D$8=$P5,$J$8&lt;$L$8))),AND($Y$12&gt;0,OR(AND($B$9=$P5,$J$9&gt;$L$9),AND($D$9=$P5,$J$9&lt;$L$9)))),1,0)</f>
        <v>0</v>
      </c>
      <c r="AF5" s="106" t="n">
        <f aca="false">INDEX(Language!$D$5:$D$63,MATCH($P5,Language!$E$5:$E$63,0),1)</f>
        <v>14</v>
      </c>
    </row>
    <row r="6" customFormat="false" ht="14.5" hidden="false" customHeight="false" outlineLevel="0" collapsed="false">
      <c r="B6" s="741" t="str">
        <f aca="true">INDIRECT("'"&amp;References!$A$1&amp;"'!"&amp;$B$1&amp;References!$G7)</f>
        <v>Croatia</v>
      </c>
      <c r="C6" s="742" t="s">
        <v>72</v>
      </c>
      <c r="D6" s="743" t="str">
        <f aca="true">INDIRECT("'"&amp;References!$A$1&amp;"'!"&amp;$D$1&amp;References!$G7)</f>
        <v>Albania</v>
      </c>
      <c r="E6" s="741" t="str">
        <f aca="true">IF(OR(INDIRECT("'"&amp;References!$A$1&amp;"'!"&amp;$B$1&amp;References!$H7)="",INDIRECT("'"&amp;References!$A$1&amp;"'!"&amp;$D$1&amp;References!$H7)=""),"",INDIRECT("'"&amp;References!$A$1&amp;"'!"&amp;$B$1&amp;References!$H7))</f>
        <v/>
      </c>
      <c r="F6" s="742" t="s">
        <v>72</v>
      </c>
      <c r="G6" s="744" t="str">
        <f aca="true">IF(OR(INDIRECT("'"&amp;References!$A$1&amp;"'!"&amp;$B$1&amp;References!$H7)="",INDIRECT("'"&amp;References!$A$1&amp;"'!"&amp;$D$1&amp;References!$H7)=""),"",INDIRECT("'"&amp;References!$A$1&amp;"'!"&amp;$D$1&amp;References!$H7))</f>
        <v/>
      </c>
      <c r="H6" s="106" t="n">
        <f aca="false">IF($M6&gt;0,IF($E6&gt;$G6,3,IF($E6=$G6,1,0)),0)</f>
        <v>0</v>
      </c>
      <c r="I6" s="106" t="n">
        <f aca="false">IF($M6&gt;0,IF($E6&lt;$G6,3,IF($E6=$G6,1,0)),0)</f>
        <v>0</v>
      </c>
      <c r="L6" s="33"/>
      <c r="M6" s="106" t="n">
        <f aca="false">IF(AND($E6&lt;&gt;"",$G6&lt;&gt;""),1,0)</f>
        <v>0</v>
      </c>
      <c r="N6" s="106"/>
      <c r="O6" s="106" t="s">
        <v>73</v>
      </c>
      <c r="P6" s="738" t="str">
        <f aca="false">VLOOKUP($Q$1&amp;ROW($A3),Groups!$B$7:$D$35,3,0)</f>
        <v>Italy</v>
      </c>
      <c r="Q6" s="106" t="n">
        <f aca="false">SUMIF($B$4:$B$9,P6,$H$4:$H$9)+SUMIF($D$4:$D$9,P6,$I$4:$I$9)</f>
        <v>0</v>
      </c>
      <c r="R6" s="106" t="n">
        <f aca="false">S6-T6</f>
        <v>0</v>
      </c>
      <c r="S6" s="106" t="n">
        <f aca="false">SUMIF($B$4:$B$9,$P6,$E$4:$E$9)+SUMIF($D$4:$D$9,$P6,$G$4:$G$9)</f>
        <v>0</v>
      </c>
      <c r="T6" s="106" t="n">
        <f aca="false">SUMIF($B$4:$B$9,$P6,$G$4:$G$9)+SUMIF($D$4:$D$9,$P6,$E$4:$E$9)</f>
        <v>0</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50000.0000002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0</v>
      </c>
      <c r="AD6" s="740" t="n">
        <f aca="false">$Q6*FactorPts+(GDzero+$R6)*FactorGD+$S6*FactorFor</f>
        <v>50000</v>
      </c>
      <c r="AE6" s="106" t="n">
        <f aca="false">IF(OR(AND($Y$11&gt;0,OR(AND($B$8=$P6,$J$8&gt;$L$8),AND($D$8=$P6,$J$8&lt;$L$8))),AND($Y$12&gt;0,OR(AND($B$9=$P6,$J$9&gt;$L$9),AND($D$9=$P6,$J$9&lt;$L$9)))),1,0)</f>
        <v>0</v>
      </c>
      <c r="AF6" s="106" t="n">
        <f aca="false">INDEX(Language!$D$5:$D$63,MATCH($P6,Language!$E$5:$E$63,0),1)</f>
        <v>18</v>
      </c>
    </row>
    <row r="7" customFormat="false" ht="14.5" hidden="false" customHeight="false" outlineLevel="0" collapsed="false">
      <c r="B7" s="741" t="str">
        <f aca="true">INDIRECT("'"&amp;References!$A$1&amp;"'!"&amp;$B$1&amp;References!$G8)</f>
        <v>Spain</v>
      </c>
      <c r="C7" s="742" t="s">
        <v>72</v>
      </c>
      <c r="D7" s="743" t="str">
        <f aca="true">INDIRECT("'"&amp;References!$A$1&amp;"'!"&amp;$D$1&amp;References!$G8)</f>
        <v>Italy</v>
      </c>
      <c r="E7" s="741" t="str">
        <f aca="true">IF(OR(INDIRECT("'"&amp;References!$A$1&amp;"'!"&amp;$B$1&amp;References!$H8)="",INDIRECT("'"&amp;References!$A$1&amp;"'!"&amp;$D$1&amp;References!$H8)=""),"",INDIRECT("'"&amp;References!$A$1&amp;"'!"&amp;$B$1&amp;References!$H8))</f>
        <v/>
      </c>
      <c r="F7" s="742" t="s">
        <v>72</v>
      </c>
      <c r="G7" s="744" t="str">
        <f aca="true">IF(OR(INDIRECT("'"&amp;References!$A$1&amp;"'!"&amp;$B$1&amp;References!$H8)="",INDIRECT("'"&amp;References!$A$1&amp;"'!"&amp;$D$1&amp;References!$H8)=""),"",INDIRECT("'"&amp;References!$A$1&amp;"'!"&amp;$D$1&amp;References!$H8))</f>
        <v/>
      </c>
      <c r="H7" s="106" t="n">
        <f aca="false">IF($M7&gt;0,IF($E7&gt;$G7,3,IF($E7=$G7,1,0)),0)</f>
        <v>0</v>
      </c>
      <c r="I7" s="106" t="n">
        <f aca="false">IF($M7&gt;0,IF($E7&lt;$G7,3,IF($E7=$G7,1,0)),0)</f>
        <v>0</v>
      </c>
      <c r="L7" s="33"/>
      <c r="M7" s="106" t="n">
        <f aca="false">IF(AND($E7&lt;&gt;"",$G7&lt;&gt;""),1,0)</f>
        <v>0</v>
      </c>
      <c r="N7" s="106"/>
      <c r="O7" s="106" t="s">
        <v>74</v>
      </c>
      <c r="P7" s="738" t="str">
        <f aca="false">VLOOKUP($Q$1&amp;ROW($A4),Groups!$B$7:$D$35,3,0)</f>
        <v>Albania</v>
      </c>
      <c r="Q7" s="106" t="n">
        <f aca="false">SUMIF($B$4:$B$9,P7,$H$4:$H$9)+SUMIF($D$4:$D$9,P7,$I$4:$I$9)</f>
        <v>0</v>
      </c>
      <c r="R7" s="106" t="n">
        <f aca="false">S7-T7</f>
        <v>0</v>
      </c>
      <c r="S7" s="106" t="n">
        <f aca="false">SUMIF($B$4:$B$9,$P7,$E$4:$E$9)+SUMIF($D$4:$D$9,$P7,$G$4:$G$9)</f>
        <v>0</v>
      </c>
      <c r="T7" s="106" t="n">
        <f aca="false">SUMIF($B$4:$B$9,$P7,$G$4:$G$9)+SUMIF($D$4:$D$9,$P7,$E$4:$E$9)</f>
        <v>0</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50000.0000001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0</v>
      </c>
      <c r="AD7" s="740" t="n">
        <f aca="false">$Q7*FactorPts+(GDzero+$R7)*FactorGD+$S7*FactorFor</f>
        <v>50000</v>
      </c>
      <c r="AE7" s="106" t="n">
        <f aca="false">IF(OR(AND($Y$11&gt;0,OR(AND($B$8=$P7,$J$8&gt;$L$8),AND($D$8=$P7,$J$8&lt;$L$8))),AND($Y$12&gt;0,OR(AND($B$9=$P7,$J$9&gt;$L$9),AND($D$9=$P7,$J$9&lt;$L$9)))),1,0)</f>
        <v>0</v>
      </c>
      <c r="AF7" s="106" t="n">
        <f aca="false">INDEX(Language!$D$5:$D$63,MATCH($P7,Language!$E$5:$E$63,0),1)</f>
        <v>10</v>
      </c>
    </row>
    <row r="8" customFormat="false" ht="14.5" hidden="false" customHeight="false" outlineLevel="0" collapsed="false">
      <c r="B8" s="741" t="str">
        <f aca="true">INDIRECT("'"&amp;References!$A$1&amp;"'!"&amp;$B$1&amp;References!$G9)</f>
        <v>Albania</v>
      </c>
      <c r="C8" s="742" t="s">
        <v>72</v>
      </c>
      <c r="D8" s="743" t="str">
        <f aca="true">INDIRECT("'"&amp;References!$A$1&amp;"'!"&amp;$D$1&amp;References!$G9)</f>
        <v>Spain</v>
      </c>
      <c r="E8" s="741" t="str">
        <f aca="true">IF(OR(INDIRECT("'"&amp;References!$A$1&amp;"'!"&amp;$B$1&amp;References!$H9)="",INDIRECT("'"&amp;References!$A$1&amp;"'!"&amp;$D$1&amp;References!$H9)=""),"",INDIRECT("'"&amp;References!$A$1&amp;"'!"&amp;$B$1&amp;References!$H9))</f>
        <v/>
      </c>
      <c r="F8" s="742" t="s">
        <v>72</v>
      </c>
      <c r="G8" s="744" t="str">
        <f aca="true">IF(OR(INDIRECT("'"&amp;References!$A$1&amp;"'!"&amp;$B$1&amp;References!$H9)="",INDIRECT("'"&amp;References!$A$1&amp;"'!"&amp;$D$1&amp;References!$H9)=""),"",INDIRECT("'"&amp;References!$A$1&amp;"'!"&amp;$D$1&amp;References!$H9))</f>
        <v/>
      </c>
      <c r="H8" s="106" t="n">
        <f aca="false">IF($M8&gt;0,IF($E8&gt;$G8,3,IF($E8=$G8,1,0)),0)</f>
        <v>0</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0</v>
      </c>
      <c r="N8" s="106"/>
      <c r="Z8" s="292"/>
    </row>
    <row r="9" customFormat="false" ht="14.5" hidden="false" customHeight="false" outlineLevel="0" collapsed="false">
      <c r="B9" s="741" t="str">
        <f aca="true">INDIRECT("'"&amp;References!$A$1&amp;"'!"&amp;$B$1&amp;References!$G10)</f>
        <v>Croatia</v>
      </c>
      <c r="C9" s="742" t="s">
        <v>72</v>
      </c>
      <c r="D9" s="743" t="str">
        <f aca="true">INDIRECT("'"&amp;References!$A$1&amp;"'!"&amp;$D$1&amp;References!$G10)</f>
        <v>Italy</v>
      </c>
      <c r="E9" s="741" t="str">
        <f aca="true">IF(OR(INDIRECT("'"&amp;References!$A$1&amp;"'!"&amp;$B$1&amp;References!$H10)="",INDIRECT("'"&amp;References!$A$1&amp;"'!"&amp;$D$1&amp;References!$H10)=""),"",INDIRECT("'"&amp;References!$A$1&amp;"'!"&amp;$B$1&amp;References!$H10))</f>
        <v/>
      </c>
      <c r="F9" s="742" t="s">
        <v>72</v>
      </c>
      <c r="G9" s="744" t="str">
        <f aca="true">IF(OR(INDIRECT("'"&amp;References!$A$1&amp;"'!"&amp;$B$1&amp;References!$H10)="",INDIRECT("'"&amp;References!$A$1&amp;"'!"&amp;$D$1&amp;References!$H10)=""),"",INDIRECT("'"&amp;References!$A$1&amp;"'!"&amp;$D$1&amp;References!$H10))</f>
        <v/>
      </c>
      <c r="H9" s="106" t="n">
        <f aca="false">IF($M9&gt;0,IF($E9&gt;$G9,3,IF($E9=$G9,1,0)),0)</f>
        <v>0</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0</v>
      </c>
      <c r="N9" s="106"/>
      <c r="Z9" s="745" t="s">
        <v>1779</v>
      </c>
      <c r="AA9" s="745"/>
      <c r="AB9" s="745"/>
      <c r="AC9" s="745"/>
      <c r="AD9" s="745"/>
      <c r="AE9" s="745"/>
    </row>
    <row r="10" customFormat="false" ht="15" hidden="false" customHeight="false" outlineLevel="0" collapsed="false">
      <c r="L10" s="709" t="s">
        <v>1179</v>
      </c>
      <c r="M10" s="746" t="n">
        <f aca="false">SUM($M$4:$M$9)</f>
        <v>0</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Spain</v>
      </c>
      <c r="Q11" s="751" t="n">
        <f aca="false">INDEX(Q$4:Q$7,MATCH($V11,$V$4:$V$7,0))</f>
        <v>0</v>
      </c>
      <c r="R11" s="752" t="n">
        <f aca="false">INDEX(R$4:R$7,MATCH($V11,$V$4:$V$7,0))</f>
        <v>0</v>
      </c>
      <c r="S11" s="752" t="n">
        <f aca="false">INDEX(S$4:S$7,MATCH($V11,$V$4:$V$7,0))</f>
        <v>0</v>
      </c>
      <c r="T11" s="752" t="n">
        <f aca="false">INDEX(T$4:T$7,MATCH($V11,$V$4:$V$7,0))</f>
        <v>0</v>
      </c>
      <c r="U11" s="752" t="n">
        <f aca="false">INDEX(U$4:U$7,MATCH($V11,$V$4:$V$7,0))</f>
        <v>0</v>
      </c>
      <c r="V11" s="753" t="n">
        <f aca="false">LARGE($V$4:$V$7,ROW(A1))</f>
        <v>50000.0000004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Croatia</v>
      </c>
      <c r="Q12" s="135" t="n">
        <f aca="false">INDEX(Q$4:Q$7,MATCH($V12,$V$4:$V$7,0))</f>
        <v>0</v>
      </c>
      <c r="R12" s="106" t="n">
        <f aca="false">INDEX(R$4:R$7,MATCH($V12,$V$4:$V$7,0))</f>
        <v>0</v>
      </c>
      <c r="S12" s="106" t="n">
        <f aca="false">INDEX(S$4:S$7,MATCH($V12,$V$4:$V$7,0))</f>
        <v>0</v>
      </c>
      <c r="T12" s="106" t="n">
        <f aca="false">INDEX(T$4:T$7,MATCH($V12,$V$4:$V$7,0))</f>
        <v>0</v>
      </c>
      <c r="U12" s="106" t="n">
        <f aca="false">INDEX(U$4:U$7,MATCH($V12,$V$4:$V$7,0))</f>
        <v>0</v>
      </c>
      <c r="V12" s="760" t="n">
        <f aca="false">LARGE($V$4:$V$7,ROW(A2))</f>
        <v>50000.0000003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Italy</v>
      </c>
      <c r="Q13" s="135" t="n">
        <f aca="false">INDEX(Q$4:Q$7,MATCH($V13,$V$4:$V$7,0))</f>
        <v>0</v>
      </c>
      <c r="R13" s="106" t="n">
        <f aca="false">INDEX(R$4:R$7,MATCH($V13,$V$4:$V$7,0))</f>
        <v>0</v>
      </c>
      <c r="S13" s="106" t="n">
        <f aca="false">INDEX(S$4:S$7,MATCH($V13,$V$4:$V$7,0))</f>
        <v>0</v>
      </c>
      <c r="T13" s="106" t="n">
        <f aca="false">INDEX(T$4:T$7,MATCH($V13,$V$4:$V$7,0))</f>
        <v>0</v>
      </c>
      <c r="U13" s="106" t="n">
        <f aca="false">INDEX(U$4:U$7,MATCH($V13,$V$4:$V$7,0))</f>
        <v>0</v>
      </c>
      <c r="V13" s="760" t="n">
        <f aca="false">LARGE($V$4:$V$7,ROW(A3))</f>
        <v>50000.0000002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Albania</v>
      </c>
      <c r="Q14" s="765" t="n">
        <f aca="false">INDEX(Q$4:Q$7,MATCH($V14,$V$4:$V$7,0))</f>
        <v>0</v>
      </c>
      <c r="R14" s="766" t="n">
        <f aca="false">INDEX(R$4:R$7,MATCH($V14,$V$4:$V$7,0))</f>
        <v>0</v>
      </c>
      <c r="S14" s="766" t="n">
        <f aca="false">INDEX(S$4:S$7,MATCH($V14,$V$4:$V$7,0))</f>
        <v>0</v>
      </c>
      <c r="T14" s="766" t="n">
        <f aca="false">INDEX(T$4:T$7,MATCH($V14,$V$4:$V$7,0))</f>
        <v>0</v>
      </c>
      <c r="U14" s="766" t="n">
        <f aca="false">INDEX(U$4:U$7,MATCH($V14,$V$4:$V$7,0))</f>
        <v>0</v>
      </c>
      <c r="V14" s="767" t="n">
        <f aca="false">LARGE($V$4:$V$7,ROW(A4))</f>
        <v>50000.0000001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1</v>
      </c>
    </row>
    <row r="17" customFormat="false" ht="15.5" hidden="false" customHeight="false" outlineLevel="0" collapsed="false">
      <c r="B17" s="106"/>
      <c r="C17" s="106"/>
      <c r="D17" s="106"/>
      <c r="G17" s="776"/>
      <c r="H17" s="752" t="str">
        <f aca="false">LEFT($P$4,3)</f>
        <v>Spa</v>
      </c>
      <c r="I17" s="752" t="str">
        <f aca="false">LEFT($P$5,3)</f>
        <v>Cro</v>
      </c>
      <c r="J17" s="752" t="str">
        <f aca="false">LEFT($P$6,3)</f>
        <v>Ita</v>
      </c>
      <c r="K17" s="777" t="str">
        <f aca="false">LEFT($P$7,3)</f>
        <v>Alb</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Spain</v>
      </c>
      <c r="F18" s="779"/>
      <c r="G18" s="779"/>
      <c r="H18" s="780"/>
      <c r="I18" s="752" t="n">
        <f aca="false">SUMIFS($E$4:$E$9,$B$4:$B$9,$P$4,$D$4:$D$9,$P$5)+SUMIFS($G$4:$G$9,$B$4:$B$9,$P$5,$D$4:$D$9,$P$4)</f>
        <v>0</v>
      </c>
      <c r="J18" s="752" t="n">
        <f aca="false">SUMIFS($E$4:$E$9,$B$4:$B$9,$P$4,$D$4:$D$9,$P$6)+SUMIFS($G$4:$G$9,$B$4:$B$9,$P$6,$D$4:$D$9,$P$4)</f>
        <v>0</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Spain</v>
      </c>
      <c r="Q18" s="106" t="n">
        <f aca="false">SUMIFS($H$4:$H$9,$B$4:$B$9,$P18,$D$4:$D$9,"&lt;&gt;"&amp;$P$21)+SUMIFS($I$4:$I$9,$B$4:$B$9,"&lt;&gt;"&amp;$P$21,$D$4:$D$9,$P18)</f>
        <v>0</v>
      </c>
      <c r="R18" s="106" t="n">
        <f aca="false">S18-T18</f>
        <v>0</v>
      </c>
      <c r="S18" s="106" t="n">
        <f aca="false">SUMIFS($E$4:$E$9,$B$4:$B$9,$P18,$D$4:$D$9,"&lt;&gt;"&amp;$P$21)+SUMIFS($G$4:$G$9,$B$4:$B$9,"&lt;&gt;"&amp;$P$21,$D$4:$D$9,$P18)</f>
        <v>0</v>
      </c>
      <c r="T18" s="106" t="n">
        <f aca="false">SUMIFS($G$4:$G$9,$B$4:$B$9,$P18,$D$4:$D$9,"&lt;&gt;"&amp;$P$21)+SUMIFS($E$4:$E$9,$B$4:$B$9,"&lt;&gt;"&amp;$P$21,$D$4:$D$9,$P18)</f>
        <v>0</v>
      </c>
      <c r="U18" s="106"/>
      <c r="V18" s="782" t="n">
        <f aca="false">Q18*FactorPts+(GDzero+R18)*FactorGD+S18*FactorFor</f>
        <v>50000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0</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Croatia</v>
      </c>
      <c r="F19" s="786"/>
      <c r="G19" s="786"/>
      <c r="H19" s="759" t="n">
        <f aca="false">SUMIFS($E$4:$E$9,$B$4:$B$9,$P$5,$D$4:$D$9,$P$4)+SUMIFS($G$4:$G$9,$B$4:$B$9,$P$4,$D$4:$D$9,$P$5)</f>
        <v>0</v>
      </c>
      <c r="I19" s="787"/>
      <c r="J19" s="106" t="n">
        <f aca="false">SUMIFS($E$4:$E$9,$B$4:$B$9,$P$5,$D$4:$D$9,$P$6)+SUMIFS($G$4:$G$9,$B$4:$B$9,$P$6,$D$4:$D$9,$P$5)</f>
        <v>0</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Croatia</v>
      </c>
      <c r="Q19" s="106" t="n">
        <f aca="false">SUMIFS($H$4:$H$9,$B$4:$B$9,$P19,$D$4:$D$9,"&lt;&gt;"&amp;$P$21)+SUMIFS($I$4:$I$9,$B$4:$B$9,"&lt;&gt;"&amp;$P$21,$D$4:$D$9,$P19)</f>
        <v>0</v>
      </c>
      <c r="R19" s="106" t="n">
        <f aca="false">S19-T19</f>
        <v>0</v>
      </c>
      <c r="S19" s="106" t="n">
        <f aca="false">SUMIFS($E$4:$E$9,$B$4:$B$9,$P19,$D$4:$D$9,"&lt;&gt;"&amp;$P$21)+SUMIFS($G$4:$G$9,$B$4:$B$9,"&lt;&gt;"&amp;$P$21,$D$4:$D$9,$P19)</f>
        <v>0</v>
      </c>
      <c r="T19" s="106" t="n">
        <f aca="false">SUMIFS($G$4:$G$9,$B$4:$B$9,$P19,$D$4:$D$9,"&lt;&gt;"&amp;$P$21)+SUMIFS($E$4:$E$9,$B$4:$B$9,"&lt;&gt;"&amp;$P$21,$D$4:$D$9,$P19)</f>
        <v>0</v>
      </c>
      <c r="U19" s="106"/>
      <c r="V19" s="782" t="n">
        <f aca="false">Q19*FactorPts+(GDzero+R19)*FactorGD+S19*FactorFor</f>
        <v>50000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Italy</v>
      </c>
      <c r="F20" s="786"/>
      <c r="G20" s="786"/>
      <c r="H20" s="759" t="n">
        <f aca="false">SUMIFS($E$4:$E$9,$B$4:$B$9,$P$6,$D$4:$D$9,$P$4)+SUMIFS($G$4:$G$9,$B$4:$B$9,$P$4,$D$4:$D$9,$P$6)</f>
        <v>0</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Italy</v>
      </c>
      <c r="Q20" s="106" t="n">
        <f aca="false">SUMIFS($H$4:$H$9,$B$4:$B$9,$P20,$D$4:$D$9,"&lt;&gt;"&amp;$P$21)+SUMIFS($I$4:$I$9,$B$4:$B$9,"&lt;&gt;"&amp;$P$21,$D$4:$D$9,$P20)</f>
        <v>0</v>
      </c>
      <c r="R20" s="106" t="n">
        <f aca="false">S20-T20</f>
        <v>0</v>
      </c>
      <c r="S20" s="106" t="n">
        <f aca="false">SUMIFS($E$4:$E$9,$B$4:$B$9,$P20,$D$4:$D$9,"&lt;&gt;"&amp;$P$21)+SUMIFS($G$4:$G$9,$B$4:$B$9,"&lt;&gt;"&amp;$P$21,$D$4:$D$9,$P20)</f>
        <v>0</v>
      </c>
      <c r="T20" s="106" t="n">
        <f aca="false">SUMIFS($G$4:$G$9,$B$4:$B$9,$P20,$D$4:$D$9,"&lt;&gt;"&amp;$P$21)+SUMIFS($E$4:$E$9,$B$4:$B$9,"&lt;&gt;"&amp;$P$21,$D$4:$D$9,$P20)</f>
        <v>0</v>
      </c>
      <c r="U20" s="106"/>
      <c r="V20" s="782" t="n">
        <f aca="false">Q20*FactorPts+(GDzero+R20)*FactorGD+S20*FactorFor</f>
        <v>50000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Albania</v>
      </c>
      <c r="F21" s="792"/>
      <c r="G21" s="792"/>
      <c r="H21" s="763" t="n">
        <f aca="false">SUMIFS($E$4:$E$9,$B$4:$B$9,$P$7,$D$4:$D$9,$P$4)+SUMIFS($G$4:$G$9,$B$4:$B$9,$P$4,$D$4:$D$9,$P$7)</f>
        <v>0</v>
      </c>
      <c r="I21" s="766" t="n">
        <f aca="false">SUMIFS($E$4:$E$9,$B$4:$B$9,$P$7,$D$4:$D$9,$P$5)+SUMIFS($G$4:$G$9,$B$4:$B$9,$P$5,$D$4:$D$9,$P$7)</f>
        <v>0</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Albania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Spain</v>
      </c>
      <c r="Q23" s="106" t="n">
        <f aca="false">SUMIFS($H$4:$H$9,$B$4:$B$9,$P23,$D$4:$D$9,"&lt;&gt;"&amp;$P$26)+SUMIFS($I$4:$I$9,$B$4:$B$9,"&lt;&gt;"&amp;$P$26,$D$4:$D$9,$P23)</f>
        <v>0</v>
      </c>
      <c r="R23" s="106" t="n">
        <f aca="false">S23-T23</f>
        <v>0</v>
      </c>
      <c r="S23" s="106" t="n">
        <f aca="false">SUMIFS($E$4:$E$9,$B$4:$B$9,$P23,$D$4:$D$9,"&lt;&gt;"&amp;$P$26)+SUMIFS($G$4:$G$9,$B$4:$B$9,"&lt;&gt;"&amp;$P$26,$D$4:$D$9,$P23)</f>
        <v>0</v>
      </c>
      <c r="T23" s="106" t="n">
        <f aca="false">SUMIFS($G$4:$G$9,$B$4:$B$9,$P23,$D$4:$D$9,"&lt;&gt;"&amp;$P$26)+SUMIFS($E$4:$E$9,$B$4:$B$9,"&lt;&gt;"&amp;$P$26,$D$4:$D$9,$P23)</f>
        <v>0</v>
      </c>
      <c r="U23" s="106"/>
      <c r="V23" s="782" t="n">
        <f aca="false">Q23*FactorPts+(GDzero+R23)*FactorGD+S23*FactorFor</f>
        <v>50000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Croatia</v>
      </c>
      <c r="Q24" s="106" t="n">
        <f aca="false">SUMIFS($H$4:$H$9,$B$4:$B$9,$P24,$D$4:$D$9,"&lt;&gt;"&amp;$P$26)+SUMIFS($I$4:$I$9,$B$4:$B$9,"&lt;&gt;"&amp;$P$26,$D$4:$D$9,$P24)</f>
        <v>0</v>
      </c>
      <c r="R24" s="106" t="n">
        <f aca="false">S24-T24</f>
        <v>0</v>
      </c>
      <c r="S24" s="106" t="n">
        <f aca="false">SUMIFS($E$4:$E$9,$B$4:$B$9,$P24,$D$4:$D$9,"&lt;&gt;"&amp;$P$26)+SUMIFS($G$4:$G$9,$B$4:$B$9,"&lt;&gt;"&amp;$P$26,$D$4:$D$9,$P24)</f>
        <v>0</v>
      </c>
      <c r="T24" s="106" t="n">
        <f aca="false">SUMIFS($G$4:$G$9,$B$4:$B$9,$P24,$D$4:$D$9,"&lt;&gt;"&amp;$P$26)+SUMIFS($E$4:$E$9,$B$4:$B$9,"&lt;&gt;"&amp;$P$26,$D$4:$D$9,$P24)</f>
        <v>0</v>
      </c>
      <c r="U24" s="106"/>
      <c r="V24" s="782" t="n">
        <f aca="false">Q24*FactorPts+(GDzero+R24)*FactorGD+S24*FactorFor</f>
        <v>50000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Albania</v>
      </c>
      <c r="Q25" s="106" t="n">
        <f aca="false">SUMIFS($H$4:$H$9,$B$4:$B$9,$P25,$D$4:$D$9,"&lt;&gt;"&amp;$P$26)+SUMIFS($I$4:$I$9,$B$4:$B$9,"&lt;&gt;"&amp;$P$26,$D$4:$D$9,$P25)</f>
        <v>0</v>
      </c>
      <c r="R25" s="106" t="n">
        <f aca="false">S25-T25</f>
        <v>0</v>
      </c>
      <c r="S25" s="106" t="n">
        <f aca="false">SUMIFS($E$4:$E$9,$B$4:$B$9,$P25,$D$4:$D$9,"&lt;&gt;"&amp;$P$26)+SUMIFS($G$4:$G$9,$B$4:$B$9,"&lt;&gt;"&amp;$P$26,$D$4:$D$9,$P25)</f>
        <v>0</v>
      </c>
      <c r="T25" s="106" t="n">
        <f aca="false">SUMIFS($G$4:$G$9,$B$4:$B$9,$P25,$D$4:$D$9,"&lt;&gt;"&amp;$P$26)+SUMIFS($E$4:$E$9,$B$4:$B$9,"&lt;&gt;"&amp;$P$26,$D$4:$D$9,$P25)</f>
        <v>0</v>
      </c>
      <c r="U25" s="106"/>
      <c r="V25" s="782" t="n">
        <f aca="false">Q25*FactorPts+(GDzero+R25)*FactorGD+S25*FactorFor</f>
        <v>50000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Italy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Spain</v>
      </c>
      <c r="Q28" s="106" t="n">
        <f aca="false">SUMIFS($H$4:$H$9,$B$4:$B$9,$P28,$D$4:$D$9,"&lt;&gt;"&amp;$P$31)+SUMIFS($I$4:$I$9,$B$4:$B$9,"&lt;&gt;"&amp;$P$31,$D$4:$D$9,$P28)</f>
        <v>0</v>
      </c>
      <c r="R28" s="106" t="n">
        <f aca="false">S28-T28</f>
        <v>0</v>
      </c>
      <c r="S28" s="106" t="n">
        <f aca="false">SUMIFS($E$4:$E$9,$B$4:$B$9,$P28,$D$4:$D$9,"&lt;&gt;"&amp;$P$31)+SUMIFS($G$4:$G$9,$B$4:$B$9,"&lt;&gt;"&amp;$P$31,$D$4:$D$9,$P28)</f>
        <v>0</v>
      </c>
      <c r="T28" s="106" t="n">
        <f aca="false">SUMIFS($G$4:$G$9,$B$4:$B$9,$P28,$D$4:$D$9,"&lt;&gt;"&amp;$P$31)+SUMIFS($E$4:$E$9,$B$4:$B$9,"&lt;&gt;"&amp;$P$31,$D$4:$D$9,$P28)</f>
        <v>0</v>
      </c>
      <c r="U28" s="106"/>
      <c r="V28" s="782" t="n">
        <f aca="false">Q28*FactorPts+(GDzero+R28)*FactorGD+S28*FactorFor</f>
        <v>50000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0</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57</v>
      </c>
      <c r="P29" s="0" t="str">
        <f aca="false">$P$6</f>
        <v>Italy</v>
      </c>
      <c r="Q29" s="106" t="n">
        <f aca="false">SUMIFS($H$4:$H$9,$B$4:$B$9,$P29,$D$4:$D$9,"&lt;&gt;"&amp;$P$31)+SUMIFS($I$4:$I$9,$B$4:$B$9,"&lt;&gt;"&amp;$P$31,$D$4:$D$9,$P29)</f>
        <v>0</v>
      </c>
      <c r="R29" s="106" t="n">
        <f aca="false">S29-T29</f>
        <v>0</v>
      </c>
      <c r="S29" s="106" t="n">
        <f aca="false">SUMIFS($E$4:$E$9,$B$4:$B$9,$P29,$D$4:$D$9,"&lt;&gt;"&amp;$P$31)+SUMIFS($G$4:$G$9,$B$4:$B$9,"&lt;&gt;"&amp;$P$31,$D$4:$D$9,$P29)</f>
        <v>0</v>
      </c>
      <c r="T29" s="106" t="n">
        <f aca="false">SUMIFS($G$4:$G$9,$B$4:$B$9,$P29,$D$4:$D$9,"&lt;&gt;"&amp;$P$31)+SUMIFS($E$4:$E$9,$B$4:$B$9,"&lt;&gt;"&amp;$P$31,$D$4:$D$9,$P29)</f>
        <v>0</v>
      </c>
      <c r="U29" s="106"/>
      <c r="V29" s="782" t="n">
        <f aca="false">Q29*FactorPts+(GDzero+R29)*FactorGD+S29*FactorFor</f>
        <v>50000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73</v>
      </c>
      <c r="P30" s="0" t="str">
        <f aca="false">$P$7</f>
        <v>Albania</v>
      </c>
      <c r="Q30" s="106" t="n">
        <f aca="false">SUMIFS($H$4:$H$9,$B$4:$B$9,$P30,$D$4:$D$9,"&lt;&gt;"&amp;$P$31)+SUMIFS($I$4:$I$9,$B$4:$B$9,"&lt;&gt;"&amp;$P$31,$D$4:$D$9,$P30)</f>
        <v>0</v>
      </c>
      <c r="R30" s="106" t="n">
        <f aca="false">S30-T30</f>
        <v>0</v>
      </c>
      <c r="S30" s="106" t="n">
        <f aca="false">SUMIFS($E$4:$E$9,$B$4:$B$9,$P30,$D$4:$D$9,"&lt;&gt;"&amp;$P$31)+SUMIFS($G$4:$G$9,$B$4:$B$9,"&lt;&gt;"&amp;$P$31,$D$4:$D$9,$P30)</f>
        <v>0</v>
      </c>
      <c r="T30" s="106" t="n">
        <f aca="false">SUMIFS($G$4:$G$9,$B$4:$B$9,$P30,$D$4:$D$9,"&lt;&gt;"&amp;$P$31)+SUMIFS($E$4:$E$9,$B$4:$B$9,"&lt;&gt;"&amp;$P$31,$D$4:$D$9,$P30)</f>
        <v>0</v>
      </c>
      <c r="U30" s="106"/>
      <c r="V30" s="782" t="n">
        <f aca="false">Q30*FactorPts+(GDzero+R30)*FactorGD+S30*FactorFor</f>
        <v>50000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Croatia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Croatia</v>
      </c>
      <c r="Q33" s="106" t="n">
        <f aca="false">SUMIFS($H$4:$H$9,$B$4:$B$9,$P33,$D$4:$D$9,"&lt;&gt;"&amp;$P$36)+SUMIFS($I$4:$I$9,$B$4:$B$9,"&lt;&gt;"&amp;$P$36,$D$4:$D$9,$P33)</f>
        <v>0</v>
      </c>
      <c r="R33" s="106" t="n">
        <f aca="false">S33-T33</f>
        <v>0</v>
      </c>
      <c r="S33" s="106" t="n">
        <f aca="false">SUMIFS($E$4:$E$9,$B$4:$B$9,$P33,$D$4:$D$9,"&lt;&gt;"&amp;$P$36)+SUMIFS($G$4:$G$9,$B$4:$B$9,"&lt;&gt;"&amp;$P$36,$D$4:$D$9,$P33)</f>
        <v>0</v>
      </c>
      <c r="T33" s="106" t="n">
        <f aca="false">SUMIFS($G$4:$G$9,$B$4:$B$9,$P33,$D$4:$D$9,"&lt;&gt;"&amp;$P$36)+SUMIFS($E$4:$E$9,$B$4:$B$9,"&lt;&gt;"&amp;$P$36,$D$4:$D$9,$P33)</f>
        <v>0</v>
      </c>
      <c r="U33" s="106"/>
      <c r="V33" s="782" t="n">
        <f aca="false">Q33*FactorPts+(GDzero+R33)*FactorGD+S33*FactorFor</f>
        <v>50000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57</v>
      </c>
      <c r="P34" s="0" t="str">
        <f aca="false">$P$6</f>
        <v>Italy</v>
      </c>
      <c r="Q34" s="106" t="n">
        <f aca="false">SUMIFS($H$4:$H$9,$B$4:$B$9,$P34,$D$4:$D$9,"&lt;&gt;"&amp;$P$36)+SUMIFS($I$4:$I$9,$B$4:$B$9,"&lt;&gt;"&amp;$P$36,$D$4:$D$9,$P34)</f>
        <v>0</v>
      </c>
      <c r="R34" s="106" t="n">
        <f aca="false">S34-T34</f>
        <v>0</v>
      </c>
      <c r="S34" s="106" t="n">
        <f aca="false">SUMIFS($E$4:$E$9,$B$4:$B$9,$P34,$D$4:$D$9,"&lt;&gt;"&amp;$P$36)+SUMIFS($G$4:$G$9,$B$4:$B$9,"&lt;&gt;"&amp;$P$36,$D$4:$D$9,$P34)</f>
        <v>0</v>
      </c>
      <c r="T34" s="106" t="n">
        <f aca="false">SUMIFS($G$4:$G$9,$B$4:$B$9,$P34,$D$4:$D$9,"&lt;&gt;"&amp;$P$36)+SUMIFS($E$4:$E$9,$B$4:$B$9,"&lt;&gt;"&amp;$P$36,$D$4:$D$9,$P34)</f>
        <v>0</v>
      </c>
      <c r="U34" s="106"/>
      <c r="V34" s="782" t="n">
        <f aca="false">Q34*FactorPts+(GDzero+R34)*FactorGD+S34*FactorFor</f>
        <v>50000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73</v>
      </c>
      <c r="P35" s="0" t="str">
        <f aca="false">$P$7</f>
        <v>Albania</v>
      </c>
      <c r="Q35" s="106" t="n">
        <f aca="false">SUMIFS($H$4:$H$9,$B$4:$B$9,$P35,$D$4:$D$9,"&lt;&gt;"&amp;$P$36)+SUMIFS($I$4:$I$9,$B$4:$B$9,"&lt;&gt;"&amp;$P$36,$D$4:$D$9,$P35)</f>
        <v>0</v>
      </c>
      <c r="R35" s="106" t="n">
        <f aca="false">S35-T35</f>
        <v>0</v>
      </c>
      <c r="S35" s="106" t="n">
        <f aca="false">SUMIFS($E$4:$E$9,$B$4:$B$9,$P35,$D$4:$D$9,"&lt;&gt;"&amp;$P$36)+SUMIFS($G$4:$G$9,$B$4:$B$9,"&lt;&gt;"&amp;$P$36,$D$4:$D$9,$P35)</f>
        <v>0</v>
      </c>
      <c r="T35" s="106" t="n">
        <f aca="false">SUMIFS($G$4:$G$9,$B$4:$B$9,$P35,$D$4:$D$9,"&lt;&gt;"&amp;$P$36)+SUMIFS($E$4:$E$9,$B$4:$B$9,"&lt;&gt;"&amp;$P$36,$D$4:$D$9,$P35)</f>
        <v>0</v>
      </c>
      <c r="U35" s="106"/>
      <c r="V35" s="782" t="n">
        <f aca="false">Q35*FactorPts+(GDzero+R35)*FactorGD+S35*FactorFor</f>
        <v>50000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Spain</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H</v>
      </c>
      <c r="D1" s="731" t="str">
        <f aca="false">VLOOKUP($Q$1,References!$B$5:$D$10,3,0)</f>
        <v>I</v>
      </c>
      <c r="P1" s="732" t="s">
        <v>602</v>
      </c>
      <c r="Q1" s="733" t="s">
        <v>62</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Slovenia</v>
      </c>
      <c r="C4" s="735" t="s">
        <v>72</v>
      </c>
      <c r="D4" s="736" t="str">
        <f aca="true">INDIRECT("'"&amp;References!$A$1&amp;"'!"&amp;$D$1&amp;References!$G5)</f>
        <v>Denmark</v>
      </c>
      <c r="E4" s="734" t="str">
        <f aca="true">IF(OR(INDIRECT("'"&amp;References!$A$1&amp;"'!"&amp;$B$1&amp;References!$H5)="",INDIRECT("'"&amp;References!$A$1&amp;"'!"&amp;$D$1&amp;References!$H5)=""),"",INDIRECT("'"&amp;References!$A$1&amp;"'!"&amp;$B$1&amp;References!$H5))</f>
        <v/>
      </c>
      <c r="F4" s="735" t="s">
        <v>72</v>
      </c>
      <c r="G4" s="737" t="str">
        <f aca="true">IF(OR(INDIRECT("'"&amp;References!$A$1&amp;"'!"&amp;$B$1&amp;References!$H5)="",INDIRECT("'"&amp;References!$A$1&amp;"'!"&amp;$D$1&amp;References!$H5)=""),"",INDIRECT("'"&amp;References!$A$1&amp;"'!"&amp;$D$1&amp;References!$H5))</f>
        <v/>
      </c>
      <c r="H4" s="106" t="n">
        <f aca="false">IF($M4&gt;0,IF($E4&gt;$G4,3,IF($E4=$G4,1,0)),0)</f>
        <v>0</v>
      </c>
      <c r="I4" s="106" t="n">
        <f aca="false">IF($M4&gt;0,IF($E4&lt;$G4,3,IF($E4=$G4,1,0)),0)</f>
        <v>0</v>
      </c>
      <c r="L4" s="33"/>
      <c r="M4" s="106" t="n">
        <f aca="false">IF(AND($E4&lt;&gt;"",$G4&lt;&gt;""),1,0)</f>
        <v>0</v>
      </c>
      <c r="N4" s="106"/>
      <c r="O4" s="106" t="s">
        <v>56</v>
      </c>
      <c r="P4" s="738" t="str">
        <f aca="false">VLOOKUP($Q$1&amp;ROW($A1),Groups!$B$7:$D$35,3,0)</f>
        <v>Slovenia</v>
      </c>
      <c r="Q4" s="106" t="n">
        <f aca="false">SUMIF($B$4:$B$9,P4,$H$4:$H$9)+SUMIF($D$4:$D$9,P4,$I$4:$I$9)</f>
        <v>0</v>
      </c>
      <c r="R4" s="106" t="n">
        <f aca="false">S4-T4</f>
        <v>0</v>
      </c>
      <c r="S4" s="106" t="n">
        <f aca="false">SUMIF($B$4:$B$9,$P4,$E$4:$E$9)+SUMIF($D$4:$D$9,$P4,$G$4:$G$9)</f>
        <v>0</v>
      </c>
      <c r="T4" s="106" t="n">
        <f aca="false">SUMIF($B$4:$B$9,$P4,$G$4:$G$9)+SUMIF($D$4:$D$9,$P4,$E$4:$E$9)</f>
        <v>0</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50000.0000004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0</v>
      </c>
      <c r="AD4" s="740" t="n">
        <f aca="false">$Q4*FactorPts+(GDzero+$R4)*FactorGD+$S4*FactorFor</f>
        <v>50000</v>
      </c>
      <c r="AE4" s="106" t="n">
        <f aca="false">IF(OR(AND($Y$11&gt;0,OR(AND($B$8=$P4,$J$8&gt;$L$8),AND($D$8=$P4,$J$8&lt;$L$8))),AND($Y$12&gt;0,OR(AND($B$9=$P4,$J$9&gt;$L$9),AND($D$9=$P4,$J$9&lt;$L$9)))),1,0)</f>
        <v>0</v>
      </c>
      <c r="AF4" s="106" t="n">
        <f aca="false">INDEX(Language!$D$5:$D$63,MATCH($P4,Language!$E$5:$E$63,0),1)</f>
        <v>15</v>
      </c>
      <c r="AG4" s="106"/>
    </row>
    <row r="5" customFormat="false" ht="14.5" hidden="false" customHeight="false" outlineLevel="0" collapsed="false">
      <c r="B5" s="741" t="str">
        <f aca="true">INDIRECT("'"&amp;References!$A$1&amp;"'!"&amp;$B$1&amp;References!$G6)</f>
        <v>Serbia</v>
      </c>
      <c r="C5" s="742" t="s">
        <v>72</v>
      </c>
      <c r="D5" s="743" t="str">
        <f aca="true">INDIRECT("'"&amp;References!$A$1&amp;"'!"&amp;$D$1&amp;References!$G6)</f>
        <v>England</v>
      </c>
      <c r="E5" s="741" t="str">
        <f aca="true">IF(OR(INDIRECT("'"&amp;References!$A$1&amp;"'!"&amp;$B$1&amp;References!$H6)="",INDIRECT("'"&amp;References!$A$1&amp;"'!"&amp;$D$1&amp;References!$H6)=""),"",INDIRECT("'"&amp;References!$A$1&amp;"'!"&amp;$B$1&amp;References!$H6))</f>
        <v/>
      </c>
      <c r="F5" s="742" t="s">
        <v>72</v>
      </c>
      <c r="G5" s="744" t="str">
        <f aca="true">IF(OR(INDIRECT("'"&amp;References!$A$1&amp;"'!"&amp;$B$1&amp;References!$H6)="",INDIRECT("'"&amp;References!$A$1&amp;"'!"&amp;$D$1&amp;References!$H6)=""),"",INDIRECT("'"&amp;References!$A$1&amp;"'!"&amp;$D$1&amp;References!$H6))</f>
        <v/>
      </c>
      <c r="H5" s="106" t="n">
        <f aca="false">IF($M5&gt;0,IF($E5&gt;$G5,3,IF($E5=$G5,1,0)),0)</f>
        <v>0</v>
      </c>
      <c r="I5" s="106" t="n">
        <f aca="false">IF($M5&gt;0,IF($E5&lt;$G5,3,IF($E5=$G5,1,0)),0)</f>
        <v>0</v>
      </c>
      <c r="L5" s="33"/>
      <c r="M5" s="106" t="n">
        <f aca="false">IF(AND($E5&lt;&gt;"",$G5&lt;&gt;""),1,0)</f>
        <v>0</v>
      </c>
      <c r="N5" s="106"/>
      <c r="O5" s="106" t="s">
        <v>57</v>
      </c>
      <c r="P5" s="738" t="str">
        <f aca="false">VLOOKUP($Q$1&amp;ROW($A2),Groups!$B$7:$D$35,3,0)</f>
        <v>Denmark</v>
      </c>
      <c r="Q5" s="106" t="n">
        <f aca="false">SUMIF($B$4:$B$9,P5,$H$4:$H$9)+SUMIF($D$4:$D$9,P5,$I$4:$I$9)</f>
        <v>0</v>
      </c>
      <c r="R5" s="106" t="n">
        <f aca="false">S5-T5</f>
        <v>0</v>
      </c>
      <c r="S5" s="106" t="n">
        <f aca="false">SUMIF($B$4:$B$9,$P5,$E$4:$E$9)+SUMIF($D$4:$D$9,$P5,$G$4:$G$9)</f>
        <v>0</v>
      </c>
      <c r="T5" s="106" t="n">
        <f aca="false">SUMIF($B$4:$B$9,$P5,$G$4:$G$9)+SUMIF($D$4:$D$9,$P5,$E$4:$E$9)</f>
        <v>0</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50000.0000003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0</v>
      </c>
      <c r="AD5" s="740" t="n">
        <f aca="false">$Q5*FactorPts+(GDzero+$R5)*FactorGD+$S5*FactorFor</f>
        <v>50000</v>
      </c>
      <c r="AE5" s="106" t="n">
        <f aca="false">IF(OR(AND($Y$11&gt;0,OR(AND($B$8=$P5,$J$8&gt;$L$8),AND($D$8=$P5,$J$8&lt;$L$8))),AND($Y$12&gt;0,OR(AND($B$9=$P5,$J$9&gt;$L$9),AND($D$9=$P5,$J$9&lt;$L$9)))),1,0)</f>
        <v>0</v>
      </c>
      <c r="AF5" s="106" t="n">
        <f aca="false">INDEX(Language!$D$5:$D$63,MATCH($P5,Language!$E$5:$E$63,0),1)</f>
        <v>9</v>
      </c>
    </row>
    <row r="6" customFormat="false" ht="14.5" hidden="false" customHeight="false" outlineLevel="0" collapsed="false">
      <c r="B6" s="741" t="str">
        <f aca="true">INDIRECT("'"&amp;References!$A$1&amp;"'!"&amp;$B$1&amp;References!$G7)</f>
        <v>Slovenia</v>
      </c>
      <c r="C6" s="742" t="s">
        <v>72</v>
      </c>
      <c r="D6" s="743" t="str">
        <f aca="true">INDIRECT("'"&amp;References!$A$1&amp;"'!"&amp;$D$1&amp;References!$G7)</f>
        <v>Serbia</v>
      </c>
      <c r="E6" s="741" t="str">
        <f aca="true">IF(OR(INDIRECT("'"&amp;References!$A$1&amp;"'!"&amp;$B$1&amp;References!$H7)="",INDIRECT("'"&amp;References!$A$1&amp;"'!"&amp;$D$1&amp;References!$H7)=""),"",INDIRECT("'"&amp;References!$A$1&amp;"'!"&amp;$B$1&amp;References!$H7))</f>
        <v/>
      </c>
      <c r="F6" s="742" t="s">
        <v>72</v>
      </c>
      <c r="G6" s="744" t="str">
        <f aca="true">IF(OR(INDIRECT("'"&amp;References!$A$1&amp;"'!"&amp;$B$1&amp;References!$H7)="",INDIRECT("'"&amp;References!$A$1&amp;"'!"&amp;$D$1&amp;References!$H7)=""),"",INDIRECT("'"&amp;References!$A$1&amp;"'!"&amp;$D$1&amp;References!$H7))</f>
        <v/>
      </c>
      <c r="H6" s="106" t="n">
        <f aca="false">IF($M6&gt;0,IF($E6&gt;$G6,3,IF($E6=$G6,1,0)),0)</f>
        <v>0</v>
      </c>
      <c r="I6" s="106" t="n">
        <f aca="false">IF($M6&gt;0,IF($E6&lt;$G6,3,IF($E6=$G6,1,0)),0)</f>
        <v>0</v>
      </c>
      <c r="L6" s="33"/>
      <c r="M6" s="106" t="n">
        <f aca="false">IF(AND($E6&lt;&gt;"",$G6&lt;&gt;""),1,0)</f>
        <v>0</v>
      </c>
      <c r="N6" s="106"/>
      <c r="O6" s="106" t="s">
        <v>73</v>
      </c>
      <c r="P6" s="738" t="str">
        <f aca="false">VLOOKUP($Q$1&amp;ROW($A3),Groups!$B$7:$D$35,3,0)</f>
        <v>Serbia</v>
      </c>
      <c r="Q6" s="106" t="n">
        <f aca="false">SUMIF($B$4:$B$9,P6,$H$4:$H$9)+SUMIF($D$4:$D$9,P6,$I$4:$I$9)</f>
        <v>0</v>
      </c>
      <c r="R6" s="106" t="n">
        <f aca="false">S6-T6</f>
        <v>0</v>
      </c>
      <c r="S6" s="106" t="n">
        <f aca="false">SUMIF($B$4:$B$9,$P6,$E$4:$E$9)+SUMIF($D$4:$D$9,$P6,$G$4:$G$9)</f>
        <v>0</v>
      </c>
      <c r="T6" s="106" t="n">
        <f aca="false">SUMIF($B$4:$B$9,$P6,$G$4:$G$9)+SUMIF($D$4:$D$9,$P6,$E$4:$E$9)</f>
        <v>0</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50000.0000002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0</v>
      </c>
      <c r="AD6" s="740" t="n">
        <f aca="false">$Q6*FactorPts+(GDzero+$R6)*FactorGD+$S6*FactorFor</f>
        <v>50000</v>
      </c>
      <c r="AE6" s="106" t="n">
        <f aca="false">IF(OR(AND($Y$11&gt;0,OR(AND($B$8=$P6,$J$8&gt;$L$8),AND($D$8=$P6,$J$8&lt;$L$8))),AND($Y$12&gt;0,OR(AND($B$9=$P6,$J$9&gt;$L$9),AND($D$9=$P6,$J$9&lt;$L$9)))),1,0)</f>
        <v>0</v>
      </c>
      <c r="AF6" s="106" t="n">
        <f aca="false">INDEX(Language!$D$5:$D$63,MATCH($P6,Language!$E$5:$E$63,0),1)</f>
        <v>19</v>
      </c>
    </row>
    <row r="7" customFormat="false" ht="14.5" hidden="false" customHeight="false" outlineLevel="0" collapsed="false">
      <c r="B7" s="741" t="str">
        <f aca="true">INDIRECT("'"&amp;References!$A$1&amp;"'!"&amp;$B$1&amp;References!$G8)</f>
        <v>Denmark</v>
      </c>
      <c r="C7" s="742" t="s">
        <v>72</v>
      </c>
      <c r="D7" s="743" t="str">
        <f aca="true">INDIRECT("'"&amp;References!$A$1&amp;"'!"&amp;$D$1&amp;References!$G8)</f>
        <v>England</v>
      </c>
      <c r="E7" s="741" t="str">
        <f aca="true">IF(OR(INDIRECT("'"&amp;References!$A$1&amp;"'!"&amp;$B$1&amp;References!$H8)="",INDIRECT("'"&amp;References!$A$1&amp;"'!"&amp;$D$1&amp;References!$H8)=""),"",INDIRECT("'"&amp;References!$A$1&amp;"'!"&amp;$B$1&amp;References!$H8))</f>
        <v/>
      </c>
      <c r="F7" s="742" t="s">
        <v>72</v>
      </c>
      <c r="G7" s="744" t="str">
        <f aca="true">IF(OR(INDIRECT("'"&amp;References!$A$1&amp;"'!"&amp;$B$1&amp;References!$H8)="",INDIRECT("'"&amp;References!$A$1&amp;"'!"&amp;$D$1&amp;References!$H8)=""),"",INDIRECT("'"&amp;References!$A$1&amp;"'!"&amp;$D$1&amp;References!$H8))</f>
        <v/>
      </c>
      <c r="H7" s="106" t="n">
        <f aca="false">IF($M7&gt;0,IF($E7&gt;$G7,3,IF($E7=$G7,1,0)),0)</f>
        <v>0</v>
      </c>
      <c r="I7" s="106" t="n">
        <f aca="false">IF($M7&gt;0,IF($E7&lt;$G7,3,IF($E7=$G7,1,0)),0)</f>
        <v>0</v>
      </c>
      <c r="L7" s="33"/>
      <c r="M7" s="106" t="n">
        <f aca="false">IF(AND($E7&lt;&gt;"",$G7&lt;&gt;""),1,0)</f>
        <v>0</v>
      </c>
      <c r="N7" s="106"/>
      <c r="O7" s="106" t="s">
        <v>74</v>
      </c>
      <c r="P7" s="738" t="str">
        <f aca="false">VLOOKUP($Q$1&amp;ROW($A4),Groups!$B$7:$D$35,3,0)</f>
        <v>England</v>
      </c>
      <c r="Q7" s="106" t="n">
        <f aca="false">SUMIF($B$4:$B$9,P7,$H$4:$H$9)+SUMIF($D$4:$D$9,P7,$I$4:$I$9)</f>
        <v>0</v>
      </c>
      <c r="R7" s="106" t="n">
        <f aca="false">S7-T7</f>
        <v>0</v>
      </c>
      <c r="S7" s="106" t="n">
        <f aca="false">SUMIF($B$4:$B$9,$P7,$E$4:$E$9)+SUMIF($D$4:$D$9,$P7,$G$4:$G$9)</f>
        <v>0</v>
      </c>
      <c r="T7" s="106" t="n">
        <f aca="false">SUMIF($B$4:$B$9,$P7,$G$4:$G$9)+SUMIF($D$4:$D$9,$P7,$E$4:$E$9)</f>
        <v>0</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50000.0000001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0</v>
      </c>
      <c r="AD7" s="740" t="n">
        <f aca="false">$Q7*FactorPts+(GDzero+$R7)*FactorGD+$S7*FactorFor</f>
        <v>50000</v>
      </c>
      <c r="AE7" s="106" t="n">
        <f aca="false">IF(OR(AND($Y$11&gt;0,OR(AND($B$8=$P7,$J$8&gt;$L$8),AND($D$8=$P7,$J$8&lt;$L$8))),AND($Y$12&gt;0,OR(AND($B$9=$P7,$J$9&gt;$L$9),AND($D$9=$P7,$J$9&lt;$L$9)))),1,0)</f>
        <v>0</v>
      </c>
      <c r="AF7" s="106" t="n">
        <f aca="false">INDEX(Language!$D$5:$D$63,MATCH($P7,Language!$E$5:$E$63,0),1)</f>
        <v>5</v>
      </c>
    </row>
    <row r="8" customFormat="false" ht="14.5" hidden="false" customHeight="false" outlineLevel="0" collapsed="false">
      <c r="B8" s="741" t="str">
        <f aca="true">INDIRECT("'"&amp;References!$A$1&amp;"'!"&amp;$B$1&amp;References!$G9)</f>
        <v>England</v>
      </c>
      <c r="C8" s="742" t="s">
        <v>72</v>
      </c>
      <c r="D8" s="743" t="str">
        <f aca="true">INDIRECT("'"&amp;References!$A$1&amp;"'!"&amp;$D$1&amp;References!$G9)</f>
        <v>Slovenia</v>
      </c>
      <c r="E8" s="741" t="str">
        <f aca="true">IF(OR(INDIRECT("'"&amp;References!$A$1&amp;"'!"&amp;$B$1&amp;References!$H9)="",INDIRECT("'"&amp;References!$A$1&amp;"'!"&amp;$D$1&amp;References!$H9)=""),"",INDIRECT("'"&amp;References!$A$1&amp;"'!"&amp;$B$1&amp;References!$H9))</f>
        <v/>
      </c>
      <c r="F8" s="742" t="s">
        <v>72</v>
      </c>
      <c r="G8" s="744" t="str">
        <f aca="true">IF(OR(INDIRECT("'"&amp;References!$A$1&amp;"'!"&amp;$B$1&amp;References!$H9)="",INDIRECT("'"&amp;References!$A$1&amp;"'!"&amp;$D$1&amp;References!$H9)=""),"",INDIRECT("'"&amp;References!$A$1&amp;"'!"&amp;$D$1&amp;References!$H9))</f>
        <v/>
      </c>
      <c r="H8" s="106" t="n">
        <f aca="false">IF($M8&gt;0,IF($E8&gt;$G8,3,IF($E8=$G8,1,0)),0)</f>
        <v>0</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0</v>
      </c>
      <c r="N8" s="106"/>
      <c r="Z8" s="292"/>
    </row>
    <row r="9" customFormat="false" ht="14.5" hidden="false" customHeight="false" outlineLevel="0" collapsed="false">
      <c r="B9" s="741" t="str">
        <f aca="true">INDIRECT("'"&amp;References!$A$1&amp;"'!"&amp;$B$1&amp;References!$G10)</f>
        <v>Denmark</v>
      </c>
      <c r="C9" s="742" t="s">
        <v>72</v>
      </c>
      <c r="D9" s="743" t="str">
        <f aca="true">INDIRECT("'"&amp;References!$A$1&amp;"'!"&amp;$D$1&amp;References!$G10)</f>
        <v>Serbia</v>
      </c>
      <c r="E9" s="741" t="str">
        <f aca="true">IF(OR(INDIRECT("'"&amp;References!$A$1&amp;"'!"&amp;$B$1&amp;References!$H10)="",INDIRECT("'"&amp;References!$A$1&amp;"'!"&amp;$D$1&amp;References!$H10)=""),"",INDIRECT("'"&amp;References!$A$1&amp;"'!"&amp;$B$1&amp;References!$H10))</f>
        <v/>
      </c>
      <c r="F9" s="742" t="s">
        <v>72</v>
      </c>
      <c r="G9" s="744" t="str">
        <f aca="true">IF(OR(INDIRECT("'"&amp;References!$A$1&amp;"'!"&amp;$B$1&amp;References!$H10)="",INDIRECT("'"&amp;References!$A$1&amp;"'!"&amp;$D$1&amp;References!$H10)=""),"",INDIRECT("'"&amp;References!$A$1&amp;"'!"&amp;$D$1&amp;References!$H10))</f>
        <v/>
      </c>
      <c r="H9" s="106" t="n">
        <f aca="false">IF($M9&gt;0,IF($E9&gt;$G9,3,IF($E9=$G9,1,0)),0)</f>
        <v>0</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0</v>
      </c>
      <c r="N9" s="106"/>
      <c r="Z9" s="745" t="s">
        <v>1779</v>
      </c>
      <c r="AA9" s="745"/>
      <c r="AB9" s="745"/>
      <c r="AC9" s="745"/>
      <c r="AD9" s="745"/>
      <c r="AE9" s="745"/>
    </row>
    <row r="10" customFormat="false" ht="15" hidden="false" customHeight="false" outlineLevel="0" collapsed="false">
      <c r="L10" s="709" t="s">
        <v>1179</v>
      </c>
      <c r="M10" s="746" t="n">
        <f aca="false">SUM($M$4:$M$9)</f>
        <v>0</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Slovenia</v>
      </c>
      <c r="Q11" s="751" t="n">
        <f aca="false">INDEX(Q$4:Q$7,MATCH($V11,$V$4:$V$7,0))</f>
        <v>0</v>
      </c>
      <c r="R11" s="752" t="n">
        <f aca="false">INDEX(R$4:R$7,MATCH($V11,$V$4:$V$7,0))</f>
        <v>0</v>
      </c>
      <c r="S11" s="752" t="n">
        <f aca="false">INDEX(S$4:S$7,MATCH($V11,$V$4:$V$7,0))</f>
        <v>0</v>
      </c>
      <c r="T11" s="752" t="n">
        <f aca="false">INDEX(T$4:T$7,MATCH($V11,$V$4:$V$7,0))</f>
        <v>0</v>
      </c>
      <c r="U11" s="752" t="n">
        <f aca="false">INDEX(U$4:U$7,MATCH($V11,$V$4:$V$7,0))</f>
        <v>0</v>
      </c>
      <c r="V11" s="753" t="n">
        <f aca="false">LARGE($V$4:$V$7,ROW(A1))</f>
        <v>50000.0000004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Denmark</v>
      </c>
      <c r="Q12" s="135" t="n">
        <f aca="false">INDEX(Q$4:Q$7,MATCH($V12,$V$4:$V$7,0))</f>
        <v>0</v>
      </c>
      <c r="R12" s="106" t="n">
        <f aca="false">INDEX(R$4:R$7,MATCH($V12,$V$4:$V$7,0))</f>
        <v>0</v>
      </c>
      <c r="S12" s="106" t="n">
        <f aca="false">INDEX(S$4:S$7,MATCH($V12,$V$4:$V$7,0))</f>
        <v>0</v>
      </c>
      <c r="T12" s="106" t="n">
        <f aca="false">INDEX(T$4:T$7,MATCH($V12,$V$4:$V$7,0))</f>
        <v>0</v>
      </c>
      <c r="U12" s="106" t="n">
        <f aca="false">INDEX(U$4:U$7,MATCH($V12,$V$4:$V$7,0))</f>
        <v>0</v>
      </c>
      <c r="V12" s="760" t="n">
        <f aca="false">LARGE($V$4:$V$7,ROW(A2))</f>
        <v>50000.0000003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Serbia</v>
      </c>
      <c r="Q13" s="135" t="n">
        <f aca="false">INDEX(Q$4:Q$7,MATCH($V13,$V$4:$V$7,0))</f>
        <v>0</v>
      </c>
      <c r="R13" s="106" t="n">
        <f aca="false">INDEX(R$4:R$7,MATCH($V13,$V$4:$V$7,0))</f>
        <v>0</v>
      </c>
      <c r="S13" s="106" t="n">
        <f aca="false">INDEX(S$4:S$7,MATCH($V13,$V$4:$V$7,0))</f>
        <v>0</v>
      </c>
      <c r="T13" s="106" t="n">
        <f aca="false">INDEX(T$4:T$7,MATCH($V13,$V$4:$V$7,0))</f>
        <v>0</v>
      </c>
      <c r="U13" s="106" t="n">
        <f aca="false">INDEX(U$4:U$7,MATCH($V13,$V$4:$V$7,0))</f>
        <v>0</v>
      </c>
      <c r="V13" s="760" t="n">
        <f aca="false">LARGE($V$4:$V$7,ROW(A3))</f>
        <v>50000.0000002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England</v>
      </c>
      <c r="Q14" s="765" t="n">
        <f aca="false">INDEX(Q$4:Q$7,MATCH($V14,$V$4:$V$7,0))</f>
        <v>0</v>
      </c>
      <c r="R14" s="766" t="n">
        <f aca="false">INDEX(R$4:R$7,MATCH($V14,$V$4:$V$7,0))</f>
        <v>0</v>
      </c>
      <c r="S14" s="766" t="n">
        <f aca="false">INDEX(S$4:S$7,MATCH($V14,$V$4:$V$7,0))</f>
        <v>0</v>
      </c>
      <c r="T14" s="766" t="n">
        <f aca="false">INDEX(T$4:T$7,MATCH($V14,$V$4:$V$7,0))</f>
        <v>0</v>
      </c>
      <c r="U14" s="766" t="n">
        <f aca="false">INDEX(U$4:U$7,MATCH($V14,$V$4:$V$7,0))</f>
        <v>0</v>
      </c>
      <c r="V14" s="767" t="n">
        <f aca="false">LARGE($V$4:$V$7,ROW(A4))</f>
        <v>50000.0000001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1</v>
      </c>
    </row>
    <row r="17" customFormat="false" ht="15.5" hidden="false" customHeight="false" outlineLevel="0" collapsed="false">
      <c r="B17" s="106"/>
      <c r="C17" s="106"/>
      <c r="D17" s="106"/>
      <c r="G17" s="776"/>
      <c r="H17" s="752" t="str">
        <f aca="false">LEFT($P$4,3)</f>
        <v>Slo</v>
      </c>
      <c r="I17" s="752" t="str">
        <f aca="false">LEFT($P$5,3)</f>
        <v>Den</v>
      </c>
      <c r="J17" s="752" t="str">
        <f aca="false">LEFT($P$6,3)</f>
        <v>Ser</v>
      </c>
      <c r="K17" s="777" t="str">
        <f aca="false">LEFT($P$7,3)</f>
        <v>Eng</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Slovenia</v>
      </c>
      <c r="F18" s="779"/>
      <c r="G18" s="779"/>
      <c r="H18" s="780"/>
      <c r="I18" s="752" t="n">
        <f aca="false">SUMIFS($E$4:$E$9,$B$4:$B$9,$P$4,$D$4:$D$9,$P$5)+SUMIFS($G$4:$G$9,$B$4:$B$9,$P$5,$D$4:$D$9,$P$4)</f>
        <v>0</v>
      </c>
      <c r="J18" s="752" t="n">
        <f aca="false">SUMIFS($E$4:$E$9,$B$4:$B$9,$P$4,$D$4:$D$9,$P$6)+SUMIFS($G$4:$G$9,$B$4:$B$9,$P$6,$D$4:$D$9,$P$4)</f>
        <v>0</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Slovenia</v>
      </c>
      <c r="Q18" s="106" t="n">
        <f aca="false">SUMIFS($H$4:$H$9,$B$4:$B$9,$P18,$D$4:$D$9,"&lt;&gt;"&amp;$P$21)+SUMIFS($I$4:$I$9,$B$4:$B$9,"&lt;&gt;"&amp;$P$21,$D$4:$D$9,$P18)</f>
        <v>0</v>
      </c>
      <c r="R18" s="106" t="n">
        <f aca="false">S18-T18</f>
        <v>0</v>
      </c>
      <c r="S18" s="106" t="n">
        <f aca="false">SUMIFS($E$4:$E$9,$B$4:$B$9,$P18,$D$4:$D$9,"&lt;&gt;"&amp;$P$21)+SUMIFS($G$4:$G$9,$B$4:$B$9,"&lt;&gt;"&amp;$P$21,$D$4:$D$9,$P18)</f>
        <v>0</v>
      </c>
      <c r="T18" s="106" t="n">
        <f aca="false">SUMIFS($G$4:$G$9,$B$4:$B$9,$P18,$D$4:$D$9,"&lt;&gt;"&amp;$P$21)+SUMIFS($E$4:$E$9,$B$4:$B$9,"&lt;&gt;"&amp;$P$21,$D$4:$D$9,$P18)</f>
        <v>0</v>
      </c>
      <c r="U18" s="106"/>
      <c r="V18" s="782" t="n">
        <f aca="false">Q18*FactorPts+(GDzero+R18)*FactorGD+S18*FactorFor</f>
        <v>50000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0</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Denmark</v>
      </c>
      <c r="F19" s="786"/>
      <c r="G19" s="786"/>
      <c r="H19" s="759" t="n">
        <f aca="false">SUMIFS($E$4:$E$9,$B$4:$B$9,$P$5,$D$4:$D$9,$P$4)+SUMIFS($G$4:$G$9,$B$4:$B$9,$P$4,$D$4:$D$9,$P$5)</f>
        <v>0</v>
      </c>
      <c r="I19" s="787"/>
      <c r="J19" s="106" t="n">
        <f aca="false">SUMIFS($E$4:$E$9,$B$4:$B$9,$P$5,$D$4:$D$9,$P$6)+SUMIFS($G$4:$G$9,$B$4:$B$9,$P$6,$D$4:$D$9,$P$5)</f>
        <v>0</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Denmark</v>
      </c>
      <c r="Q19" s="106" t="n">
        <f aca="false">SUMIFS($H$4:$H$9,$B$4:$B$9,$P19,$D$4:$D$9,"&lt;&gt;"&amp;$P$21)+SUMIFS($I$4:$I$9,$B$4:$B$9,"&lt;&gt;"&amp;$P$21,$D$4:$D$9,$P19)</f>
        <v>0</v>
      </c>
      <c r="R19" s="106" t="n">
        <f aca="false">S19-T19</f>
        <v>0</v>
      </c>
      <c r="S19" s="106" t="n">
        <f aca="false">SUMIFS($E$4:$E$9,$B$4:$B$9,$P19,$D$4:$D$9,"&lt;&gt;"&amp;$P$21)+SUMIFS($G$4:$G$9,$B$4:$B$9,"&lt;&gt;"&amp;$P$21,$D$4:$D$9,$P19)</f>
        <v>0</v>
      </c>
      <c r="T19" s="106" t="n">
        <f aca="false">SUMIFS($G$4:$G$9,$B$4:$B$9,$P19,$D$4:$D$9,"&lt;&gt;"&amp;$P$21)+SUMIFS($E$4:$E$9,$B$4:$B$9,"&lt;&gt;"&amp;$P$21,$D$4:$D$9,$P19)</f>
        <v>0</v>
      </c>
      <c r="U19" s="106"/>
      <c r="V19" s="782" t="n">
        <f aca="false">Q19*FactorPts+(GDzero+R19)*FactorGD+S19*FactorFor</f>
        <v>50000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Serbia</v>
      </c>
      <c r="F20" s="786"/>
      <c r="G20" s="786"/>
      <c r="H20" s="759" t="n">
        <f aca="false">SUMIFS($E$4:$E$9,$B$4:$B$9,$P$6,$D$4:$D$9,$P$4)+SUMIFS($G$4:$G$9,$B$4:$B$9,$P$4,$D$4:$D$9,$P$6)</f>
        <v>0</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Serbia</v>
      </c>
      <c r="Q20" s="106" t="n">
        <f aca="false">SUMIFS($H$4:$H$9,$B$4:$B$9,$P20,$D$4:$D$9,"&lt;&gt;"&amp;$P$21)+SUMIFS($I$4:$I$9,$B$4:$B$9,"&lt;&gt;"&amp;$P$21,$D$4:$D$9,$P20)</f>
        <v>0</v>
      </c>
      <c r="R20" s="106" t="n">
        <f aca="false">S20-T20</f>
        <v>0</v>
      </c>
      <c r="S20" s="106" t="n">
        <f aca="false">SUMIFS($E$4:$E$9,$B$4:$B$9,$P20,$D$4:$D$9,"&lt;&gt;"&amp;$P$21)+SUMIFS($G$4:$G$9,$B$4:$B$9,"&lt;&gt;"&amp;$P$21,$D$4:$D$9,$P20)</f>
        <v>0</v>
      </c>
      <c r="T20" s="106" t="n">
        <f aca="false">SUMIFS($G$4:$G$9,$B$4:$B$9,$P20,$D$4:$D$9,"&lt;&gt;"&amp;$P$21)+SUMIFS($E$4:$E$9,$B$4:$B$9,"&lt;&gt;"&amp;$P$21,$D$4:$D$9,$P20)</f>
        <v>0</v>
      </c>
      <c r="U20" s="106"/>
      <c r="V20" s="782" t="n">
        <f aca="false">Q20*FactorPts+(GDzero+R20)*FactorGD+S20*FactorFor</f>
        <v>50000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England</v>
      </c>
      <c r="F21" s="792"/>
      <c r="G21" s="792"/>
      <c r="H21" s="763" t="n">
        <f aca="false">SUMIFS($E$4:$E$9,$B$4:$B$9,$P$7,$D$4:$D$9,$P$4)+SUMIFS($G$4:$G$9,$B$4:$B$9,$P$4,$D$4:$D$9,$P$7)</f>
        <v>0</v>
      </c>
      <c r="I21" s="766" t="n">
        <f aca="false">SUMIFS($E$4:$E$9,$B$4:$B$9,$P$7,$D$4:$D$9,$P$5)+SUMIFS($G$4:$G$9,$B$4:$B$9,$P$5,$D$4:$D$9,$P$7)</f>
        <v>0</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England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Slovenia</v>
      </c>
      <c r="Q23" s="106" t="n">
        <f aca="false">SUMIFS($H$4:$H$9,$B$4:$B$9,$P23,$D$4:$D$9,"&lt;&gt;"&amp;$P$26)+SUMIFS($I$4:$I$9,$B$4:$B$9,"&lt;&gt;"&amp;$P$26,$D$4:$D$9,$P23)</f>
        <v>0</v>
      </c>
      <c r="R23" s="106" t="n">
        <f aca="false">S23-T23</f>
        <v>0</v>
      </c>
      <c r="S23" s="106" t="n">
        <f aca="false">SUMIFS($E$4:$E$9,$B$4:$B$9,$P23,$D$4:$D$9,"&lt;&gt;"&amp;$P$26)+SUMIFS($G$4:$G$9,$B$4:$B$9,"&lt;&gt;"&amp;$P$26,$D$4:$D$9,$P23)</f>
        <v>0</v>
      </c>
      <c r="T23" s="106" t="n">
        <f aca="false">SUMIFS($G$4:$G$9,$B$4:$B$9,$P23,$D$4:$D$9,"&lt;&gt;"&amp;$P$26)+SUMIFS($E$4:$E$9,$B$4:$B$9,"&lt;&gt;"&amp;$P$26,$D$4:$D$9,$P23)</f>
        <v>0</v>
      </c>
      <c r="U23" s="106"/>
      <c r="V23" s="782" t="n">
        <f aca="false">Q23*FactorPts+(GDzero+R23)*FactorGD+S23*FactorFor</f>
        <v>50000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Denmark</v>
      </c>
      <c r="Q24" s="106" t="n">
        <f aca="false">SUMIFS($H$4:$H$9,$B$4:$B$9,$P24,$D$4:$D$9,"&lt;&gt;"&amp;$P$26)+SUMIFS($I$4:$I$9,$B$4:$B$9,"&lt;&gt;"&amp;$P$26,$D$4:$D$9,$P24)</f>
        <v>0</v>
      </c>
      <c r="R24" s="106" t="n">
        <f aca="false">S24-T24</f>
        <v>0</v>
      </c>
      <c r="S24" s="106" t="n">
        <f aca="false">SUMIFS($E$4:$E$9,$B$4:$B$9,$P24,$D$4:$D$9,"&lt;&gt;"&amp;$P$26)+SUMIFS($G$4:$G$9,$B$4:$B$9,"&lt;&gt;"&amp;$P$26,$D$4:$D$9,$P24)</f>
        <v>0</v>
      </c>
      <c r="T24" s="106" t="n">
        <f aca="false">SUMIFS($G$4:$G$9,$B$4:$B$9,$P24,$D$4:$D$9,"&lt;&gt;"&amp;$P$26)+SUMIFS($E$4:$E$9,$B$4:$B$9,"&lt;&gt;"&amp;$P$26,$D$4:$D$9,$P24)</f>
        <v>0</v>
      </c>
      <c r="U24" s="106"/>
      <c r="V24" s="782" t="n">
        <f aca="false">Q24*FactorPts+(GDzero+R24)*FactorGD+S24*FactorFor</f>
        <v>50000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England</v>
      </c>
      <c r="Q25" s="106" t="n">
        <f aca="false">SUMIFS($H$4:$H$9,$B$4:$B$9,$P25,$D$4:$D$9,"&lt;&gt;"&amp;$P$26)+SUMIFS($I$4:$I$9,$B$4:$B$9,"&lt;&gt;"&amp;$P$26,$D$4:$D$9,$P25)</f>
        <v>0</v>
      </c>
      <c r="R25" s="106" t="n">
        <f aca="false">S25-T25</f>
        <v>0</v>
      </c>
      <c r="S25" s="106" t="n">
        <f aca="false">SUMIFS($E$4:$E$9,$B$4:$B$9,$P25,$D$4:$D$9,"&lt;&gt;"&amp;$P$26)+SUMIFS($G$4:$G$9,$B$4:$B$9,"&lt;&gt;"&amp;$P$26,$D$4:$D$9,$P25)</f>
        <v>0</v>
      </c>
      <c r="T25" s="106" t="n">
        <f aca="false">SUMIFS($G$4:$G$9,$B$4:$B$9,$P25,$D$4:$D$9,"&lt;&gt;"&amp;$P$26)+SUMIFS($E$4:$E$9,$B$4:$B$9,"&lt;&gt;"&amp;$P$26,$D$4:$D$9,$P25)</f>
        <v>0</v>
      </c>
      <c r="U25" s="106"/>
      <c r="V25" s="782" t="n">
        <f aca="false">Q25*FactorPts+(GDzero+R25)*FactorGD+S25*FactorFor</f>
        <v>50000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Serbia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Slovenia</v>
      </c>
      <c r="Q28" s="106" t="n">
        <f aca="false">SUMIFS($H$4:$H$9,$B$4:$B$9,$P28,$D$4:$D$9,"&lt;&gt;"&amp;$P$31)+SUMIFS($I$4:$I$9,$B$4:$B$9,"&lt;&gt;"&amp;$P$31,$D$4:$D$9,$P28)</f>
        <v>0</v>
      </c>
      <c r="R28" s="106" t="n">
        <f aca="false">S28-T28</f>
        <v>0</v>
      </c>
      <c r="S28" s="106" t="n">
        <f aca="false">SUMIFS($E$4:$E$9,$B$4:$B$9,$P28,$D$4:$D$9,"&lt;&gt;"&amp;$P$31)+SUMIFS($G$4:$G$9,$B$4:$B$9,"&lt;&gt;"&amp;$P$31,$D$4:$D$9,$P28)</f>
        <v>0</v>
      </c>
      <c r="T28" s="106" t="n">
        <f aca="false">SUMIFS($G$4:$G$9,$B$4:$B$9,$P28,$D$4:$D$9,"&lt;&gt;"&amp;$P$31)+SUMIFS($E$4:$E$9,$B$4:$B$9,"&lt;&gt;"&amp;$P$31,$D$4:$D$9,$P28)</f>
        <v>0</v>
      </c>
      <c r="U28" s="106"/>
      <c r="V28" s="782" t="n">
        <f aca="false">Q28*FactorPts+(GDzero+R28)*FactorGD+S28*FactorFor</f>
        <v>50000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0</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57</v>
      </c>
      <c r="P29" s="0" t="str">
        <f aca="false">$P$6</f>
        <v>Serbia</v>
      </c>
      <c r="Q29" s="106" t="n">
        <f aca="false">SUMIFS($H$4:$H$9,$B$4:$B$9,$P29,$D$4:$D$9,"&lt;&gt;"&amp;$P$31)+SUMIFS($I$4:$I$9,$B$4:$B$9,"&lt;&gt;"&amp;$P$31,$D$4:$D$9,$P29)</f>
        <v>0</v>
      </c>
      <c r="R29" s="106" t="n">
        <f aca="false">S29-T29</f>
        <v>0</v>
      </c>
      <c r="S29" s="106" t="n">
        <f aca="false">SUMIFS($E$4:$E$9,$B$4:$B$9,$P29,$D$4:$D$9,"&lt;&gt;"&amp;$P$31)+SUMIFS($G$4:$G$9,$B$4:$B$9,"&lt;&gt;"&amp;$P$31,$D$4:$D$9,$P29)</f>
        <v>0</v>
      </c>
      <c r="T29" s="106" t="n">
        <f aca="false">SUMIFS($G$4:$G$9,$B$4:$B$9,$P29,$D$4:$D$9,"&lt;&gt;"&amp;$P$31)+SUMIFS($E$4:$E$9,$B$4:$B$9,"&lt;&gt;"&amp;$P$31,$D$4:$D$9,$P29)</f>
        <v>0</v>
      </c>
      <c r="U29" s="106"/>
      <c r="V29" s="782" t="n">
        <f aca="false">Q29*FactorPts+(GDzero+R29)*FactorGD+S29*FactorFor</f>
        <v>50000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73</v>
      </c>
      <c r="P30" s="0" t="str">
        <f aca="false">$P$7</f>
        <v>England</v>
      </c>
      <c r="Q30" s="106" t="n">
        <f aca="false">SUMIFS($H$4:$H$9,$B$4:$B$9,$P30,$D$4:$D$9,"&lt;&gt;"&amp;$P$31)+SUMIFS($I$4:$I$9,$B$4:$B$9,"&lt;&gt;"&amp;$P$31,$D$4:$D$9,$P30)</f>
        <v>0</v>
      </c>
      <c r="R30" s="106" t="n">
        <f aca="false">S30-T30</f>
        <v>0</v>
      </c>
      <c r="S30" s="106" t="n">
        <f aca="false">SUMIFS($E$4:$E$9,$B$4:$B$9,$P30,$D$4:$D$9,"&lt;&gt;"&amp;$P$31)+SUMIFS($G$4:$G$9,$B$4:$B$9,"&lt;&gt;"&amp;$P$31,$D$4:$D$9,$P30)</f>
        <v>0</v>
      </c>
      <c r="T30" s="106" t="n">
        <f aca="false">SUMIFS($G$4:$G$9,$B$4:$B$9,$P30,$D$4:$D$9,"&lt;&gt;"&amp;$P$31)+SUMIFS($E$4:$E$9,$B$4:$B$9,"&lt;&gt;"&amp;$P$31,$D$4:$D$9,$P30)</f>
        <v>0</v>
      </c>
      <c r="U30" s="106"/>
      <c r="V30" s="782" t="n">
        <f aca="false">Q30*FactorPts+(GDzero+R30)*FactorGD+S30*FactorFor</f>
        <v>50000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Denmark</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Denmark</v>
      </c>
      <c r="Q33" s="106" t="n">
        <f aca="false">SUMIFS($H$4:$H$9,$B$4:$B$9,$P33,$D$4:$D$9,"&lt;&gt;"&amp;$P$36)+SUMIFS($I$4:$I$9,$B$4:$B$9,"&lt;&gt;"&amp;$P$36,$D$4:$D$9,$P33)</f>
        <v>0</v>
      </c>
      <c r="R33" s="106" t="n">
        <f aca="false">S33-T33</f>
        <v>0</v>
      </c>
      <c r="S33" s="106" t="n">
        <f aca="false">SUMIFS($E$4:$E$9,$B$4:$B$9,$P33,$D$4:$D$9,"&lt;&gt;"&amp;$P$36)+SUMIFS($G$4:$G$9,$B$4:$B$9,"&lt;&gt;"&amp;$P$36,$D$4:$D$9,$P33)</f>
        <v>0</v>
      </c>
      <c r="T33" s="106" t="n">
        <f aca="false">SUMIFS($G$4:$G$9,$B$4:$B$9,$P33,$D$4:$D$9,"&lt;&gt;"&amp;$P$36)+SUMIFS($E$4:$E$9,$B$4:$B$9,"&lt;&gt;"&amp;$P$36,$D$4:$D$9,$P33)</f>
        <v>0</v>
      </c>
      <c r="U33" s="106"/>
      <c r="V33" s="782" t="n">
        <f aca="false">Q33*FactorPts+(GDzero+R33)*FactorGD+S33*FactorFor</f>
        <v>50000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57</v>
      </c>
      <c r="P34" s="0" t="str">
        <f aca="false">$P$6</f>
        <v>Serbia</v>
      </c>
      <c r="Q34" s="106" t="n">
        <f aca="false">SUMIFS($H$4:$H$9,$B$4:$B$9,$P34,$D$4:$D$9,"&lt;&gt;"&amp;$P$36)+SUMIFS($I$4:$I$9,$B$4:$B$9,"&lt;&gt;"&amp;$P$36,$D$4:$D$9,$P34)</f>
        <v>0</v>
      </c>
      <c r="R34" s="106" t="n">
        <f aca="false">S34-T34</f>
        <v>0</v>
      </c>
      <c r="S34" s="106" t="n">
        <f aca="false">SUMIFS($E$4:$E$9,$B$4:$B$9,$P34,$D$4:$D$9,"&lt;&gt;"&amp;$P$36)+SUMIFS($G$4:$G$9,$B$4:$B$9,"&lt;&gt;"&amp;$P$36,$D$4:$D$9,$P34)</f>
        <v>0</v>
      </c>
      <c r="T34" s="106" t="n">
        <f aca="false">SUMIFS($G$4:$G$9,$B$4:$B$9,$P34,$D$4:$D$9,"&lt;&gt;"&amp;$P$36)+SUMIFS($E$4:$E$9,$B$4:$B$9,"&lt;&gt;"&amp;$P$36,$D$4:$D$9,$P34)</f>
        <v>0</v>
      </c>
      <c r="U34" s="106"/>
      <c r="V34" s="782" t="n">
        <f aca="false">Q34*FactorPts+(GDzero+R34)*FactorGD+S34*FactorFor</f>
        <v>50000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73</v>
      </c>
      <c r="P35" s="0" t="str">
        <f aca="false">$P$7</f>
        <v>England</v>
      </c>
      <c r="Q35" s="106" t="n">
        <f aca="false">SUMIFS($H$4:$H$9,$B$4:$B$9,$P35,$D$4:$D$9,"&lt;&gt;"&amp;$P$36)+SUMIFS($I$4:$I$9,$B$4:$B$9,"&lt;&gt;"&amp;$P$36,$D$4:$D$9,$P35)</f>
        <v>0</v>
      </c>
      <c r="R35" s="106" t="n">
        <f aca="false">S35-T35</f>
        <v>0</v>
      </c>
      <c r="S35" s="106" t="n">
        <f aca="false">SUMIFS($E$4:$E$9,$B$4:$B$9,$P35,$D$4:$D$9,"&lt;&gt;"&amp;$P$36)+SUMIFS($G$4:$G$9,$B$4:$B$9,"&lt;&gt;"&amp;$P$36,$D$4:$D$9,$P35)</f>
        <v>0</v>
      </c>
      <c r="T35" s="106" t="n">
        <f aca="false">SUMIFS($G$4:$G$9,$B$4:$B$9,$P35,$D$4:$D$9,"&lt;&gt;"&amp;$P$36)+SUMIFS($E$4:$E$9,$B$4:$B$9,"&lt;&gt;"&amp;$P$36,$D$4:$D$9,$P35)</f>
        <v>0</v>
      </c>
      <c r="U35" s="106"/>
      <c r="V35" s="782" t="n">
        <f aca="false">Q35*FactorPts+(GDzero+R35)*FactorGD+S35*FactorFor</f>
        <v>50000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Slovenia</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K</v>
      </c>
      <c r="D1" s="731" t="str">
        <f aca="false">VLOOKUP($Q$1,References!$B$5:$D$10,3,0)</f>
        <v>L</v>
      </c>
      <c r="P1" s="732" t="s">
        <v>602</v>
      </c>
      <c r="Q1" s="733" t="s">
        <v>59</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Poland</v>
      </c>
      <c r="C4" s="735" t="s">
        <v>72</v>
      </c>
      <c r="D4" s="736" t="str">
        <f aca="true">INDIRECT("'"&amp;References!$A$1&amp;"'!"&amp;$D$1&amp;References!$G5)</f>
        <v>Netherlands</v>
      </c>
      <c r="E4" s="734" t="str">
        <f aca="true">IF(OR(INDIRECT("'"&amp;References!$A$1&amp;"'!"&amp;$B$1&amp;References!$H5)="",INDIRECT("'"&amp;References!$A$1&amp;"'!"&amp;$D$1&amp;References!$H5)=""),"",INDIRECT("'"&amp;References!$A$1&amp;"'!"&amp;$B$1&amp;References!$H5))</f>
        <v/>
      </c>
      <c r="F4" s="735" t="s">
        <v>72</v>
      </c>
      <c r="G4" s="737" t="str">
        <f aca="true">IF(OR(INDIRECT("'"&amp;References!$A$1&amp;"'!"&amp;$B$1&amp;References!$H5)="",INDIRECT("'"&amp;References!$A$1&amp;"'!"&amp;$D$1&amp;References!$H5)=""),"",INDIRECT("'"&amp;References!$A$1&amp;"'!"&amp;$D$1&amp;References!$H5))</f>
        <v/>
      </c>
      <c r="H4" s="106" t="n">
        <f aca="false">IF($M4&gt;0,IF($E4&gt;$G4,3,IF($E4=$G4,1,0)),0)</f>
        <v>0</v>
      </c>
      <c r="I4" s="106" t="n">
        <f aca="false">IF($M4&gt;0,IF($E4&lt;$G4,3,IF($E4=$G4,1,0)),0)</f>
        <v>0</v>
      </c>
      <c r="L4" s="33"/>
      <c r="M4" s="106" t="n">
        <f aca="false">IF(AND($E4&lt;&gt;"",$G4&lt;&gt;""),1,0)</f>
        <v>0</v>
      </c>
      <c r="N4" s="106"/>
      <c r="O4" s="106" t="s">
        <v>56</v>
      </c>
      <c r="P4" s="738" t="str">
        <f aca="false">VLOOKUP($Q$1&amp;ROW($A1),Groups!$B$7:$D$35,3,0)</f>
        <v>Poland</v>
      </c>
      <c r="Q4" s="106" t="n">
        <f aca="false">SUMIF($B$4:$B$9,P4,$H$4:$H$9)+SUMIF($D$4:$D$9,P4,$I$4:$I$9)</f>
        <v>0</v>
      </c>
      <c r="R4" s="106" t="n">
        <f aca="false">S4-T4</f>
        <v>0</v>
      </c>
      <c r="S4" s="106" t="n">
        <f aca="false">SUMIF($B$4:$B$9,$P4,$E$4:$E$9)+SUMIF($D$4:$D$9,$P4,$G$4:$G$9)</f>
        <v>0</v>
      </c>
      <c r="T4" s="106" t="n">
        <f aca="false">SUMIF($B$4:$B$9,$P4,$G$4:$G$9)+SUMIF($D$4:$D$9,$P4,$E$4:$E$9)</f>
        <v>0</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50000.0000004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0</v>
      </c>
      <c r="AD4" s="740" t="n">
        <f aca="false">$Q4*FactorPts+(GDzero+$R4)*FactorGD+$S4*FactorFor</f>
        <v>50000</v>
      </c>
      <c r="AE4" s="106" t="n">
        <f aca="false">IF(OR(AND($Y$11&gt;0,OR(AND($B$8=$P4,$J$8&gt;$L$8),AND($D$8=$P4,$J$8&lt;$L$8))),AND($Y$12&gt;0,OR(AND($B$9=$P4,$J$9&gt;$L$9),AND($D$9=$P4,$J$9&lt;$L$9)))),1,0)</f>
        <v>0</v>
      </c>
      <c r="AF4" s="106" t="n">
        <f aca="false">INDEX(Language!$D$5:$D$63,MATCH($P4,Language!$E$5:$E$63,0),1)</f>
        <v>26</v>
      </c>
      <c r="AG4" s="106"/>
    </row>
    <row r="5" customFormat="false" ht="14.5" hidden="false" customHeight="false" outlineLevel="0" collapsed="false">
      <c r="B5" s="741" t="str">
        <f aca="true">INDIRECT("'"&amp;References!$A$1&amp;"'!"&amp;$B$1&amp;References!$G6)</f>
        <v>Austria</v>
      </c>
      <c r="C5" s="742" t="s">
        <v>72</v>
      </c>
      <c r="D5" s="743" t="str">
        <f aca="true">INDIRECT("'"&amp;References!$A$1&amp;"'!"&amp;$D$1&amp;References!$G6)</f>
        <v>France</v>
      </c>
      <c r="E5" s="741" t="str">
        <f aca="true">IF(OR(INDIRECT("'"&amp;References!$A$1&amp;"'!"&amp;$B$1&amp;References!$H6)="",INDIRECT("'"&amp;References!$A$1&amp;"'!"&amp;$D$1&amp;References!$H6)=""),"",INDIRECT("'"&amp;References!$A$1&amp;"'!"&amp;$B$1&amp;References!$H6))</f>
        <v/>
      </c>
      <c r="F5" s="742" t="s">
        <v>72</v>
      </c>
      <c r="G5" s="744" t="str">
        <f aca="true">IF(OR(INDIRECT("'"&amp;References!$A$1&amp;"'!"&amp;$B$1&amp;References!$H6)="",INDIRECT("'"&amp;References!$A$1&amp;"'!"&amp;$D$1&amp;References!$H6)=""),"",INDIRECT("'"&amp;References!$A$1&amp;"'!"&amp;$D$1&amp;References!$H6))</f>
        <v/>
      </c>
      <c r="H5" s="106" t="n">
        <f aca="false">IF($M5&gt;0,IF($E5&gt;$G5,3,IF($E5=$G5,1,0)),0)</f>
        <v>0</v>
      </c>
      <c r="I5" s="106" t="n">
        <f aca="false">IF($M5&gt;0,IF($E5&lt;$G5,3,IF($E5=$G5,1,0)),0)</f>
        <v>0</v>
      </c>
      <c r="L5" s="33"/>
      <c r="M5" s="106" t="n">
        <f aca="false">IF(AND($E5&lt;&gt;"",$G5&lt;&gt;""),1,0)</f>
        <v>0</v>
      </c>
      <c r="N5" s="106"/>
      <c r="O5" s="106" t="s">
        <v>57</v>
      </c>
      <c r="P5" s="738" t="str">
        <f aca="false">VLOOKUP($Q$1&amp;ROW($A2),Groups!$B$7:$D$35,3,0)</f>
        <v>Netherlands</v>
      </c>
      <c r="Q5" s="106" t="n">
        <f aca="false">SUMIF($B$4:$B$9,P5,$H$4:$H$9)+SUMIF($D$4:$D$9,P5,$I$4:$I$9)</f>
        <v>0</v>
      </c>
      <c r="R5" s="106" t="n">
        <f aca="false">S5-T5</f>
        <v>0</v>
      </c>
      <c r="S5" s="106" t="n">
        <f aca="false">SUMIF($B$4:$B$9,$P5,$E$4:$E$9)+SUMIF($D$4:$D$9,$P5,$G$4:$G$9)</f>
        <v>0</v>
      </c>
      <c r="T5" s="106" t="n">
        <f aca="false">SUMIF($B$4:$B$9,$P5,$G$4:$G$9)+SUMIF($D$4:$D$9,$P5,$E$4:$E$9)</f>
        <v>0</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50000.0000003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0</v>
      </c>
      <c r="AD5" s="740" t="n">
        <f aca="false">$Q5*FactorPts+(GDzero+$R5)*FactorGD+$S5*FactorFor</f>
        <v>50000</v>
      </c>
      <c r="AE5" s="106" t="n">
        <f aca="false">IF(OR(AND($Y$11&gt;0,OR(AND($B$8=$P5,$J$8&gt;$L$8),AND($D$8=$P5,$J$8&lt;$L$8))),AND($Y$12&gt;0,OR(AND($B$9=$P5,$J$9&gt;$L$9),AND($D$9=$P5,$J$9&lt;$L$9)))),1,0)</f>
        <v>0</v>
      </c>
      <c r="AF5" s="106" t="n">
        <f aca="false">INDEX(Language!$D$5:$D$63,MATCH($P5,Language!$E$5:$E$63,0),1)</f>
        <v>12</v>
      </c>
    </row>
    <row r="6" customFormat="false" ht="14.5" hidden="false" customHeight="false" outlineLevel="0" collapsed="false">
      <c r="B6" s="741" t="str">
        <f aca="true">INDIRECT("'"&amp;References!$A$1&amp;"'!"&amp;$B$1&amp;References!$G7)</f>
        <v>Poland</v>
      </c>
      <c r="C6" s="742" t="s">
        <v>72</v>
      </c>
      <c r="D6" s="743" t="str">
        <f aca="true">INDIRECT("'"&amp;References!$A$1&amp;"'!"&amp;$D$1&amp;References!$G7)</f>
        <v>Austria</v>
      </c>
      <c r="E6" s="741" t="str">
        <f aca="true">IF(OR(INDIRECT("'"&amp;References!$A$1&amp;"'!"&amp;$B$1&amp;References!$H7)="",INDIRECT("'"&amp;References!$A$1&amp;"'!"&amp;$D$1&amp;References!$H7)=""),"",INDIRECT("'"&amp;References!$A$1&amp;"'!"&amp;$B$1&amp;References!$H7))</f>
        <v/>
      </c>
      <c r="F6" s="742" t="s">
        <v>72</v>
      </c>
      <c r="G6" s="744" t="str">
        <f aca="true">IF(OR(INDIRECT("'"&amp;References!$A$1&amp;"'!"&amp;$B$1&amp;References!$H7)="",INDIRECT("'"&amp;References!$A$1&amp;"'!"&amp;$D$1&amp;References!$H7)=""),"",INDIRECT("'"&amp;References!$A$1&amp;"'!"&amp;$D$1&amp;References!$H7))</f>
        <v/>
      </c>
      <c r="H6" s="106" t="n">
        <f aca="false">IF($M6&gt;0,IF($E6&gt;$G6,3,IF($E6=$G6,1,0)),0)</f>
        <v>0</v>
      </c>
      <c r="I6" s="106" t="n">
        <f aca="false">IF($M6&gt;0,IF($E6&lt;$G6,3,IF($E6=$G6,1,0)),0)</f>
        <v>0</v>
      </c>
      <c r="L6" s="33"/>
      <c r="M6" s="106" t="n">
        <f aca="false">IF(AND($E6&lt;&gt;"",$G6&lt;&gt;""),1,0)</f>
        <v>0</v>
      </c>
      <c r="N6" s="106"/>
      <c r="O6" s="106" t="s">
        <v>73</v>
      </c>
      <c r="P6" s="738" t="str">
        <f aca="false">VLOOKUP($Q$1&amp;ROW($A3),Groups!$B$7:$D$35,3,0)</f>
        <v>Austria</v>
      </c>
      <c r="Q6" s="106" t="n">
        <f aca="false">SUMIF($B$4:$B$9,P6,$H$4:$H$9)+SUMIF($D$4:$D$9,P6,$I$4:$I$9)</f>
        <v>0</v>
      </c>
      <c r="R6" s="106" t="n">
        <f aca="false">S6-T6</f>
        <v>0</v>
      </c>
      <c r="S6" s="106" t="n">
        <f aca="false">SUMIF($B$4:$B$9,$P6,$E$4:$E$9)+SUMIF($D$4:$D$9,$P6,$G$4:$G$9)</f>
        <v>0</v>
      </c>
      <c r="T6" s="106" t="n">
        <f aca="false">SUMIF($B$4:$B$9,$P6,$G$4:$G$9)+SUMIF($D$4:$D$9,$P6,$E$4:$E$9)</f>
        <v>0</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50000.0000002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0</v>
      </c>
      <c r="AD6" s="740" t="n">
        <f aca="false">$Q6*FactorPts+(GDzero+$R6)*FactorGD+$S6*FactorFor</f>
        <v>50000</v>
      </c>
      <c r="AE6" s="106" t="n">
        <f aca="false">IF(OR(AND($Y$11&gt;0,OR(AND($B$8=$P6,$J$8&gt;$L$8),AND($D$8=$P6,$J$8&lt;$L$8))),AND($Y$12&gt;0,OR(AND($B$9=$P6,$J$9&gt;$L$9),AND($D$9=$P6,$J$9&lt;$L$9)))),1,0)</f>
        <v>0</v>
      </c>
      <c r="AF6" s="106" t="n">
        <f aca="false">INDEX(Language!$D$5:$D$63,MATCH($P6,Language!$E$5:$E$63,0),1)</f>
        <v>11</v>
      </c>
    </row>
    <row r="7" customFormat="false" ht="14.5" hidden="false" customHeight="false" outlineLevel="0" collapsed="false">
      <c r="B7" s="741" t="str">
        <f aca="true">INDIRECT("'"&amp;References!$A$1&amp;"'!"&amp;$B$1&amp;References!$G8)</f>
        <v>Netherlands</v>
      </c>
      <c r="C7" s="742" t="s">
        <v>72</v>
      </c>
      <c r="D7" s="743" t="str">
        <f aca="true">INDIRECT("'"&amp;References!$A$1&amp;"'!"&amp;$D$1&amp;References!$G8)</f>
        <v>France</v>
      </c>
      <c r="E7" s="741" t="str">
        <f aca="true">IF(OR(INDIRECT("'"&amp;References!$A$1&amp;"'!"&amp;$B$1&amp;References!$H8)="",INDIRECT("'"&amp;References!$A$1&amp;"'!"&amp;$D$1&amp;References!$H8)=""),"",INDIRECT("'"&amp;References!$A$1&amp;"'!"&amp;$B$1&amp;References!$H8))</f>
        <v/>
      </c>
      <c r="F7" s="742" t="s">
        <v>72</v>
      </c>
      <c r="G7" s="744" t="str">
        <f aca="true">IF(OR(INDIRECT("'"&amp;References!$A$1&amp;"'!"&amp;$B$1&amp;References!$H8)="",INDIRECT("'"&amp;References!$A$1&amp;"'!"&amp;$D$1&amp;References!$H8)=""),"",INDIRECT("'"&amp;References!$A$1&amp;"'!"&amp;$D$1&amp;References!$H8))</f>
        <v/>
      </c>
      <c r="H7" s="106" t="n">
        <f aca="false">IF($M7&gt;0,IF($E7&gt;$G7,3,IF($E7=$G7,1,0)),0)</f>
        <v>0</v>
      </c>
      <c r="I7" s="106" t="n">
        <f aca="false">IF($M7&gt;0,IF($E7&lt;$G7,3,IF($E7=$G7,1,0)),0)</f>
        <v>0</v>
      </c>
      <c r="L7" s="33"/>
      <c r="M7" s="106" t="n">
        <f aca="false">IF(AND($E7&lt;&gt;"",$G7&lt;&gt;""),1,0)</f>
        <v>0</v>
      </c>
      <c r="N7" s="106"/>
      <c r="O7" s="106" t="s">
        <v>74</v>
      </c>
      <c r="P7" s="738" t="str">
        <f aca="false">VLOOKUP($Q$1&amp;ROW($A4),Groups!$B$7:$D$35,3,0)</f>
        <v>France</v>
      </c>
      <c r="Q7" s="106" t="n">
        <f aca="false">SUMIF($B$4:$B$9,P7,$H$4:$H$9)+SUMIF($D$4:$D$9,P7,$I$4:$I$9)</f>
        <v>0</v>
      </c>
      <c r="R7" s="106" t="n">
        <f aca="false">S7-T7</f>
        <v>0</v>
      </c>
      <c r="S7" s="106" t="n">
        <f aca="false">SUMIF($B$4:$B$9,$P7,$E$4:$E$9)+SUMIF($D$4:$D$9,$P7,$G$4:$G$9)</f>
        <v>0</v>
      </c>
      <c r="T7" s="106" t="n">
        <f aca="false">SUMIF($B$4:$B$9,$P7,$G$4:$G$9)+SUMIF($D$4:$D$9,$P7,$E$4:$E$9)</f>
        <v>0</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50000.0000001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0</v>
      </c>
      <c r="AD7" s="740" t="n">
        <f aca="false">$Q7*FactorPts+(GDzero+$R7)*FactorGD+$S7*FactorFor</f>
        <v>50000</v>
      </c>
      <c r="AE7" s="106" t="n">
        <f aca="false">IF(OR(AND($Y$11&gt;0,OR(AND($B$8=$P7,$J$8&gt;$L$8),AND($D$8=$P7,$J$8&lt;$L$8))),AND($Y$12&gt;0,OR(AND($B$9=$P7,$J$9&gt;$L$9),AND($D$9=$P7,$J$9&lt;$L$9)))),1,0)</f>
        <v>0</v>
      </c>
      <c r="AF7" s="106" t="n">
        <f aca="false">INDEX(Language!$D$5:$D$63,MATCH($P7,Language!$E$5:$E$63,0),1)</f>
        <v>2</v>
      </c>
    </row>
    <row r="8" customFormat="false" ht="14.5" hidden="false" customHeight="false" outlineLevel="0" collapsed="false">
      <c r="B8" s="741" t="str">
        <f aca="true">INDIRECT("'"&amp;References!$A$1&amp;"'!"&amp;$B$1&amp;References!$G9)</f>
        <v>Netherlands</v>
      </c>
      <c r="C8" s="742" t="s">
        <v>72</v>
      </c>
      <c r="D8" s="743" t="str">
        <f aca="true">INDIRECT("'"&amp;References!$A$1&amp;"'!"&amp;$D$1&amp;References!$G9)</f>
        <v>Austria</v>
      </c>
      <c r="E8" s="741" t="str">
        <f aca="true">IF(OR(INDIRECT("'"&amp;References!$A$1&amp;"'!"&amp;$B$1&amp;References!$H9)="",INDIRECT("'"&amp;References!$A$1&amp;"'!"&amp;$D$1&amp;References!$H9)=""),"",INDIRECT("'"&amp;References!$A$1&amp;"'!"&amp;$B$1&amp;References!$H9))</f>
        <v/>
      </c>
      <c r="F8" s="742" t="s">
        <v>72</v>
      </c>
      <c r="G8" s="744" t="str">
        <f aca="true">IF(OR(INDIRECT("'"&amp;References!$A$1&amp;"'!"&amp;$B$1&amp;References!$H9)="",INDIRECT("'"&amp;References!$A$1&amp;"'!"&amp;$D$1&amp;References!$H9)=""),"",INDIRECT("'"&amp;References!$A$1&amp;"'!"&amp;$D$1&amp;References!$H9))</f>
        <v/>
      </c>
      <c r="H8" s="106" t="n">
        <f aca="false">IF($M8&gt;0,IF($E8&gt;$G8,3,IF($E8=$G8,1,0)),0)</f>
        <v>0</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0</v>
      </c>
      <c r="N8" s="106"/>
      <c r="Z8" s="292"/>
    </row>
    <row r="9" customFormat="false" ht="14.5" hidden="false" customHeight="false" outlineLevel="0" collapsed="false">
      <c r="B9" s="741" t="str">
        <f aca="true">INDIRECT("'"&amp;References!$A$1&amp;"'!"&amp;$B$1&amp;References!$G10)</f>
        <v>France</v>
      </c>
      <c r="C9" s="742" t="s">
        <v>72</v>
      </c>
      <c r="D9" s="743" t="str">
        <f aca="true">INDIRECT("'"&amp;References!$A$1&amp;"'!"&amp;$D$1&amp;References!$G10)</f>
        <v>Poland</v>
      </c>
      <c r="E9" s="741" t="str">
        <f aca="true">IF(OR(INDIRECT("'"&amp;References!$A$1&amp;"'!"&amp;$B$1&amp;References!$H10)="",INDIRECT("'"&amp;References!$A$1&amp;"'!"&amp;$D$1&amp;References!$H10)=""),"",INDIRECT("'"&amp;References!$A$1&amp;"'!"&amp;$B$1&amp;References!$H10))</f>
        <v/>
      </c>
      <c r="F9" s="742" t="s">
        <v>72</v>
      </c>
      <c r="G9" s="744" t="str">
        <f aca="true">IF(OR(INDIRECT("'"&amp;References!$A$1&amp;"'!"&amp;$B$1&amp;References!$H10)="",INDIRECT("'"&amp;References!$A$1&amp;"'!"&amp;$D$1&amp;References!$H10)=""),"",INDIRECT("'"&amp;References!$A$1&amp;"'!"&amp;$D$1&amp;References!$H10))</f>
        <v/>
      </c>
      <c r="H9" s="106" t="n">
        <f aca="false">IF($M9&gt;0,IF($E9&gt;$G9,3,IF($E9=$G9,1,0)),0)</f>
        <v>0</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0</v>
      </c>
      <c r="N9" s="106"/>
      <c r="Z9" s="745" t="s">
        <v>1779</v>
      </c>
      <c r="AA9" s="745"/>
      <c r="AB9" s="745"/>
      <c r="AC9" s="745"/>
      <c r="AD9" s="745"/>
      <c r="AE9" s="745"/>
    </row>
    <row r="10" customFormat="false" ht="15" hidden="false" customHeight="false" outlineLevel="0" collapsed="false">
      <c r="L10" s="709" t="s">
        <v>1179</v>
      </c>
      <c r="M10" s="746" t="n">
        <f aca="false">SUM($M$4:$M$9)</f>
        <v>0</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Poland</v>
      </c>
      <c r="Q11" s="751" t="n">
        <f aca="false">INDEX(Q$4:Q$7,MATCH($V11,$V$4:$V$7,0))</f>
        <v>0</v>
      </c>
      <c r="R11" s="752" t="n">
        <f aca="false">INDEX(R$4:R$7,MATCH($V11,$V$4:$V$7,0))</f>
        <v>0</v>
      </c>
      <c r="S11" s="752" t="n">
        <f aca="false">INDEX(S$4:S$7,MATCH($V11,$V$4:$V$7,0))</f>
        <v>0</v>
      </c>
      <c r="T11" s="752" t="n">
        <f aca="false">INDEX(T$4:T$7,MATCH($V11,$V$4:$V$7,0))</f>
        <v>0</v>
      </c>
      <c r="U11" s="752" t="n">
        <f aca="false">INDEX(U$4:U$7,MATCH($V11,$V$4:$V$7,0))</f>
        <v>0</v>
      </c>
      <c r="V11" s="753" t="n">
        <f aca="false">LARGE($V$4:$V$7,ROW(A1))</f>
        <v>50000.0000004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Netherlands</v>
      </c>
      <c r="Q12" s="135" t="n">
        <f aca="false">INDEX(Q$4:Q$7,MATCH($V12,$V$4:$V$7,0))</f>
        <v>0</v>
      </c>
      <c r="R12" s="106" t="n">
        <f aca="false">INDEX(R$4:R$7,MATCH($V12,$V$4:$V$7,0))</f>
        <v>0</v>
      </c>
      <c r="S12" s="106" t="n">
        <f aca="false">INDEX(S$4:S$7,MATCH($V12,$V$4:$V$7,0))</f>
        <v>0</v>
      </c>
      <c r="T12" s="106" t="n">
        <f aca="false">INDEX(T$4:T$7,MATCH($V12,$V$4:$V$7,0))</f>
        <v>0</v>
      </c>
      <c r="U12" s="106" t="n">
        <f aca="false">INDEX(U$4:U$7,MATCH($V12,$V$4:$V$7,0))</f>
        <v>0</v>
      </c>
      <c r="V12" s="760" t="n">
        <f aca="false">LARGE($V$4:$V$7,ROW(A2))</f>
        <v>50000.0000003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Austria</v>
      </c>
      <c r="Q13" s="135" t="n">
        <f aca="false">INDEX(Q$4:Q$7,MATCH($V13,$V$4:$V$7,0))</f>
        <v>0</v>
      </c>
      <c r="R13" s="106" t="n">
        <f aca="false">INDEX(R$4:R$7,MATCH($V13,$V$4:$V$7,0))</f>
        <v>0</v>
      </c>
      <c r="S13" s="106" t="n">
        <f aca="false">INDEX(S$4:S$7,MATCH($V13,$V$4:$V$7,0))</f>
        <v>0</v>
      </c>
      <c r="T13" s="106" t="n">
        <f aca="false">INDEX(T$4:T$7,MATCH($V13,$V$4:$V$7,0))</f>
        <v>0</v>
      </c>
      <c r="U13" s="106" t="n">
        <f aca="false">INDEX(U$4:U$7,MATCH($V13,$V$4:$V$7,0))</f>
        <v>0</v>
      </c>
      <c r="V13" s="760" t="n">
        <f aca="false">LARGE($V$4:$V$7,ROW(A3))</f>
        <v>50000.0000002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France</v>
      </c>
      <c r="Q14" s="765" t="n">
        <f aca="false">INDEX(Q$4:Q$7,MATCH($V14,$V$4:$V$7,0))</f>
        <v>0</v>
      </c>
      <c r="R14" s="766" t="n">
        <f aca="false">INDEX(R$4:R$7,MATCH($V14,$V$4:$V$7,0))</f>
        <v>0</v>
      </c>
      <c r="S14" s="766" t="n">
        <f aca="false">INDEX(S$4:S$7,MATCH($V14,$V$4:$V$7,0))</f>
        <v>0</v>
      </c>
      <c r="T14" s="766" t="n">
        <f aca="false">INDEX(T$4:T$7,MATCH($V14,$V$4:$V$7,0))</f>
        <v>0</v>
      </c>
      <c r="U14" s="766" t="n">
        <f aca="false">INDEX(U$4:U$7,MATCH($V14,$V$4:$V$7,0))</f>
        <v>0</v>
      </c>
      <c r="V14" s="767" t="n">
        <f aca="false">LARGE($V$4:$V$7,ROW(A4))</f>
        <v>50000.0000001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1</v>
      </c>
    </row>
    <row r="17" customFormat="false" ht="15.5" hidden="false" customHeight="false" outlineLevel="0" collapsed="false">
      <c r="B17" s="106"/>
      <c r="C17" s="106"/>
      <c r="D17" s="106"/>
      <c r="G17" s="776"/>
      <c r="H17" s="752" t="str">
        <f aca="false">LEFT($P$4,3)</f>
        <v>Pol</v>
      </c>
      <c r="I17" s="752" t="str">
        <f aca="false">LEFT($P$5,3)</f>
        <v>Net</v>
      </c>
      <c r="J17" s="752" t="str">
        <f aca="false">LEFT($P$6,3)</f>
        <v>Aus</v>
      </c>
      <c r="K17" s="777" t="str">
        <f aca="false">LEFT($P$7,3)</f>
        <v>Fra</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Poland</v>
      </c>
      <c r="F18" s="779"/>
      <c r="G18" s="779"/>
      <c r="H18" s="780"/>
      <c r="I18" s="752" t="n">
        <f aca="false">SUMIFS($E$4:$E$9,$B$4:$B$9,$P$4,$D$4:$D$9,$P$5)+SUMIFS($G$4:$G$9,$B$4:$B$9,$P$5,$D$4:$D$9,$P$4)</f>
        <v>0</v>
      </c>
      <c r="J18" s="752" t="n">
        <f aca="false">SUMIFS($E$4:$E$9,$B$4:$B$9,$P$4,$D$4:$D$9,$P$6)+SUMIFS($G$4:$G$9,$B$4:$B$9,$P$6,$D$4:$D$9,$P$4)</f>
        <v>0</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Poland</v>
      </c>
      <c r="Q18" s="106" t="n">
        <f aca="false">SUMIFS($H$4:$H$9,$B$4:$B$9,$P18,$D$4:$D$9,"&lt;&gt;"&amp;$P$21)+SUMIFS($I$4:$I$9,$B$4:$B$9,"&lt;&gt;"&amp;$P$21,$D$4:$D$9,$P18)</f>
        <v>0</v>
      </c>
      <c r="R18" s="106" t="n">
        <f aca="false">S18-T18</f>
        <v>0</v>
      </c>
      <c r="S18" s="106" t="n">
        <f aca="false">SUMIFS($E$4:$E$9,$B$4:$B$9,$P18,$D$4:$D$9,"&lt;&gt;"&amp;$P$21)+SUMIFS($G$4:$G$9,$B$4:$B$9,"&lt;&gt;"&amp;$P$21,$D$4:$D$9,$P18)</f>
        <v>0</v>
      </c>
      <c r="T18" s="106" t="n">
        <f aca="false">SUMIFS($G$4:$G$9,$B$4:$B$9,$P18,$D$4:$D$9,"&lt;&gt;"&amp;$P$21)+SUMIFS($E$4:$E$9,$B$4:$B$9,"&lt;&gt;"&amp;$P$21,$D$4:$D$9,$P18)</f>
        <v>0</v>
      </c>
      <c r="U18" s="106"/>
      <c r="V18" s="782" t="n">
        <f aca="false">Q18*FactorPts+(GDzero+R18)*FactorGD+S18*FactorFor</f>
        <v>50000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0</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Netherlands</v>
      </c>
      <c r="F19" s="786"/>
      <c r="G19" s="786"/>
      <c r="H19" s="759" t="n">
        <f aca="false">SUMIFS($E$4:$E$9,$B$4:$B$9,$P$5,$D$4:$D$9,$P$4)+SUMIFS($G$4:$G$9,$B$4:$B$9,$P$4,$D$4:$D$9,$P$5)</f>
        <v>0</v>
      </c>
      <c r="I19" s="787"/>
      <c r="J19" s="106" t="n">
        <f aca="false">SUMIFS($E$4:$E$9,$B$4:$B$9,$P$5,$D$4:$D$9,$P$6)+SUMIFS($G$4:$G$9,$B$4:$B$9,$P$6,$D$4:$D$9,$P$5)</f>
        <v>0</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Netherlands</v>
      </c>
      <c r="Q19" s="106" t="n">
        <f aca="false">SUMIFS($H$4:$H$9,$B$4:$B$9,$P19,$D$4:$D$9,"&lt;&gt;"&amp;$P$21)+SUMIFS($I$4:$I$9,$B$4:$B$9,"&lt;&gt;"&amp;$P$21,$D$4:$D$9,$P19)</f>
        <v>0</v>
      </c>
      <c r="R19" s="106" t="n">
        <f aca="false">S19-T19</f>
        <v>0</v>
      </c>
      <c r="S19" s="106" t="n">
        <f aca="false">SUMIFS($E$4:$E$9,$B$4:$B$9,$P19,$D$4:$D$9,"&lt;&gt;"&amp;$P$21)+SUMIFS($G$4:$G$9,$B$4:$B$9,"&lt;&gt;"&amp;$P$21,$D$4:$D$9,$P19)</f>
        <v>0</v>
      </c>
      <c r="T19" s="106" t="n">
        <f aca="false">SUMIFS($G$4:$G$9,$B$4:$B$9,$P19,$D$4:$D$9,"&lt;&gt;"&amp;$P$21)+SUMIFS($E$4:$E$9,$B$4:$B$9,"&lt;&gt;"&amp;$P$21,$D$4:$D$9,$P19)</f>
        <v>0</v>
      </c>
      <c r="U19" s="106"/>
      <c r="V19" s="782" t="n">
        <f aca="false">Q19*FactorPts+(GDzero+R19)*FactorGD+S19*FactorFor</f>
        <v>50000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Austria</v>
      </c>
      <c r="F20" s="786"/>
      <c r="G20" s="786"/>
      <c r="H20" s="759" t="n">
        <f aca="false">SUMIFS($E$4:$E$9,$B$4:$B$9,$P$6,$D$4:$D$9,$P$4)+SUMIFS($G$4:$G$9,$B$4:$B$9,$P$4,$D$4:$D$9,$P$6)</f>
        <v>0</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Austria</v>
      </c>
      <c r="Q20" s="106" t="n">
        <f aca="false">SUMIFS($H$4:$H$9,$B$4:$B$9,$P20,$D$4:$D$9,"&lt;&gt;"&amp;$P$21)+SUMIFS($I$4:$I$9,$B$4:$B$9,"&lt;&gt;"&amp;$P$21,$D$4:$D$9,$P20)</f>
        <v>0</v>
      </c>
      <c r="R20" s="106" t="n">
        <f aca="false">S20-T20</f>
        <v>0</v>
      </c>
      <c r="S20" s="106" t="n">
        <f aca="false">SUMIFS($E$4:$E$9,$B$4:$B$9,$P20,$D$4:$D$9,"&lt;&gt;"&amp;$P$21)+SUMIFS($G$4:$G$9,$B$4:$B$9,"&lt;&gt;"&amp;$P$21,$D$4:$D$9,$P20)</f>
        <v>0</v>
      </c>
      <c r="T20" s="106" t="n">
        <f aca="false">SUMIFS($G$4:$G$9,$B$4:$B$9,$P20,$D$4:$D$9,"&lt;&gt;"&amp;$P$21)+SUMIFS($E$4:$E$9,$B$4:$B$9,"&lt;&gt;"&amp;$P$21,$D$4:$D$9,$P20)</f>
        <v>0</v>
      </c>
      <c r="U20" s="106"/>
      <c r="V20" s="782" t="n">
        <f aca="false">Q20*FactorPts+(GDzero+R20)*FactorGD+S20*FactorFor</f>
        <v>50000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France</v>
      </c>
      <c r="F21" s="792"/>
      <c r="G21" s="792"/>
      <c r="H21" s="763" t="n">
        <f aca="false">SUMIFS($E$4:$E$9,$B$4:$B$9,$P$7,$D$4:$D$9,$P$4)+SUMIFS($G$4:$G$9,$B$4:$B$9,$P$4,$D$4:$D$9,$P$7)</f>
        <v>0</v>
      </c>
      <c r="I21" s="766" t="n">
        <f aca="false">SUMIFS($E$4:$E$9,$B$4:$B$9,$P$7,$D$4:$D$9,$P$5)+SUMIFS($G$4:$G$9,$B$4:$B$9,$P$5,$D$4:$D$9,$P$7)</f>
        <v>0</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France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Poland</v>
      </c>
      <c r="Q23" s="106" t="n">
        <f aca="false">SUMIFS($H$4:$H$9,$B$4:$B$9,$P23,$D$4:$D$9,"&lt;&gt;"&amp;$P$26)+SUMIFS($I$4:$I$9,$B$4:$B$9,"&lt;&gt;"&amp;$P$26,$D$4:$D$9,$P23)</f>
        <v>0</v>
      </c>
      <c r="R23" s="106" t="n">
        <f aca="false">S23-T23</f>
        <v>0</v>
      </c>
      <c r="S23" s="106" t="n">
        <f aca="false">SUMIFS($E$4:$E$9,$B$4:$B$9,$P23,$D$4:$D$9,"&lt;&gt;"&amp;$P$26)+SUMIFS($G$4:$G$9,$B$4:$B$9,"&lt;&gt;"&amp;$P$26,$D$4:$D$9,$P23)</f>
        <v>0</v>
      </c>
      <c r="T23" s="106" t="n">
        <f aca="false">SUMIFS($G$4:$G$9,$B$4:$B$9,$P23,$D$4:$D$9,"&lt;&gt;"&amp;$P$26)+SUMIFS($E$4:$E$9,$B$4:$B$9,"&lt;&gt;"&amp;$P$26,$D$4:$D$9,$P23)</f>
        <v>0</v>
      </c>
      <c r="U23" s="106"/>
      <c r="V23" s="782" t="n">
        <f aca="false">Q23*FactorPts+(GDzero+R23)*FactorGD+S23*FactorFor</f>
        <v>50000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Netherlands</v>
      </c>
      <c r="Q24" s="106" t="n">
        <f aca="false">SUMIFS($H$4:$H$9,$B$4:$B$9,$P24,$D$4:$D$9,"&lt;&gt;"&amp;$P$26)+SUMIFS($I$4:$I$9,$B$4:$B$9,"&lt;&gt;"&amp;$P$26,$D$4:$D$9,$P24)</f>
        <v>0</v>
      </c>
      <c r="R24" s="106" t="n">
        <f aca="false">S24-T24</f>
        <v>0</v>
      </c>
      <c r="S24" s="106" t="n">
        <f aca="false">SUMIFS($E$4:$E$9,$B$4:$B$9,$P24,$D$4:$D$9,"&lt;&gt;"&amp;$P$26)+SUMIFS($G$4:$G$9,$B$4:$B$9,"&lt;&gt;"&amp;$P$26,$D$4:$D$9,$P24)</f>
        <v>0</v>
      </c>
      <c r="T24" s="106" t="n">
        <f aca="false">SUMIFS($G$4:$G$9,$B$4:$B$9,$P24,$D$4:$D$9,"&lt;&gt;"&amp;$P$26)+SUMIFS($E$4:$E$9,$B$4:$B$9,"&lt;&gt;"&amp;$P$26,$D$4:$D$9,$P24)</f>
        <v>0</v>
      </c>
      <c r="U24" s="106"/>
      <c r="V24" s="782" t="n">
        <f aca="false">Q24*FactorPts+(GDzero+R24)*FactorGD+S24*FactorFor</f>
        <v>50000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France</v>
      </c>
      <c r="Q25" s="106" t="n">
        <f aca="false">SUMIFS($H$4:$H$9,$B$4:$B$9,$P25,$D$4:$D$9,"&lt;&gt;"&amp;$P$26)+SUMIFS($I$4:$I$9,$B$4:$B$9,"&lt;&gt;"&amp;$P$26,$D$4:$D$9,$P25)</f>
        <v>0</v>
      </c>
      <c r="R25" s="106" t="n">
        <f aca="false">S25-T25</f>
        <v>0</v>
      </c>
      <c r="S25" s="106" t="n">
        <f aca="false">SUMIFS($E$4:$E$9,$B$4:$B$9,$P25,$D$4:$D$9,"&lt;&gt;"&amp;$P$26)+SUMIFS($G$4:$G$9,$B$4:$B$9,"&lt;&gt;"&amp;$P$26,$D$4:$D$9,$P25)</f>
        <v>0</v>
      </c>
      <c r="T25" s="106" t="n">
        <f aca="false">SUMIFS($G$4:$G$9,$B$4:$B$9,$P25,$D$4:$D$9,"&lt;&gt;"&amp;$P$26)+SUMIFS($E$4:$E$9,$B$4:$B$9,"&lt;&gt;"&amp;$P$26,$D$4:$D$9,$P25)</f>
        <v>0</v>
      </c>
      <c r="U25" s="106"/>
      <c r="V25" s="782" t="n">
        <f aca="false">Q25*FactorPts+(GDzero+R25)*FactorGD+S25*FactorFor</f>
        <v>50000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Austria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Poland</v>
      </c>
      <c r="Q28" s="106" t="n">
        <f aca="false">SUMIFS($H$4:$H$9,$B$4:$B$9,$P28,$D$4:$D$9,"&lt;&gt;"&amp;$P$31)+SUMIFS($I$4:$I$9,$B$4:$B$9,"&lt;&gt;"&amp;$P$31,$D$4:$D$9,$P28)</f>
        <v>0</v>
      </c>
      <c r="R28" s="106" t="n">
        <f aca="false">S28-T28</f>
        <v>0</v>
      </c>
      <c r="S28" s="106" t="n">
        <f aca="false">SUMIFS($E$4:$E$9,$B$4:$B$9,$P28,$D$4:$D$9,"&lt;&gt;"&amp;$P$31)+SUMIFS($G$4:$G$9,$B$4:$B$9,"&lt;&gt;"&amp;$P$31,$D$4:$D$9,$P28)</f>
        <v>0</v>
      </c>
      <c r="T28" s="106" t="n">
        <f aca="false">SUMIFS($G$4:$G$9,$B$4:$B$9,$P28,$D$4:$D$9,"&lt;&gt;"&amp;$P$31)+SUMIFS($E$4:$E$9,$B$4:$B$9,"&lt;&gt;"&amp;$P$31,$D$4:$D$9,$P28)</f>
        <v>0</v>
      </c>
      <c r="U28" s="106"/>
      <c r="V28" s="782" t="n">
        <f aca="false">Q28*FactorPts+(GDzero+R28)*FactorGD+S28*FactorFor</f>
        <v>50000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0</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57</v>
      </c>
      <c r="P29" s="0" t="str">
        <f aca="false">$P$6</f>
        <v>Austria</v>
      </c>
      <c r="Q29" s="106" t="n">
        <f aca="false">SUMIFS($H$4:$H$9,$B$4:$B$9,$P29,$D$4:$D$9,"&lt;&gt;"&amp;$P$31)+SUMIFS($I$4:$I$9,$B$4:$B$9,"&lt;&gt;"&amp;$P$31,$D$4:$D$9,$P29)</f>
        <v>0</v>
      </c>
      <c r="R29" s="106" t="n">
        <f aca="false">S29-T29</f>
        <v>0</v>
      </c>
      <c r="S29" s="106" t="n">
        <f aca="false">SUMIFS($E$4:$E$9,$B$4:$B$9,$P29,$D$4:$D$9,"&lt;&gt;"&amp;$P$31)+SUMIFS($G$4:$G$9,$B$4:$B$9,"&lt;&gt;"&amp;$P$31,$D$4:$D$9,$P29)</f>
        <v>0</v>
      </c>
      <c r="T29" s="106" t="n">
        <f aca="false">SUMIFS($G$4:$G$9,$B$4:$B$9,$P29,$D$4:$D$9,"&lt;&gt;"&amp;$P$31)+SUMIFS($E$4:$E$9,$B$4:$B$9,"&lt;&gt;"&amp;$P$31,$D$4:$D$9,$P29)</f>
        <v>0</v>
      </c>
      <c r="U29" s="106"/>
      <c r="V29" s="782" t="n">
        <f aca="false">Q29*FactorPts+(GDzero+R29)*FactorGD+S29*FactorFor</f>
        <v>50000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73</v>
      </c>
      <c r="P30" s="0" t="str">
        <f aca="false">$P$7</f>
        <v>France</v>
      </c>
      <c r="Q30" s="106" t="n">
        <f aca="false">SUMIFS($H$4:$H$9,$B$4:$B$9,$P30,$D$4:$D$9,"&lt;&gt;"&amp;$P$31)+SUMIFS($I$4:$I$9,$B$4:$B$9,"&lt;&gt;"&amp;$P$31,$D$4:$D$9,$P30)</f>
        <v>0</v>
      </c>
      <c r="R30" s="106" t="n">
        <f aca="false">S30-T30</f>
        <v>0</v>
      </c>
      <c r="S30" s="106" t="n">
        <f aca="false">SUMIFS($E$4:$E$9,$B$4:$B$9,$P30,$D$4:$D$9,"&lt;&gt;"&amp;$P$31)+SUMIFS($G$4:$G$9,$B$4:$B$9,"&lt;&gt;"&amp;$P$31,$D$4:$D$9,$P30)</f>
        <v>0</v>
      </c>
      <c r="T30" s="106" t="n">
        <f aca="false">SUMIFS($G$4:$G$9,$B$4:$B$9,$P30,$D$4:$D$9,"&lt;&gt;"&amp;$P$31)+SUMIFS($E$4:$E$9,$B$4:$B$9,"&lt;&gt;"&amp;$P$31,$D$4:$D$9,$P30)</f>
        <v>0</v>
      </c>
      <c r="U30" s="106"/>
      <c r="V30" s="782" t="n">
        <f aca="false">Q30*FactorPts+(GDzero+R30)*FactorGD+S30*FactorFor</f>
        <v>50000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Netherlands</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Netherlands</v>
      </c>
      <c r="Q33" s="106" t="n">
        <f aca="false">SUMIFS($H$4:$H$9,$B$4:$B$9,$P33,$D$4:$D$9,"&lt;&gt;"&amp;$P$36)+SUMIFS($I$4:$I$9,$B$4:$B$9,"&lt;&gt;"&amp;$P$36,$D$4:$D$9,$P33)</f>
        <v>0</v>
      </c>
      <c r="R33" s="106" t="n">
        <f aca="false">S33-T33</f>
        <v>0</v>
      </c>
      <c r="S33" s="106" t="n">
        <f aca="false">SUMIFS($E$4:$E$9,$B$4:$B$9,$P33,$D$4:$D$9,"&lt;&gt;"&amp;$P$36)+SUMIFS($G$4:$G$9,$B$4:$B$9,"&lt;&gt;"&amp;$P$36,$D$4:$D$9,$P33)</f>
        <v>0</v>
      </c>
      <c r="T33" s="106" t="n">
        <f aca="false">SUMIFS($G$4:$G$9,$B$4:$B$9,$P33,$D$4:$D$9,"&lt;&gt;"&amp;$P$36)+SUMIFS($E$4:$E$9,$B$4:$B$9,"&lt;&gt;"&amp;$P$36,$D$4:$D$9,$P33)</f>
        <v>0</v>
      </c>
      <c r="U33" s="106"/>
      <c r="V33" s="782" t="n">
        <f aca="false">Q33*FactorPts+(GDzero+R33)*FactorGD+S33*FactorFor</f>
        <v>50000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57</v>
      </c>
      <c r="P34" s="0" t="str">
        <f aca="false">$P$6</f>
        <v>Austria</v>
      </c>
      <c r="Q34" s="106" t="n">
        <f aca="false">SUMIFS($H$4:$H$9,$B$4:$B$9,$P34,$D$4:$D$9,"&lt;&gt;"&amp;$P$36)+SUMIFS($I$4:$I$9,$B$4:$B$9,"&lt;&gt;"&amp;$P$36,$D$4:$D$9,$P34)</f>
        <v>0</v>
      </c>
      <c r="R34" s="106" t="n">
        <f aca="false">S34-T34</f>
        <v>0</v>
      </c>
      <c r="S34" s="106" t="n">
        <f aca="false">SUMIFS($E$4:$E$9,$B$4:$B$9,$P34,$D$4:$D$9,"&lt;&gt;"&amp;$P$36)+SUMIFS($G$4:$G$9,$B$4:$B$9,"&lt;&gt;"&amp;$P$36,$D$4:$D$9,$P34)</f>
        <v>0</v>
      </c>
      <c r="T34" s="106" t="n">
        <f aca="false">SUMIFS($G$4:$G$9,$B$4:$B$9,$P34,$D$4:$D$9,"&lt;&gt;"&amp;$P$36)+SUMIFS($E$4:$E$9,$B$4:$B$9,"&lt;&gt;"&amp;$P$36,$D$4:$D$9,$P34)</f>
        <v>0</v>
      </c>
      <c r="U34" s="106"/>
      <c r="V34" s="782" t="n">
        <f aca="false">Q34*FactorPts+(GDzero+R34)*FactorGD+S34*FactorFor</f>
        <v>50000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73</v>
      </c>
      <c r="P35" s="0" t="str">
        <f aca="false">$P$7</f>
        <v>France</v>
      </c>
      <c r="Q35" s="106" t="n">
        <f aca="false">SUMIFS($H$4:$H$9,$B$4:$B$9,$P35,$D$4:$D$9,"&lt;&gt;"&amp;$P$36)+SUMIFS($I$4:$I$9,$B$4:$B$9,"&lt;&gt;"&amp;$P$36,$D$4:$D$9,$P35)</f>
        <v>0</v>
      </c>
      <c r="R35" s="106" t="n">
        <f aca="false">S35-T35</f>
        <v>0</v>
      </c>
      <c r="S35" s="106" t="n">
        <f aca="false">SUMIFS($E$4:$E$9,$B$4:$B$9,$P35,$D$4:$D$9,"&lt;&gt;"&amp;$P$36)+SUMIFS($G$4:$G$9,$B$4:$B$9,"&lt;&gt;"&amp;$P$36,$D$4:$D$9,$P35)</f>
        <v>0</v>
      </c>
      <c r="T35" s="106" t="n">
        <f aca="false">SUMIFS($G$4:$G$9,$B$4:$B$9,$P35,$D$4:$D$9,"&lt;&gt;"&amp;$P$36)+SUMIFS($E$4:$E$9,$B$4:$B$9,"&lt;&gt;"&amp;$P$36,$D$4:$D$9,$P35)</f>
        <v>0</v>
      </c>
      <c r="U35" s="106"/>
      <c r="V35" s="782" t="n">
        <f aca="false">Q35*FactorPts+(GDzero+R35)*FactorGD+S35*FactorFor</f>
        <v>50000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Poland</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N</v>
      </c>
      <c r="D1" s="731" t="str">
        <f aca="false">VLOOKUP($Q$1,References!$B$5:$D$10,3,0)</f>
        <v>O</v>
      </c>
      <c r="P1" s="732" t="s">
        <v>602</v>
      </c>
      <c r="Q1" s="733" t="s">
        <v>61</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Romania</v>
      </c>
      <c r="C4" s="735" t="s">
        <v>72</v>
      </c>
      <c r="D4" s="736" t="str">
        <f aca="true">INDIRECT("'"&amp;References!$A$1&amp;"'!"&amp;$D$1&amp;References!$G5)</f>
        <v>Ukraine</v>
      </c>
      <c r="E4" s="734" t="str">
        <f aca="true">IF(OR(INDIRECT("'"&amp;References!$A$1&amp;"'!"&amp;$B$1&amp;References!$H5)="",INDIRECT("'"&amp;References!$A$1&amp;"'!"&amp;$D$1&amp;References!$H5)=""),"",INDIRECT("'"&amp;References!$A$1&amp;"'!"&amp;$B$1&amp;References!$H5))</f>
        <v/>
      </c>
      <c r="F4" s="735" t="s">
        <v>72</v>
      </c>
      <c r="G4" s="737" t="str">
        <f aca="true">IF(OR(INDIRECT("'"&amp;References!$A$1&amp;"'!"&amp;$B$1&amp;References!$H5)="",INDIRECT("'"&amp;References!$A$1&amp;"'!"&amp;$D$1&amp;References!$H5)=""),"",INDIRECT("'"&amp;References!$A$1&amp;"'!"&amp;$D$1&amp;References!$H5))</f>
        <v/>
      </c>
      <c r="H4" s="106" t="n">
        <f aca="false">IF($M4&gt;0,IF($E4&gt;$G4,3,IF($E4=$G4,1,0)),0)</f>
        <v>0</v>
      </c>
      <c r="I4" s="106" t="n">
        <f aca="false">IF($M4&gt;0,IF($E4&lt;$G4,3,IF($E4=$G4,1,0)),0)</f>
        <v>0</v>
      </c>
      <c r="L4" s="33"/>
      <c r="M4" s="106" t="n">
        <f aca="false">IF(AND($E4&lt;&gt;"",$G4&lt;&gt;""),1,0)</f>
        <v>0</v>
      </c>
      <c r="N4" s="106"/>
      <c r="O4" s="106" t="s">
        <v>56</v>
      </c>
      <c r="P4" s="738" t="str">
        <f aca="false">VLOOKUP($Q$1&amp;ROW($A1),Groups!$B$7:$D$35,3,0)</f>
        <v>Belgium</v>
      </c>
      <c r="Q4" s="106" t="n">
        <f aca="false">SUMIF($B$4:$B$9,P4,$H$4:$H$9)+SUMIF($D$4:$D$9,P4,$I$4:$I$9)</f>
        <v>0</v>
      </c>
      <c r="R4" s="106" t="n">
        <f aca="false">S4-T4</f>
        <v>0</v>
      </c>
      <c r="S4" s="106" t="n">
        <f aca="false">SUMIF($B$4:$B$9,$P4,$E$4:$E$9)+SUMIF($D$4:$D$9,$P4,$G$4:$G$9)</f>
        <v>0</v>
      </c>
      <c r="T4" s="106" t="n">
        <f aca="false">SUMIF($B$4:$B$9,$P4,$G$4:$G$9)+SUMIF($D$4:$D$9,$P4,$E$4:$E$9)</f>
        <v>0</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50000.0000004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0</v>
      </c>
      <c r="AD4" s="740" t="n">
        <f aca="false">$Q4*FactorPts+(GDzero+$R4)*FactorGD+$S4*FactorFor</f>
        <v>50000</v>
      </c>
      <c r="AE4" s="106" t="n">
        <f aca="false">IF(OR(AND($Y$11&gt;0,OR(AND($B$8=$P4,$J$8&gt;$L$8),AND($D$8=$P4,$J$8&lt;$L$8))),AND($Y$12&gt;0,OR(AND($B$9=$P4,$J$9&gt;$L$9),AND($D$9=$P4,$J$9&lt;$L$9)))),1,0)</f>
        <v>0</v>
      </c>
      <c r="AF4" s="106" t="n">
        <f aca="false">INDEX(Language!$D$5:$D$63,MATCH($P4,Language!$E$5:$E$63,0),1)</f>
        <v>4</v>
      </c>
      <c r="AG4" s="106"/>
    </row>
    <row r="5" customFormat="false" ht="14.5" hidden="false" customHeight="false" outlineLevel="0" collapsed="false">
      <c r="B5" s="741" t="str">
        <f aca="true">INDIRECT("'"&amp;References!$A$1&amp;"'!"&amp;$B$1&amp;References!$G6)</f>
        <v>Belgium</v>
      </c>
      <c r="C5" s="742" t="s">
        <v>72</v>
      </c>
      <c r="D5" s="743" t="str">
        <f aca="true">INDIRECT("'"&amp;References!$A$1&amp;"'!"&amp;$D$1&amp;References!$G6)</f>
        <v>Slovakia</v>
      </c>
      <c r="E5" s="741" t="str">
        <f aca="true">IF(OR(INDIRECT("'"&amp;References!$A$1&amp;"'!"&amp;$B$1&amp;References!$H6)="",INDIRECT("'"&amp;References!$A$1&amp;"'!"&amp;$D$1&amp;References!$H6)=""),"",INDIRECT("'"&amp;References!$A$1&amp;"'!"&amp;$B$1&amp;References!$H6))</f>
        <v/>
      </c>
      <c r="F5" s="742" t="s">
        <v>72</v>
      </c>
      <c r="G5" s="744" t="str">
        <f aca="true">IF(OR(INDIRECT("'"&amp;References!$A$1&amp;"'!"&amp;$B$1&amp;References!$H6)="",INDIRECT("'"&amp;References!$A$1&amp;"'!"&amp;$D$1&amp;References!$H6)=""),"",INDIRECT("'"&amp;References!$A$1&amp;"'!"&amp;$D$1&amp;References!$H6))</f>
        <v/>
      </c>
      <c r="H5" s="106" t="n">
        <f aca="false">IF($M5&gt;0,IF($E5&gt;$G5,3,IF($E5=$G5,1,0)),0)</f>
        <v>0</v>
      </c>
      <c r="I5" s="106" t="n">
        <f aca="false">IF($M5&gt;0,IF($E5&lt;$G5,3,IF($E5=$G5,1,0)),0)</f>
        <v>0</v>
      </c>
      <c r="L5" s="33"/>
      <c r="M5" s="106" t="n">
        <f aca="false">IF(AND($E5&lt;&gt;"",$G5&lt;&gt;""),1,0)</f>
        <v>0</v>
      </c>
      <c r="N5" s="106"/>
      <c r="O5" s="106" t="s">
        <v>57</v>
      </c>
      <c r="P5" s="738" t="str">
        <f aca="false">VLOOKUP($Q$1&amp;ROW($A2),Groups!$B$7:$D$35,3,0)</f>
        <v>Slovakia</v>
      </c>
      <c r="Q5" s="106" t="n">
        <f aca="false">SUMIF($B$4:$B$9,P5,$H$4:$H$9)+SUMIF($D$4:$D$9,P5,$I$4:$I$9)</f>
        <v>0</v>
      </c>
      <c r="R5" s="106" t="n">
        <f aca="false">S5-T5</f>
        <v>0</v>
      </c>
      <c r="S5" s="106" t="n">
        <f aca="false">SUMIF($B$4:$B$9,$P5,$E$4:$E$9)+SUMIF($D$4:$D$9,$P5,$G$4:$G$9)</f>
        <v>0</v>
      </c>
      <c r="T5" s="106" t="n">
        <f aca="false">SUMIF($B$4:$B$9,$P5,$G$4:$G$9)+SUMIF($D$4:$D$9,$P5,$E$4:$E$9)</f>
        <v>0</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50000.0000003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0</v>
      </c>
      <c r="AD5" s="740" t="n">
        <f aca="false">$Q5*FactorPts+(GDzero+$R5)*FactorGD+$S5*FactorFor</f>
        <v>50000</v>
      </c>
      <c r="AE5" s="106" t="n">
        <f aca="false">IF(OR(AND($Y$11&gt;0,OR(AND($B$8=$P5,$J$8&gt;$L$8),AND($D$8=$P5,$J$8&lt;$L$8))),AND($Y$12&gt;0,OR(AND($B$9=$P5,$J$9&gt;$L$9),AND($D$9=$P5,$J$9&lt;$L$9)))),1,0)</f>
        <v>0</v>
      </c>
      <c r="AF5" s="106" t="n">
        <f aca="false">INDEX(Language!$D$5:$D$63,MATCH($P5,Language!$E$5:$E$63,0),1)</f>
        <v>16</v>
      </c>
    </row>
    <row r="6" customFormat="false" ht="14.5" hidden="false" customHeight="false" outlineLevel="0" collapsed="false">
      <c r="B6" s="741" t="str">
        <f aca="true">INDIRECT("'"&amp;References!$A$1&amp;"'!"&amp;$B$1&amp;References!$G7)</f>
        <v>Slovakia</v>
      </c>
      <c r="C6" s="742" t="s">
        <v>72</v>
      </c>
      <c r="D6" s="743" t="str">
        <f aca="true">INDIRECT("'"&amp;References!$A$1&amp;"'!"&amp;$D$1&amp;References!$G7)</f>
        <v>Ukraine</v>
      </c>
      <c r="E6" s="741" t="str">
        <f aca="true">IF(OR(INDIRECT("'"&amp;References!$A$1&amp;"'!"&amp;$B$1&amp;References!$H7)="",INDIRECT("'"&amp;References!$A$1&amp;"'!"&amp;$D$1&amp;References!$H7)=""),"",INDIRECT("'"&amp;References!$A$1&amp;"'!"&amp;$B$1&amp;References!$H7))</f>
        <v/>
      </c>
      <c r="F6" s="742" t="s">
        <v>72</v>
      </c>
      <c r="G6" s="744" t="str">
        <f aca="true">IF(OR(INDIRECT("'"&amp;References!$A$1&amp;"'!"&amp;$B$1&amp;References!$H7)="",INDIRECT("'"&amp;References!$A$1&amp;"'!"&amp;$D$1&amp;References!$H7)=""),"",INDIRECT("'"&amp;References!$A$1&amp;"'!"&amp;$D$1&amp;References!$H7))</f>
        <v/>
      </c>
      <c r="H6" s="106" t="n">
        <f aca="false">IF($M6&gt;0,IF($E6&gt;$G6,3,IF($E6=$G6,1,0)),0)</f>
        <v>0</v>
      </c>
      <c r="I6" s="106" t="n">
        <f aca="false">IF($M6&gt;0,IF($E6&lt;$G6,3,IF($E6=$G6,1,0)),0)</f>
        <v>0</v>
      </c>
      <c r="L6" s="33"/>
      <c r="M6" s="106" t="n">
        <f aca="false">IF(AND($E6&lt;&gt;"",$G6&lt;&gt;""),1,0)</f>
        <v>0</v>
      </c>
      <c r="N6" s="106"/>
      <c r="O6" s="106" t="s">
        <v>73</v>
      </c>
      <c r="P6" s="738" t="str">
        <f aca="false">VLOOKUP($Q$1&amp;ROW($A3),Groups!$B$7:$D$35,3,0)</f>
        <v>Romania</v>
      </c>
      <c r="Q6" s="106" t="n">
        <f aca="false">SUMIF($B$4:$B$9,P6,$H$4:$H$9)+SUMIF($D$4:$D$9,P6,$I$4:$I$9)</f>
        <v>0</v>
      </c>
      <c r="R6" s="106" t="n">
        <f aca="false">S6-T6</f>
        <v>0</v>
      </c>
      <c r="S6" s="106" t="n">
        <f aca="false">SUMIF($B$4:$B$9,$P6,$E$4:$E$9)+SUMIF($D$4:$D$9,$P6,$G$4:$G$9)</f>
        <v>0</v>
      </c>
      <c r="T6" s="106" t="n">
        <f aca="false">SUMIF($B$4:$B$9,$P6,$G$4:$G$9)+SUMIF($D$4:$D$9,$P6,$E$4:$E$9)</f>
        <v>0</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50000.0000002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0</v>
      </c>
      <c r="AD6" s="740" t="n">
        <f aca="false">$Q6*FactorPts+(GDzero+$R6)*FactorGD+$S6*FactorFor</f>
        <v>50000</v>
      </c>
      <c r="AE6" s="106" t="n">
        <f aca="false">IF(OR(AND($Y$11&gt;0,OR(AND($B$8=$P6,$J$8&gt;$L$8),AND($D$8=$P6,$J$8&lt;$L$8))),AND($Y$12&gt;0,OR(AND($B$9=$P6,$J$9&gt;$L$9),AND($D$9=$P6,$J$9&lt;$L$9)))),1,0)</f>
        <v>0</v>
      </c>
      <c r="AF6" s="106" t="n">
        <f aca="false">INDEX(Language!$D$5:$D$63,MATCH($P6,Language!$E$5:$E$63,0),1)</f>
        <v>8</v>
      </c>
    </row>
    <row r="7" customFormat="false" ht="14.5" hidden="false" customHeight="false" outlineLevel="0" collapsed="false">
      <c r="B7" s="741" t="str">
        <f aca="true">INDIRECT("'"&amp;References!$A$1&amp;"'!"&amp;$B$1&amp;References!$G8)</f>
        <v>Belgium</v>
      </c>
      <c r="C7" s="742" t="s">
        <v>72</v>
      </c>
      <c r="D7" s="743" t="str">
        <f aca="true">INDIRECT("'"&amp;References!$A$1&amp;"'!"&amp;$D$1&amp;References!$G8)</f>
        <v>Romania</v>
      </c>
      <c r="E7" s="741" t="str">
        <f aca="true">IF(OR(INDIRECT("'"&amp;References!$A$1&amp;"'!"&amp;$B$1&amp;References!$H8)="",INDIRECT("'"&amp;References!$A$1&amp;"'!"&amp;$D$1&amp;References!$H8)=""),"",INDIRECT("'"&amp;References!$A$1&amp;"'!"&amp;$B$1&amp;References!$H8))</f>
        <v/>
      </c>
      <c r="F7" s="742" t="s">
        <v>72</v>
      </c>
      <c r="G7" s="744" t="str">
        <f aca="true">IF(OR(INDIRECT("'"&amp;References!$A$1&amp;"'!"&amp;$B$1&amp;References!$H8)="",INDIRECT("'"&amp;References!$A$1&amp;"'!"&amp;$D$1&amp;References!$H8)=""),"",INDIRECT("'"&amp;References!$A$1&amp;"'!"&amp;$D$1&amp;References!$H8))</f>
        <v/>
      </c>
      <c r="H7" s="106" t="n">
        <f aca="false">IF($M7&gt;0,IF($E7&gt;$G7,3,IF($E7=$G7,1,0)),0)</f>
        <v>0</v>
      </c>
      <c r="I7" s="106" t="n">
        <f aca="false">IF($M7&gt;0,IF($E7&lt;$G7,3,IF($E7=$G7,1,0)),0)</f>
        <v>0</v>
      </c>
      <c r="L7" s="33"/>
      <c r="M7" s="106" t="n">
        <f aca="false">IF(AND($E7&lt;&gt;"",$G7&lt;&gt;""),1,0)</f>
        <v>0</v>
      </c>
      <c r="N7" s="106"/>
      <c r="O7" s="106" t="s">
        <v>74</v>
      </c>
      <c r="P7" s="738" t="str">
        <f aca="false">VLOOKUP($Q$1&amp;ROW($A4),Groups!$B$7:$D$35,3,0)</f>
        <v>Ukraine</v>
      </c>
      <c r="Q7" s="106" t="n">
        <f aca="false">SUMIF($B$4:$B$9,P7,$H$4:$H$9)+SUMIF($D$4:$D$9,P7,$I$4:$I$9)</f>
        <v>0</v>
      </c>
      <c r="R7" s="106" t="n">
        <f aca="false">S7-T7</f>
        <v>0</v>
      </c>
      <c r="S7" s="106" t="n">
        <f aca="false">SUMIF($B$4:$B$9,$P7,$E$4:$E$9)+SUMIF($D$4:$D$9,$P7,$G$4:$G$9)</f>
        <v>0</v>
      </c>
      <c r="T7" s="106" t="n">
        <f aca="false">SUMIF($B$4:$B$9,$P7,$G$4:$G$9)+SUMIF($D$4:$D$9,$P7,$E$4:$E$9)</f>
        <v>0</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50000.0000001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0</v>
      </c>
      <c r="AD7" s="740" t="n">
        <f aca="false">$Q7*FactorPts+(GDzero+$R7)*FactorGD+$S7*FactorFor</f>
        <v>50000</v>
      </c>
      <c r="AE7" s="106" t="n">
        <f aca="false">IF(OR(AND($Y$11&gt;0,OR(AND($B$8=$P7,$J$8&gt;$L$8),AND($D$8=$P7,$J$8&lt;$L$8))),AND($Y$12&gt;0,OR(AND($B$9=$P7,$J$9&gt;$L$9),AND($D$9=$P7,$J$9&lt;$L$9)))),1,0)</f>
        <v>0</v>
      </c>
      <c r="AF7" s="106" t="n">
        <f aca="false">INDEX(Language!$D$5:$D$63,MATCH($P7,Language!$E$5:$E$63,0),1)</f>
        <v>21</v>
      </c>
    </row>
    <row r="8" customFormat="false" ht="14.5" hidden="false" customHeight="false" outlineLevel="0" collapsed="false">
      <c r="B8" s="741" t="str">
        <f aca="true">INDIRECT("'"&amp;References!$A$1&amp;"'!"&amp;$B$1&amp;References!$G9)</f>
        <v>Slovakia</v>
      </c>
      <c r="C8" s="742" t="s">
        <v>72</v>
      </c>
      <c r="D8" s="743" t="str">
        <f aca="true">INDIRECT("'"&amp;References!$A$1&amp;"'!"&amp;$D$1&amp;References!$G9)</f>
        <v>Romania</v>
      </c>
      <c r="E8" s="741" t="str">
        <f aca="true">IF(OR(INDIRECT("'"&amp;References!$A$1&amp;"'!"&amp;$B$1&amp;References!$H9)="",INDIRECT("'"&amp;References!$A$1&amp;"'!"&amp;$D$1&amp;References!$H9)=""),"",INDIRECT("'"&amp;References!$A$1&amp;"'!"&amp;$B$1&amp;References!$H9))</f>
        <v/>
      </c>
      <c r="F8" s="742" t="s">
        <v>72</v>
      </c>
      <c r="G8" s="744" t="str">
        <f aca="true">IF(OR(INDIRECT("'"&amp;References!$A$1&amp;"'!"&amp;$B$1&amp;References!$H9)="",INDIRECT("'"&amp;References!$A$1&amp;"'!"&amp;$D$1&amp;References!$H9)=""),"",INDIRECT("'"&amp;References!$A$1&amp;"'!"&amp;$D$1&amp;References!$H9))</f>
        <v/>
      </c>
      <c r="H8" s="106" t="n">
        <f aca="false">IF($M8&gt;0,IF($E8&gt;$G8,3,IF($E8=$G8,1,0)),0)</f>
        <v>0</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0</v>
      </c>
      <c r="N8" s="106"/>
      <c r="Z8" s="292"/>
    </row>
    <row r="9" customFormat="false" ht="14.5" hidden="false" customHeight="false" outlineLevel="0" collapsed="false">
      <c r="B9" s="741" t="str">
        <f aca="true">INDIRECT("'"&amp;References!$A$1&amp;"'!"&amp;$B$1&amp;References!$G10)</f>
        <v>Ukraine</v>
      </c>
      <c r="C9" s="742" t="s">
        <v>72</v>
      </c>
      <c r="D9" s="743" t="str">
        <f aca="true">INDIRECT("'"&amp;References!$A$1&amp;"'!"&amp;$D$1&amp;References!$G10)</f>
        <v>Belgium</v>
      </c>
      <c r="E9" s="741" t="str">
        <f aca="true">IF(OR(INDIRECT("'"&amp;References!$A$1&amp;"'!"&amp;$B$1&amp;References!$H10)="",INDIRECT("'"&amp;References!$A$1&amp;"'!"&amp;$D$1&amp;References!$H10)=""),"",INDIRECT("'"&amp;References!$A$1&amp;"'!"&amp;$B$1&amp;References!$H10))</f>
        <v/>
      </c>
      <c r="F9" s="742" t="s">
        <v>72</v>
      </c>
      <c r="G9" s="744" t="str">
        <f aca="true">IF(OR(INDIRECT("'"&amp;References!$A$1&amp;"'!"&amp;$B$1&amp;References!$H10)="",INDIRECT("'"&amp;References!$A$1&amp;"'!"&amp;$D$1&amp;References!$H10)=""),"",INDIRECT("'"&amp;References!$A$1&amp;"'!"&amp;$D$1&amp;References!$H10))</f>
        <v/>
      </c>
      <c r="H9" s="106" t="n">
        <f aca="false">IF($M9&gt;0,IF($E9&gt;$G9,3,IF($E9=$G9,1,0)),0)</f>
        <v>0</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0</v>
      </c>
      <c r="N9" s="106"/>
      <c r="Z9" s="745" t="s">
        <v>1779</v>
      </c>
      <c r="AA9" s="745"/>
      <c r="AB9" s="745"/>
      <c r="AC9" s="745"/>
      <c r="AD9" s="745"/>
      <c r="AE9" s="745"/>
    </row>
    <row r="10" customFormat="false" ht="15" hidden="false" customHeight="false" outlineLevel="0" collapsed="false">
      <c r="L10" s="709" t="s">
        <v>1179</v>
      </c>
      <c r="M10" s="746" t="n">
        <f aca="false">SUM($M$4:$M$9)</f>
        <v>0</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Belgium</v>
      </c>
      <c r="Q11" s="751" t="n">
        <f aca="false">INDEX(Q$4:Q$7,MATCH($V11,$V$4:$V$7,0))</f>
        <v>0</v>
      </c>
      <c r="R11" s="752" t="n">
        <f aca="false">INDEX(R$4:R$7,MATCH($V11,$V$4:$V$7,0))</f>
        <v>0</v>
      </c>
      <c r="S11" s="752" t="n">
        <f aca="false">INDEX(S$4:S$7,MATCH($V11,$V$4:$V$7,0))</f>
        <v>0</v>
      </c>
      <c r="T11" s="752" t="n">
        <f aca="false">INDEX(T$4:T$7,MATCH($V11,$V$4:$V$7,0))</f>
        <v>0</v>
      </c>
      <c r="U11" s="752" t="n">
        <f aca="false">INDEX(U$4:U$7,MATCH($V11,$V$4:$V$7,0))</f>
        <v>0</v>
      </c>
      <c r="V11" s="753" t="n">
        <f aca="false">LARGE($V$4:$V$7,ROW(A1))</f>
        <v>50000.0000004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Slovakia</v>
      </c>
      <c r="Q12" s="135" t="n">
        <f aca="false">INDEX(Q$4:Q$7,MATCH($V12,$V$4:$V$7,0))</f>
        <v>0</v>
      </c>
      <c r="R12" s="106" t="n">
        <f aca="false">INDEX(R$4:R$7,MATCH($V12,$V$4:$V$7,0))</f>
        <v>0</v>
      </c>
      <c r="S12" s="106" t="n">
        <f aca="false">INDEX(S$4:S$7,MATCH($V12,$V$4:$V$7,0))</f>
        <v>0</v>
      </c>
      <c r="T12" s="106" t="n">
        <f aca="false">INDEX(T$4:T$7,MATCH($V12,$V$4:$V$7,0))</f>
        <v>0</v>
      </c>
      <c r="U12" s="106" t="n">
        <f aca="false">INDEX(U$4:U$7,MATCH($V12,$V$4:$V$7,0))</f>
        <v>0</v>
      </c>
      <c r="V12" s="760" t="n">
        <f aca="false">LARGE($V$4:$V$7,ROW(A2))</f>
        <v>50000.0000003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Romania</v>
      </c>
      <c r="Q13" s="135" t="n">
        <f aca="false">INDEX(Q$4:Q$7,MATCH($V13,$V$4:$V$7,0))</f>
        <v>0</v>
      </c>
      <c r="R13" s="106" t="n">
        <f aca="false">INDEX(R$4:R$7,MATCH($V13,$V$4:$V$7,0))</f>
        <v>0</v>
      </c>
      <c r="S13" s="106" t="n">
        <f aca="false">INDEX(S$4:S$7,MATCH($V13,$V$4:$V$7,0))</f>
        <v>0</v>
      </c>
      <c r="T13" s="106" t="n">
        <f aca="false">INDEX(T$4:T$7,MATCH($V13,$V$4:$V$7,0))</f>
        <v>0</v>
      </c>
      <c r="U13" s="106" t="n">
        <f aca="false">INDEX(U$4:U$7,MATCH($V13,$V$4:$V$7,0))</f>
        <v>0</v>
      </c>
      <c r="V13" s="760" t="n">
        <f aca="false">LARGE($V$4:$V$7,ROW(A3))</f>
        <v>50000.0000002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Ukraine</v>
      </c>
      <c r="Q14" s="765" t="n">
        <f aca="false">INDEX(Q$4:Q$7,MATCH($V14,$V$4:$V$7,0))</f>
        <v>0</v>
      </c>
      <c r="R14" s="766" t="n">
        <f aca="false">INDEX(R$4:R$7,MATCH($V14,$V$4:$V$7,0))</f>
        <v>0</v>
      </c>
      <c r="S14" s="766" t="n">
        <f aca="false">INDEX(S$4:S$7,MATCH($V14,$V$4:$V$7,0))</f>
        <v>0</v>
      </c>
      <c r="T14" s="766" t="n">
        <f aca="false">INDEX(T$4:T$7,MATCH($V14,$V$4:$V$7,0))</f>
        <v>0</v>
      </c>
      <c r="U14" s="766" t="n">
        <f aca="false">INDEX(U$4:U$7,MATCH($V14,$V$4:$V$7,0))</f>
        <v>0</v>
      </c>
      <c r="V14" s="767" t="n">
        <f aca="false">LARGE($V$4:$V$7,ROW(A4))</f>
        <v>50000.0000001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1</v>
      </c>
    </row>
    <row r="17" customFormat="false" ht="15.5" hidden="false" customHeight="false" outlineLevel="0" collapsed="false">
      <c r="B17" s="106"/>
      <c r="C17" s="106"/>
      <c r="D17" s="106"/>
      <c r="G17" s="776"/>
      <c r="H17" s="752" t="str">
        <f aca="false">LEFT($P$4,3)</f>
        <v>Bel</v>
      </c>
      <c r="I17" s="752" t="str">
        <f aca="false">LEFT($P$5,3)</f>
        <v>Slo</v>
      </c>
      <c r="J17" s="752" t="str">
        <f aca="false">LEFT($P$6,3)</f>
        <v>Rom</v>
      </c>
      <c r="K17" s="777" t="str">
        <f aca="false">LEFT($P$7,3)</f>
        <v>Ukr</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Belgium</v>
      </c>
      <c r="F18" s="779"/>
      <c r="G18" s="779"/>
      <c r="H18" s="780"/>
      <c r="I18" s="752" t="n">
        <f aca="false">SUMIFS($E$4:$E$9,$B$4:$B$9,$P$4,$D$4:$D$9,$P$5)+SUMIFS($G$4:$G$9,$B$4:$B$9,$P$5,$D$4:$D$9,$P$4)</f>
        <v>0</v>
      </c>
      <c r="J18" s="752" t="n">
        <f aca="false">SUMIFS($E$4:$E$9,$B$4:$B$9,$P$4,$D$4:$D$9,$P$6)+SUMIFS($G$4:$G$9,$B$4:$B$9,$P$6,$D$4:$D$9,$P$4)</f>
        <v>0</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Belgium</v>
      </c>
      <c r="Q18" s="106" t="n">
        <f aca="false">SUMIFS($H$4:$H$9,$B$4:$B$9,$P18,$D$4:$D$9,"&lt;&gt;"&amp;$P$21)+SUMIFS($I$4:$I$9,$B$4:$B$9,"&lt;&gt;"&amp;$P$21,$D$4:$D$9,$P18)</f>
        <v>0</v>
      </c>
      <c r="R18" s="106" t="n">
        <f aca="false">S18-T18</f>
        <v>0</v>
      </c>
      <c r="S18" s="106" t="n">
        <f aca="false">SUMIFS($E$4:$E$9,$B$4:$B$9,$P18,$D$4:$D$9,"&lt;&gt;"&amp;$P$21)+SUMIFS($G$4:$G$9,$B$4:$B$9,"&lt;&gt;"&amp;$P$21,$D$4:$D$9,$P18)</f>
        <v>0</v>
      </c>
      <c r="T18" s="106" t="n">
        <f aca="false">SUMIFS($G$4:$G$9,$B$4:$B$9,$P18,$D$4:$D$9,"&lt;&gt;"&amp;$P$21)+SUMIFS($E$4:$E$9,$B$4:$B$9,"&lt;&gt;"&amp;$P$21,$D$4:$D$9,$P18)</f>
        <v>0</v>
      </c>
      <c r="U18" s="106"/>
      <c r="V18" s="782" t="n">
        <f aca="false">Q18*FactorPts+(GDzero+R18)*FactorGD+S18*FactorFor</f>
        <v>50000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0</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Slovakia</v>
      </c>
      <c r="F19" s="786"/>
      <c r="G19" s="786"/>
      <c r="H19" s="759" t="n">
        <f aca="false">SUMIFS($E$4:$E$9,$B$4:$B$9,$P$5,$D$4:$D$9,$P$4)+SUMIFS($G$4:$G$9,$B$4:$B$9,$P$4,$D$4:$D$9,$P$5)</f>
        <v>0</v>
      </c>
      <c r="I19" s="787"/>
      <c r="J19" s="106" t="n">
        <f aca="false">SUMIFS($E$4:$E$9,$B$4:$B$9,$P$5,$D$4:$D$9,$P$6)+SUMIFS($G$4:$G$9,$B$4:$B$9,$P$6,$D$4:$D$9,$P$5)</f>
        <v>0</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Slovakia</v>
      </c>
      <c r="Q19" s="106" t="n">
        <f aca="false">SUMIFS($H$4:$H$9,$B$4:$B$9,$P19,$D$4:$D$9,"&lt;&gt;"&amp;$P$21)+SUMIFS($I$4:$I$9,$B$4:$B$9,"&lt;&gt;"&amp;$P$21,$D$4:$D$9,$P19)</f>
        <v>0</v>
      </c>
      <c r="R19" s="106" t="n">
        <f aca="false">S19-T19</f>
        <v>0</v>
      </c>
      <c r="S19" s="106" t="n">
        <f aca="false">SUMIFS($E$4:$E$9,$B$4:$B$9,$P19,$D$4:$D$9,"&lt;&gt;"&amp;$P$21)+SUMIFS($G$4:$G$9,$B$4:$B$9,"&lt;&gt;"&amp;$P$21,$D$4:$D$9,$P19)</f>
        <v>0</v>
      </c>
      <c r="T19" s="106" t="n">
        <f aca="false">SUMIFS($G$4:$G$9,$B$4:$B$9,$P19,$D$4:$D$9,"&lt;&gt;"&amp;$P$21)+SUMIFS($E$4:$E$9,$B$4:$B$9,"&lt;&gt;"&amp;$P$21,$D$4:$D$9,$P19)</f>
        <v>0</v>
      </c>
      <c r="U19" s="106"/>
      <c r="V19" s="782" t="n">
        <f aca="false">Q19*FactorPts+(GDzero+R19)*FactorGD+S19*FactorFor</f>
        <v>50000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Romania</v>
      </c>
      <c r="F20" s="786"/>
      <c r="G20" s="786"/>
      <c r="H20" s="759" t="n">
        <f aca="false">SUMIFS($E$4:$E$9,$B$4:$B$9,$P$6,$D$4:$D$9,$P$4)+SUMIFS($G$4:$G$9,$B$4:$B$9,$P$4,$D$4:$D$9,$P$6)</f>
        <v>0</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Romania</v>
      </c>
      <c r="Q20" s="106" t="n">
        <f aca="false">SUMIFS($H$4:$H$9,$B$4:$B$9,$P20,$D$4:$D$9,"&lt;&gt;"&amp;$P$21)+SUMIFS($I$4:$I$9,$B$4:$B$9,"&lt;&gt;"&amp;$P$21,$D$4:$D$9,$P20)</f>
        <v>0</v>
      </c>
      <c r="R20" s="106" t="n">
        <f aca="false">S20-T20</f>
        <v>0</v>
      </c>
      <c r="S20" s="106" t="n">
        <f aca="false">SUMIFS($E$4:$E$9,$B$4:$B$9,$P20,$D$4:$D$9,"&lt;&gt;"&amp;$P$21)+SUMIFS($G$4:$G$9,$B$4:$B$9,"&lt;&gt;"&amp;$P$21,$D$4:$D$9,$P20)</f>
        <v>0</v>
      </c>
      <c r="T20" s="106" t="n">
        <f aca="false">SUMIFS($G$4:$G$9,$B$4:$B$9,$P20,$D$4:$D$9,"&lt;&gt;"&amp;$P$21)+SUMIFS($E$4:$E$9,$B$4:$B$9,"&lt;&gt;"&amp;$P$21,$D$4:$D$9,$P20)</f>
        <v>0</v>
      </c>
      <c r="U20" s="106"/>
      <c r="V20" s="782" t="n">
        <f aca="false">Q20*FactorPts+(GDzero+R20)*FactorGD+S20*FactorFor</f>
        <v>50000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Ukraine</v>
      </c>
      <c r="F21" s="792"/>
      <c r="G21" s="792"/>
      <c r="H21" s="763" t="n">
        <f aca="false">SUMIFS($E$4:$E$9,$B$4:$B$9,$P$7,$D$4:$D$9,$P$4)+SUMIFS($G$4:$G$9,$B$4:$B$9,$P$4,$D$4:$D$9,$P$7)</f>
        <v>0</v>
      </c>
      <c r="I21" s="766" t="n">
        <f aca="false">SUMIFS($E$4:$E$9,$B$4:$B$9,$P$7,$D$4:$D$9,$P$5)+SUMIFS($G$4:$G$9,$B$4:$B$9,$P$5,$D$4:$D$9,$P$7)</f>
        <v>0</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Ukraine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Belgium</v>
      </c>
      <c r="Q23" s="106" t="n">
        <f aca="false">SUMIFS($H$4:$H$9,$B$4:$B$9,$P23,$D$4:$D$9,"&lt;&gt;"&amp;$P$26)+SUMIFS($I$4:$I$9,$B$4:$B$9,"&lt;&gt;"&amp;$P$26,$D$4:$D$9,$P23)</f>
        <v>0</v>
      </c>
      <c r="R23" s="106" t="n">
        <f aca="false">S23-T23</f>
        <v>0</v>
      </c>
      <c r="S23" s="106" t="n">
        <f aca="false">SUMIFS($E$4:$E$9,$B$4:$B$9,$P23,$D$4:$D$9,"&lt;&gt;"&amp;$P$26)+SUMIFS($G$4:$G$9,$B$4:$B$9,"&lt;&gt;"&amp;$P$26,$D$4:$D$9,$P23)</f>
        <v>0</v>
      </c>
      <c r="T23" s="106" t="n">
        <f aca="false">SUMIFS($G$4:$G$9,$B$4:$B$9,$P23,$D$4:$D$9,"&lt;&gt;"&amp;$P$26)+SUMIFS($E$4:$E$9,$B$4:$B$9,"&lt;&gt;"&amp;$P$26,$D$4:$D$9,$P23)</f>
        <v>0</v>
      </c>
      <c r="U23" s="106"/>
      <c r="V23" s="782" t="n">
        <f aca="false">Q23*FactorPts+(GDzero+R23)*FactorGD+S23*FactorFor</f>
        <v>50000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Slovakia</v>
      </c>
      <c r="Q24" s="106" t="n">
        <f aca="false">SUMIFS($H$4:$H$9,$B$4:$B$9,$P24,$D$4:$D$9,"&lt;&gt;"&amp;$P$26)+SUMIFS($I$4:$I$9,$B$4:$B$9,"&lt;&gt;"&amp;$P$26,$D$4:$D$9,$P24)</f>
        <v>0</v>
      </c>
      <c r="R24" s="106" t="n">
        <f aca="false">S24-T24</f>
        <v>0</v>
      </c>
      <c r="S24" s="106" t="n">
        <f aca="false">SUMIFS($E$4:$E$9,$B$4:$B$9,$P24,$D$4:$D$9,"&lt;&gt;"&amp;$P$26)+SUMIFS($G$4:$G$9,$B$4:$B$9,"&lt;&gt;"&amp;$P$26,$D$4:$D$9,$P24)</f>
        <v>0</v>
      </c>
      <c r="T24" s="106" t="n">
        <f aca="false">SUMIFS($G$4:$G$9,$B$4:$B$9,$P24,$D$4:$D$9,"&lt;&gt;"&amp;$P$26)+SUMIFS($E$4:$E$9,$B$4:$B$9,"&lt;&gt;"&amp;$P$26,$D$4:$D$9,$P24)</f>
        <v>0</v>
      </c>
      <c r="U24" s="106"/>
      <c r="V24" s="782" t="n">
        <f aca="false">Q24*FactorPts+(GDzero+R24)*FactorGD+S24*FactorFor</f>
        <v>50000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Ukraine</v>
      </c>
      <c r="Q25" s="106" t="n">
        <f aca="false">SUMIFS($H$4:$H$9,$B$4:$B$9,$P25,$D$4:$D$9,"&lt;&gt;"&amp;$P$26)+SUMIFS($I$4:$I$9,$B$4:$B$9,"&lt;&gt;"&amp;$P$26,$D$4:$D$9,$P25)</f>
        <v>0</v>
      </c>
      <c r="R25" s="106" t="n">
        <f aca="false">S25-T25</f>
        <v>0</v>
      </c>
      <c r="S25" s="106" t="n">
        <f aca="false">SUMIFS($E$4:$E$9,$B$4:$B$9,$P25,$D$4:$D$9,"&lt;&gt;"&amp;$P$26)+SUMIFS($G$4:$G$9,$B$4:$B$9,"&lt;&gt;"&amp;$P$26,$D$4:$D$9,$P25)</f>
        <v>0</v>
      </c>
      <c r="T25" s="106" t="n">
        <f aca="false">SUMIFS($G$4:$G$9,$B$4:$B$9,$P25,$D$4:$D$9,"&lt;&gt;"&amp;$P$26)+SUMIFS($E$4:$E$9,$B$4:$B$9,"&lt;&gt;"&amp;$P$26,$D$4:$D$9,$P25)</f>
        <v>0</v>
      </c>
      <c r="U25" s="106"/>
      <c r="V25" s="782" t="n">
        <f aca="false">Q25*FactorPts+(GDzero+R25)*FactorGD+S25*FactorFor</f>
        <v>50000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Romania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Belgium</v>
      </c>
      <c r="Q28" s="106" t="n">
        <f aca="false">SUMIFS($H$4:$H$9,$B$4:$B$9,$P28,$D$4:$D$9,"&lt;&gt;"&amp;$P$31)+SUMIFS($I$4:$I$9,$B$4:$B$9,"&lt;&gt;"&amp;$P$31,$D$4:$D$9,$P28)</f>
        <v>0</v>
      </c>
      <c r="R28" s="106" t="n">
        <f aca="false">S28-T28</f>
        <v>0</v>
      </c>
      <c r="S28" s="106" t="n">
        <f aca="false">SUMIFS($E$4:$E$9,$B$4:$B$9,$P28,$D$4:$D$9,"&lt;&gt;"&amp;$P$31)+SUMIFS($G$4:$G$9,$B$4:$B$9,"&lt;&gt;"&amp;$P$31,$D$4:$D$9,$P28)</f>
        <v>0</v>
      </c>
      <c r="T28" s="106" t="n">
        <f aca="false">SUMIFS($G$4:$G$9,$B$4:$B$9,$P28,$D$4:$D$9,"&lt;&gt;"&amp;$P$31)+SUMIFS($E$4:$E$9,$B$4:$B$9,"&lt;&gt;"&amp;$P$31,$D$4:$D$9,$P28)</f>
        <v>0</v>
      </c>
      <c r="U28" s="106"/>
      <c r="V28" s="782" t="n">
        <f aca="false">Q28*FactorPts+(GDzero+R28)*FactorGD+S28*FactorFor</f>
        <v>50000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0</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57</v>
      </c>
      <c r="P29" s="0" t="str">
        <f aca="false">$P$6</f>
        <v>Romania</v>
      </c>
      <c r="Q29" s="106" t="n">
        <f aca="false">SUMIFS($H$4:$H$9,$B$4:$B$9,$P29,$D$4:$D$9,"&lt;&gt;"&amp;$P$31)+SUMIFS($I$4:$I$9,$B$4:$B$9,"&lt;&gt;"&amp;$P$31,$D$4:$D$9,$P29)</f>
        <v>0</v>
      </c>
      <c r="R29" s="106" t="n">
        <f aca="false">S29-T29</f>
        <v>0</v>
      </c>
      <c r="S29" s="106" t="n">
        <f aca="false">SUMIFS($E$4:$E$9,$B$4:$B$9,$P29,$D$4:$D$9,"&lt;&gt;"&amp;$P$31)+SUMIFS($G$4:$G$9,$B$4:$B$9,"&lt;&gt;"&amp;$P$31,$D$4:$D$9,$P29)</f>
        <v>0</v>
      </c>
      <c r="T29" s="106" t="n">
        <f aca="false">SUMIFS($G$4:$G$9,$B$4:$B$9,$P29,$D$4:$D$9,"&lt;&gt;"&amp;$P$31)+SUMIFS($E$4:$E$9,$B$4:$B$9,"&lt;&gt;"&amp;$P$31,$D$4:$D$9,$P29)</f>
        <v>0</v>
      </c>
      <c r="U29" s="106"/>
      <c r="V29" s="782" t="n">
        <f aca="false">Q29*FactorPts+(GDzero+R29)*FactorGD+S29*FactorFor</f>
        <v>50000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73</v>
      </c>
      <c r="P30" s="0" t="str">
        <f aca="false">$P$7</f>
        <v>Ukraine</v>
      </c>
      <c r="Q30" s="106" t="n">
        <f aca="false">SUMIFS($H$4:$H$9,$B$4:$B$9,$P30,$D$4:$D$9,"&lt;&gt;"&amp;$P$31)+SUMIFS($I$4:$I$9,$B$4:$B$9,"&lt;&gt;"&amp;$P$31,$D$4:$D$9,$P30)</f>
        <v>0</v>
      </c>
      <c r="R30" s="106" t="n">
        <f aca="false">S30-T30</f>
        <v>0</v>
      </c>
      <c r="S30" s="106" t="n">
        <f aca="false">SUMIFS($E$4:$E$9,$B$4:$B$9,$P30,$D$4:$D$9,"&lt;&gt;"&amp;$P$31)+SUMIFS($G$4:$G$9,$B$4:$B$9,"&lt;&gt;"&amp;$P$31,$D$4:$D$9,$P30)</f>
        <v>0</v>
      </c>
      <c r="T30" s="106" t="n">
        <f aca="false">SUMIFS($G$4:$G$9,$B$4:$B$9,$P30,$D$4:$D$9,"&lt;&gt;"&amp;$P$31)+SUMIFS($E$4:$E$9,$B$4:$B$9,"&lt;&gt;"&amp;$P$31,$D$4:$D$9,$P30)</f>
        <v>0</v>
      </c>
      <c r="U30" s="106"/>
      <c r="V30" s="782" t="n">
        <f aca="false">Q30*FactorPts+(GDzero+R30)*FactorGD+S30*FactorFor</f>
        <v>50000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Slovakia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Slovakia</v>
      </c>
      <c r="Q33" s="106" t="n">
        <f aca="false">SUMIFS($H$4:$H$9,$B$4:$B$9,$P33,$D$4:$D$9,"&lt;&gt;"&amp;$P$36)+SUMIFS($I$4:$I$9,$B$4:$B$9,"&lt;&gt;"&amp;$P$36,$D$4:$D$9,$P33)</f>
        <v>0</v>
      </c>
      <c r="R33" s="106" t="n">
        <f aca="false">S33-T33</f>
        <v>0</v>
      </c>
      <c r="S33" s="106" t="n">
        <f aca="false">SUMIFS($E$4:$E$9,$B$4:$B$9,$P33,$D$4:$D$9,"&lt;&gt;"&amp;$P$36)+SUMIFS($G$4:$G$9,$B$4:$B$9,"&lt;&gt;"&amp;$P$36,$D$4:$D$9,$P33)</f>
        <v>0</v>
      </c>
      <c r="T33" s="106" t="n">
        <f aca="false">SUMIFS($G$4:$G$9,$B$4:$B$9,$P33,$D$4:$D$9,"&lt;&gt;"&amp;$P$36)+SUMIFS($E$4:$E$9,$B$4:$B$9,"&lt;&gt;"&amp;$P$36,$D$4:$D$9,$P33)</f>
        <v>0</v>
      </c>
      <c r="U33" s="106"/>
      <c r="V33" s="782" t="n">
        <f aca="false">Q33*FactorPts+(GDzero+R33)*FactorGD+S33*FactorFor</f>
        <v>50000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57</v>
      </c>
      <c r="P34" s="0" t="str">
        <f aca="false">$P$6</f>
        <v>Romania</v>
      </c>
      <c r="Q34" s="106" t="n">
        <f aca="false">SUMIFS($H$4:$H$9,$B$4:$B$9,$P34,$D$4:$D$9,"&lt;&gt;"&amp;$P$36)+SUMIFS($I$4:$I$9,$B$4:$B$9,"&lt;&gt;"&amp;$P$36,$D$4:$D$9,$P34)</f>
        <v>0</v>
      </c>
      <c r="R34" s="106" t="n">
        <f aca="false">S34-T34</f>
        <v>0</v>
      </c>
      <c r="S34" s="106" t="n">
        <f aca="false">SUMIFS($E$4:$E$9,$B$4:$B$9,$P34,$D$4:$D$9,"&lt;&gt;"&amp;$P$36)+SUMIFS($G$4:$G$9,$B$4:$B$9,"&lt;&gt;"&amp;$P$36,$D$4:$D$9,$P34)</f>
        <v>0</v>
      </c>
      <c r="T34" s="106" t="n">
        <f aca="false">SUMIFS($G$4:$G$9,$B$4:$B$9,$P34,$D$4:$D$9,"&lt;&gt;"&amp;$P$36)+SUMIFS($E$4:$E$9,$B$4:$B$9,"&lt;&gt;"&amp;$P$36,$D$4:$D$9,$P34)</f>
        <v>0</v>
      </c>
      <c r="U34" s="106"/>
      <c r="V34" s="782" t="n">
        <f aca="false">Q34*FactorPts+(GDzero+R34)*FactorGD+S34*FactorFor</f>
        <v>50000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73</v>
      </c>
      <c r="P35" s="0" t="str">
        <f aca="false">$P$7</f>
        <v>Ukraine</v>
      </c>
      <c r="Q35" s="106" t="n">
        <f aca="false">SUMIFS($H$4:$H$9,$B$4:$B$9,$P35,$D$4:$D$9,"&lt;&gt;"&amp;$P$36)+SUMIFS($I$4:$I$9,$B$4:$B$9,"&lt;&gt;"&amp;$P$36,$D$4:$D$9,$P35)</f>
        <v>0</v>
      </c>
      <c r="R35" s="106" t="n">
        <f aca="false">S35-T35</f>
        <v>0</v>
      </c>
      <c r="S35" s="106" t="n">
        <f aca="false">SUMIFS($E$4:$E$9,$B$4:$B$9,$P35,$D$4:$D$9,"&lt;&gt;"&amp;$P$36)+SUMIFS($G$4:$G$9,$B$4:$B$9,"&lt;&gt;"&amp;$P$36,$D$4:$D$9,$P35)</f>
        <v>0</v>
      </c>
      <c r="T35" s="106" t="n">
        <f aca="false">SUMIFS($G$4:$G$9,$B$4:$B$9,$P35,$D$4:$D$9,"&lt;&gt;"&amp;$P$36)+SUMIFS($E$4:$E$9,$B$4:$B$9,"&lt;&gt;"&amp;$P$36,$D$4:$D$9,$P35)</f>
        <v>0</v>
      </c>
      <c r="U35" s="106"/>
      <c r="V35" s="782" t="n">
        <f aca="false">Q35*FactorPts+(GDzero+R35)*FactorGD+S35*FactorFor</f>
        <v>50000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Belgium</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54"/>
  </cols>
  <sheetData>
    <row r="1" customFormat="false" ht="23.5" hidden="false" customHeight="false" outlineLevel="0" collapsed="false">
      <c r="A1" s="730"/>
      <c r="B1" s="731" t="str">
        <f aca="false">VLOOKUP($Q$1,References!$B$5:$D$10,2,0)</f>
        <v>Q</v>
      </c>
      <c r="D1" s="731" t="str">
        <f aca="false">VLOOKUP($Q$1,References!$B$5:$D$10,3,0)</f>
        <v>R</v>
      </c>
      <c r="P1" s="732" t="s">
        <v>602</v>
      </c>
      <c r="Q1" s="733" t="s">
        <v>63</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Türkiye</v>
      </c>
      <c r="C4" s="735" t="s">
        <v>72</v>
      </c>
      <c r="D4" s="736" t="str">
        <f aca="true">INDIRECT("'"&amp;References!$A$1&amp;"'!"&amp;$D$1&amp;References!$G5)</f>
        <v>Georgia</v>
      </c>
      <c r="E4" s="734" t="str">
        <f aca="true">IF(OR(INDIRECT("'"&amp;References!$A$1&amp;"'!"&amp;$B$1&amp;References!$H5)="",INDIRECT("'"&amp;References!$A$1&amp;"'!"&amp;$D$1&amp;References!$H5)=""),"",INDIRECT("'"&amp;References!$A$1&amp;"'!"&amp;$B$1&amp;References!$H5))</f>
        <v/>
      </c>
      <c r="F4" s="735" t="s">
        <v>72</v>
      </c>
      <c r="G4" s="737" t="str">
        <f aca="true">IF(OR(INDIRECT("'"&amp;References!$A$1&amp;"'!"&amp;$B$1&amp;References!$H5)="",INDIRECT("'"&amp;References!$A$1&amp;"'!"&amp;$D$1&amp;References!$H5)=""),"",INDIRECT("'"&amp;References!$A$1&amp;"'!"&amp;$D$1&amp;References!$H5))</f>
        <v/>
      </c>
      <c r="H4" s="106" t="n">
        <f aca="false">IF($M4&gt;0,IF($E4&gt;$G4,3,IF($E4=$G4,1,0)),0)</f>
        <v>0</v>
      </c>
      <c r="I4" s="106" t="n">
        <f aca="false">IF($M4&gt;0,IF($E4&lt;$G4,3,IF($E4=$G4,1,0)),0)</f>
        <v>0</v>
      </c>
      <c r="L4" s="33"/>
      <c r="M4" s="106" t="n">
        <f aca="false">IF(AND($E4&lt;&gt;"",$G4&lt;&gt;""),1,0)</f>
        <v>0</v>
      </c>
      <c r="N4" s="106"/>
      <c r="O4" s="106" t="s">
        <v>56</v>
      </c>
      <c r="P4" s="738" t="str">
        <f aca="false">VLOOKUP($Q$1&amp;ROW($A1),Groups!$B$7:$D$35,3,0)</f>
        <v>Türkiye</v>
      </c>
      <c r="Q4" s="106" t="n">
        <f aca="false">SUMIF($B$4:$B$9,P4,$H$4:$H$9)+SUMIF($D$4:$D$9,P4,$I$4:$I$9)</f>
        <v>0</v>
      </c>
      <c r="R4" s="106" t="n">
        <f aca="false">S4-T4</f>
        <v>0</v>
      </c>
      <c r="S4" s="106" t="n">
        <f aca="false">SUMIF($B$4:$B$9,$P4,$E$4:$E$9)+SUMIF($D$4:$D$9,$P4,$G$4:$G$9)</f>
        <v>0</v>
      </c>
      <c r="T4" s="106" t="n">
        <f aca="false">SUMIF($B$4:$B$9,$P4,$G$4:$G$9)+SUMIF($D$4:$D$9,$P4,$E$4:$E$9)</f>
        <v>0</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50000.0000004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0</v>
      </c>
      <c r="AD4" s="740" t="n">
        <f aca="false">$Q4*FactorPts+(GDzero+$R4)*FactorGD+$S4*FactorFor</f>
        <v>50000</v>
      </c>
      <c r="AE4" s="106" t="n">
        <f aca="false">IF(OR(AND($Y$11&gt;0,OR(AND($B$8=$P4,$J$8&gt;$L$8),AND($D$8=$P4,$J$8&lt;$L$8))),AND($Y$12&gt;0,OR(AND($B$9=$P4,$J$9&gt;$L$9),AND($D$9=$P4,$J$9&lt;$L$9)))),1,0)</f>
        <v>0</v>
      </c>
      <c r="AF4" s="106" t="n">
        <f aca="false">INDEX(Language!$D$5:$D$63,MATCH($P4,Language!$E$5:$E$63,0),1)</f>
        <v>7</v>
      </c>
      <c r="AG4" s="106"/>
    </row>
    <row r="5" customFormat="false" ht="14.5" hidden="false" customHeight="false" outlineLevel="0" collapsed="false">
      <c r="B5" s="741" t="str">
        <f aca="true">INDIRECT("'"&amp;References!$A$1&amp;"'!"&amp;$B$1&amp;References!$G6)</f>
        <v>Portugal</v>
      </c>
      <c r="C5" s="742" t="s">
        <v>72</v>
      </c>
      <c r="D5" s="743" t="str">
        <f aca="true">INDIRECT("'"&amp;References!$A$1&amp;"'!"&amp;$D$1&amp;References!$G6)</f>
        <v>Czechia</v>
      </c>
      <c r="E5" s="741" t="str">
        <f aca="true">IF(OR(INDIRECT("'"&amp;References!$A$1&amp;"'!"&amp;$B$1&amp;References!$H6)="",INDIRECT("'"&amp;References!$A$1&amp;"'!"&amp;$D$1&amp;References!$H6)=""),"",INDIRECT("'"&amp;References!$A$1&amp;"'!"&amp;$B$1&amp;References!$H6))</f>
        <v/>
      </c>
      <c r="F5" s="742" t="s">
        <v>72</v>
      </c>
      <c r="G5" s="744" t="str">
        <f aca="true">IF(OR(INDIRECT("'"&amp;References!$A$1&amp;"'!"&amp;$B$1&amp;References!$H6)="",INDIRECT("'"&amp;References!$A$1&amp;"'!"&amp;$D$1&amp;References!$H6)=""),"",INDIRECT("'"&amp;References!$A$1&amp;"'!"&amp;$D$1&amp;References!$H6))</f>
        <v/>
      </c>
      <c r="H5" s="106" t="n">
        <f aca="false">IF($M5&gt;0,IF($E5&gt;$G5,3,IF($E5=$G5,1,0)),0)</f>
        <v>0</v>
      </c>
      <c r="I5" s="106" t="n">
        <f aca="false">IF($M5&gt;0,IF($E5&lt;$G5,3,IF($E5=$G5,1,0)),0)</f>
        <v>0</v>
      </c>
      <c r="L5" s="33"/>
      <c r="M5" s="106" t="n">
        <f aca="false">IF(AND($E5&lt;&gt;"",$G5&lt;&gt;""),1,0)</f>
        <v>0</v>
      </c>
      <c r="N5" s="106"/>
      <c r="O5" s="106" t="s">
        <v>57</v>
      </c>
      <c r="P5" s="738" t="str">
        <f aca="false">VLOOKUP($Q$1&amp;ROW($A2),Groups!$B$7:$D$35,3,0)</f>
        <v>Georgia</v>
      </c>
      <c r="Q5" s="106" t="n">
        <f aca="false">SUMIF($B$4:$B$9,P5,$H$4:$H$9)+SUMIF($D$4:$D$9,P5,$I$4:$I$9)</f>
        <v>0</v>
      </c>
      <c r="R5" s="106" t="n">
        <f aca="false">S5-T5</f>
        <v>0</v>
      </c>
      <c r="S5" s="106" t="n">
        <f aca="false">SUMIF($B$4:$B$9,$P5,$E$4:$E$9)+SUMIF($D$4:$D$9,$P5,$G$4:$G$9)</f>
        <v>0</v>
      </c>
      <c r="T5" s="106" t="n">
        <f aca="false">SUMIF($B$4:$B$9,$P5,$G$4:$G$9)+SUMIF($D$4:$D$9,$P5,$E$4:$E$9)</f>
        <v>0</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50000.0000003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0</v>
      </c>
      <c r="AD5" s="740" t="n">
        <f aca="false">$Q5*FactorPts+(GDzero+$R5)*FactorGD+$S5*FactorFor</f>
        <v>50000</v>
      </c>
      <c r="AE5" s="106" t="n">
        <f aca="false">IF(OR(AND($Y$11&gt;0,OR(AND($B$8=$P5,$J$8&gt;$L$8),AND($D$8=$P5,$J$8&lt;$L$8))),AND($Y$12&gt;0,OR(AND($B$9=$P5,$J$9&gt;$L$9),AND($D$9=$P5,$J$9&lt;$L$9)))),1,0)</f>
        <v>0</v>
      </c>
      <c r="AF5" s="106" t="n">
        <f aca="false">INDEX(Language!$D$5:$D$63,MATCH($P5,Language!$E$5:$E$63,0),1)</f>
        <v>34</v>
      </c>
    </row>
    <row r="6" customFormat="false" ht="14.5" hidden="false" customHeight="false" outlineLevel="0" collapsed="false">
      <c r="B6" s="741" t="str">
        <f aca="true">INDIRECT("'"&amp;References!$A$1&amp;"'!"&amp;$B$1&amp;References!$G7)</f>
        <v>Georgia</v>
      </c>
      <c r="C6" s="742" t="s">
        <v>72</v>
      </c>
      <c r="D6" s="743" t="str">
        <f aca="true">INDIRECT("'"&amp;References!$A$1&amp;"'!"&amp;$D$1&amp;References!$G7)</f>
        <v>Czechia</v>
      </c>
      <c r="E6" s="741" t="str">
        <f aca="true">IF(OR(INDIRECT("'"&amp;References!$A$1&amp;"'!"&amp;$B$1&amp;References!$H7)="",INDIRECT("'"&amp;References!$A$1&amp;"'!"&amp;$D$1&amp;References!$H7)=""),"",INDIRECT("'"&amp;References!$A$1&amp;"'!"&amp;$B$1&amp;References!$H7))</f>
        <v/>
      </c>
      <c r="F6" s="742" t="s">
        <v>72</v>
      </c>
      <c r="G6" s="744" t="str">
        <f aca="true">IF(OR(INDIRECT("'"&amp;References!$A$1&amp;"'!"&amp;$B$1&amp;References!$H7)="",INDIRECT("'"&amp;References!$A$1&amp;"'!"&amp;$D$1&amp;References!$H7)=""),"",INDIRECT("'"&amp;References!$A$1&amp;"'!"&amp;$D$1&amp;References!$H7))</f>
        <v/>
      </c>
      <c r="H6" s="106" t="n">
        <f aca="false">IF($M6&gt;0,IF($E6&gt;$G6,3,IF($E6=$G6,1,0)),0)</f>
        <v>0</v>
      </c>
      <c r="I6" s="106" t="n">
        <f aca="false">IF($M6&gt;0,IF($E6&lt;$G6,3,IF($E6=$G6,1,0)),0)</f>
        <v>0</v>
      </c>
      <c r="L6" s="33"/>
      <c r="M6" s="106" t="n">
        <f aca="false">IF(AND($E6&lt;&gt;"",$G6&lt;&gt;""),1,0)</f>
        <v>0</v>
      </c>
      <c r="N6" s="106"/>
      <c r="O6" s="106" t="s">
        <v>73</v>
      </c>
      <c r="P6" s="738" t="str">
        <f aca="false">VLOOKUP($Q$1&amp;ROW($A3),Groups!$B$7:$D$35,3,0)</f>
        <v>Portugal</v>
      </c>
      <c r="Q6" s="106" t="n">
        <f aca="false">SUMIF($B$4:$B$9,P6,$H$4:$H$9)+SUMIF($D$4:$D$9,P6,$I$4:$I$9)</f>
        <v>0</v>
      </c>
      <c r="R6" s="106" t="n">
        <f aca="false">S6-T6</f>
        <v>0</v>
      </c>
      <c r="S6" s="106" t="n">
        <f aca="false">SUMIF($B$4:$B$9,$P6,$E$4:$E$9)+SUMIF($D$4:$D$9,$P6,$G$4:$G$9)</f>
        <v>0</v>
      </c>
      <c r="T6" s="106" t="n">
        <f aca="false">SUMIF($B$4:$B$9,$P6,$G$4:$G$9)+SUMIF($D$4:$D$9,$P6,$E$4:$E$9)</f>
        <v>0</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50000.0000002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0</v>
      </c>
      <c r="AD6" s="740" t="n">
        <f aca="false">$Q6*FactorPts+(GDzero+$R6)*FactorGD+$S6*FactorFor</f>
        <v>50000</v>
      </c>
      <c r="AE6" s="106" t="n">
        <f aca="false">IF(OR(AND($Y$11&gt;0,OR(AND($B$8=$P6,$J$8&gt;$L$8),AND($D$8=$P6,$J$8&lt;$L$8))),AND($Y$12&gt;0,OR(AND($B$9=$P6,$J$9&gt;$L$9),AND($D$9=$P6,$J$9&lt;$L$9)))),1,0)</f>
        <v>0</v>
      </c>
      <c r="AF6" s="106" t="n">
        <f aca="false">INDEX(Language!$D$5:$D$63,MATCH($P6,Language!$E$5:$E$63,0),1)</f>
        <v>1</v>
      </c>
    </row>
    <row r="7" customFormat="false" ht="14.5" hidden="false" customHeight="false" outlineLevel="0" collapsed="false">
      <c r="B7" s="741" t="str">
        <f aca="true">INDIRECT("'"&amp;References!$A$1&amp;"'!"&amp;$B$1&amp;References!$G8)</f>
        <v>Türkiye</v>
      </c>
      <c r="C7" s="742" t="s">
        <v>72</v>
      </c>
      <c r="D7" s="743" t="str">
        <f aca="true">INDIRECT("'"&amp;References!$A$1&amp;"'!"&amp;$D$1&amp;References!$G8)</f>
        <v>Portugal</v>
      </c>
      <c r="E7" s="741" t="str">
        <f aca="true">IF(OR(INDIRECT("'"&amp;References!$A$1&amp;"'!"&amp;$B$1&amp;References!$H8)="",INDIRECT("'"&amp;References!$A$1&amp;"'!"&amp;$D$1&amp;References!$H8)=""),"",INDIRECT("'"&amp;References!$A$1&amp;"'!"&amp;$B$1&amp;References!$H8))</f>
        <v/>
      </c>
      <c r="F7" s="742" t="s">
        <v>72</v>
      </c>
      <c r="G7" s="744" t="str">
        <f aca="true">IF(OR(INDIRECT("'"&amp;References!$A$1&amp;"'!"&amp;$B$1&amp;References!$H8)="",INDIRECT("'"&amp;References!$A$1&amp;"'!"&amp;$D$1&amp;References!$H8)=""),"",INDIRECT("'"&amp;References!$A$1&amp;"'!"&amp;$D$1&amp;References!$H8))</f>
        <v/>
      </c>
      <c r="H7" s="106" t="n">
        <f aca="false">IF($M7&gt;0,IF($E7&gt;$G7,3,IF($E7=$G7,1,0)),0)</f>
        <v>0</v>
      </c>
      <c r="I7" s="106" t="n">
        <f aca="false">IF($M7&gt;0,IF($E7&lt;$G7,3,IF($E7=$G7,1,0)),0)</f>
        <v>0</v>
      </c>
      <c r="L7" s="33"/>
      <c r="M7" s="106" t="n">
        <f aca="false">IF(AND($E7&lt;&gt;"",$G7&lt;&gt;""),1,0)</f>
        <v>0</v>
      </c>
      <c r="N7" s="106"/>
      <c r="O7" s="106" t="s">
        <v>74</v>
      </c>
      <c r="P7" s="738" t="str">
        <f aca="false">VLOOKUP($Q$1&amp;ROW($A4),Groups!$B$7:$D$35,3,0)</f>
        <v>Czechia</v>
      </c>
      <c r="Q7" s="106" t="n">
        <f aca="false">SUMIF($B$4:$B$9,P7,$H$4:$H$9)+SUMIF($D$4:$D$9,P7,$I$4:$I$9)</f>
        <v>0</v>
      </c>
      <c r="R7" s="106" t="n">
        <f aca="false">S7-T7</f>
        <v>0</v>
      </c>
      <c r="S7" s="106" t="n">
        <f aca="false">SUMIF($B$4:$B$9,$P7,$E$4:$E$9)+SUMIF($D$4:$D$9,$P7,$G$4:$G$9)</f>
        <v>0</v>
      </c>
      <c r="T7" s="106" t="n">
        <f aca="false">SUMIF($B$4:$B$9,$P7,$G$4:$G$9)+SUMIF($D$4:$D$9,$P7,$E$4:$E$9)</f>
        <v>0</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50000.0000001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0</v>
      </c>
      <c r="AD7" s="740" t="n">
        <f aca="false">$Q7*FactorPts+(GDzero+$R7)*FactorGD+$S7*FactorFor</f>
        <v>50000</v>
      </c>
      <c r="AE7" s="106" t="n">
        <f aca="false">IF(OR(AND($Y$11&gt;0,OR(AND($B$8=$P7,$J$8&gt;$L$8),AND($D$8=$P7,$J$8&lt;$L$8))),AND($Y$12&gt;0,OR(AND($B$9=$P7,$J$9&gt;$L$9),AND($D$9=$P7,$J$9&lt;$L$9)))),1,0)</f>
        <v>0</v>
      </c>
      <c r="AF7" s="106" t="n">
        <f aca="false">INDEX(Language!$D$5:$D$63,MATCH($P7,Language!$E$5:$E$63,0),1)</f>
        <v>17</v>
      </c>
    </row>
    <row r="8" customFormat="false" ht="14.5" hidden="false" customHeight="false" outlineLevel="0" collapsed="false">
      <c r="B8" s="741" t="str">
        <f aca="true">INDIRECT("'"&amp;References!$A$1&amp;"'!"&amp;$B$1&amp;References!$G9)</f>
        <v>Georgia</v>
      </c>
      <c r="C8" s="742" t="s">
        <v>72</v>
      </c>
      <c r="D8" s="743" t="str">
        <f aca="true">INDIRECT("'"&amp;References!$A$1&amp;"'!"&amp;$D$1&amp;References!$G9)</f>
        <v>Portugal</v>
      </c>
      <c r="E8" s="741" t="str">
        <f aca="true">IF(OR(INDIRECT("'"&amp;References!$A$1&amp;"'!"&amp;$B$1&amp;References!$H9)="",INDIRECT("'"&amp;References!$A$1&amp;"'!"&amp;$D$1&amp;References!$H9)=""),"",INDIRECT("'"&amp;References!$A$1&amp;"'!"&amp;$B$1&amp;References!$H9))</f>
        <v/>
      </c>
      <c r="F8" s="742" t="s">
        <v>72</v>
      </c>
      <c r="G8" s="744" t="str">
        <f aca="true">IF(OR(INDIRECT("'"&amp;References!$A$1&amp;"'!"&amp;$B$1&amp;References!$H9)="",INDIRECT("'"&amp;References!$A$1&amp;"'!"&amp;$D$1&amp;References!$H9)=""),"",INDIRECT("'"&amp;References!$A$1&amp;"'!"&amp;$D$1&amp;References!$H9))</f>
        <v/>
      </c>
      <c r="H8" s="106" t="n">
        <f aca="false">IF($M8&gt;0,IF($E8&gt;$G8,3,IF($E8=$G8,1,0)),0)</f>
        <v>0</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0</v>
      </c>
      <c r="N8" s="106"/>
      <c r="Z8" s="292"/>
    </row>
    <row r="9" customFormat="false" ht="14.5" hidden="false" customHeight="false" outlineLevel="0" collapsed="false">
      <c r="B9" s="741" t="str">
        <f aca="true">INDIRECT("'"&amp;References!$A$1&amp;"'!"&amp;$B$1&amp;References!$G10)</f>
        <v>Czechia</v>
      </c>
      <c r="C9" s="742" t="s">
        <v>72</v>
      </c>
      <c r="D9" s="743" t="str">
        <f aca="true">INDIRECT("'"&amp;References!$A$1&amp;"'!"&amp;$D$1&amp;References!$G10)</f>
        <v>Türkiye</v>
      </c>
      <c r="E9" s="741" t="str">
        <f aca="true">IF(OR(INDIRECT("'"&amp;References!$A$1&amp;"'!"&amp;$B$1&amp;References!$H10)="",INDIRECT("'"&amp;References!$A$1&amp;"'!"&amp;$D$1&amp;References!$H10)=""),"",INDIRECT("'"&amp;References!$A$1&amp;"'!"&amp;$B$1&amp;References!$H10))</f>
        <v/>
      </c>
      <c r="F9" s="742" t="s">
        <v>72</v>
      </c>
      <c r="G9" s="744" t="str">
        <f aca="true">IF(OR(INDIRECT("'"&amp;References!$A$1&amp;"'!"&amp;$B$1&amp;References!$H10)="",INDIRECT("'"&amp;References!$A$1&amp;"'!"&amp;$D$1&amp;References!$H10)=""),"",INDIRECT("'"&amp;References!$A$1&amp;"'!"&amp;$D$1&amp;References!$H10))</f>
        <v/>
      </c>
      <c r="H9" s="106" t="n">
        <f aca="false">IF($M9&gt;0,IF($E9&gt;$G9,3,IF($E9=$G9,1,0)),0)</f>
        <v>0</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0</v>
      </c>
      <c r="N9" s="106"/>
      <c r="Z9" s="745" t="s">
        <v>1779</v>
      </c>
      <c r="AA9" s="745"/>
      <c r="AB9" s="745"/>
      <c r="AC9" s="745"/>
      <c r="AD9" s="745"/>
      <c r="AE9" s="745"/>
    </row>
    <row r="10" customFormat="false" ht="15" hidden="false" customHeight="false" outlineLevel="0" collapsed="false">
      <c r="L10" s="709" t="s">
        <v>1179</v>
      </c>
      <c r="M10" s="746" t="n">
        <f aca="false">SUM($M$4:$M$9)</f>
        <v>0</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Türkiye</v>
      </c>
      <c r="Q11" s="751" t="n">
        <f aca="false">INDEX(Q$4:Q$7,MATCH($V11,$V$4:$V$7,0))</f>
        <v>0</v>
      </c>
      <c r="R11" s="752" t="n">
        <f aca="false">INDEX(R$4:R$7,MATCH($V11,$V$4:$V$7,0))</f>
        <v>0</v>
      </c>
      <c r="S11" s="752" t="n">
        <f aca="false">INDEX(S$4:S$7,MATCH($V11,$V$4:$V$7,0))</f>
        <v>0</v>
      </c>
      <c r="T11" s="752" t="n">
        <f aca="false">INDEX(T$4:T$7,MATCH($V11,$V$4:$V$7,0))</f>
        <v>0</v>
      </c>
      <c r="U11" s="752" t="n">
        <f aca="false">INDEX(U$4:U$7,MATCH($V11,$V$4:$V$7,0))</f>
        <v>0</v>
      </c>
      <c r="V11" s="753" t="n">
        <f aca="false">LARGE($V$4:$V$7,ROW(A1))</f>
        <v>50000.0000004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Georgia</v>
      </c>
      <c r="Q12" s="135" t="n">
        <f aca="false">INDEX(Q$4:Q$7,MATCH($V12,$V$4:$V$7,0))</f>
        <v>0</v>
      </c>
      <c r="R12" s="106" t="n">
        <f aca="false">INDEX(R$4:R$7,MATCH($V12,$V$4:$V$7,0))</f>
        <v>0</v>
      </c>
      <c r="S12" s="106" t="n">
        <f aca="false">INDEX(S$4:S$7,MATCH($V12,$V$4:$V$7,0))</f>
        <v>0</v>
      </c>
      <c r="T12" s="106" t="n">
        <f aca="false">INDEX(T$4:T$7,MATCH($V12,$V$4:$V$7,0))</f>
        <v>0</v>
      </c>
      <c r="U12" s="106" t="n">
        <f aca="false">INDEX(U$4:U$7,MATCH($V12,$V$4:$V$7,0))</f>
        <v>0</v>
      </c>
      <c r="V12" s="760" t="n">
        <f aca="false">LARGE($V$4:$V$7,ROW(A2))</f>
        <v>50000.0000003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Portugal</v>
      </c>
      <c r="Q13" s="135" t="n">
        <f aca="false">INDEX(Q$4:Q$7,MATCH($V13,$V$4:$V$7,0))</f>
        <v>0</v>
      </c>
      <c r="R13" s="106" t="n">
        <f aca="false">INDEX(R$4:R$7,MATCH($V13,$V$4:$V$7,0))</f>
        <v>0</v>
      </c>
      <c r="S13" s="106" t="n">
        <f aca="false">INDEX(S$4:S$7,MATCH($V13,$V$4:$V$7,0))</f>
        <v>0</v>
      </c>
      <c r="T13" s="106" t="n">
        <f aca="false">INDEX(T$4:T$7,MATCH($V13,$V$4:$V$7,0))</f>
        <v>0</v>
      </c>
      <c r="U13" s="106" t="n">
        <f aca="false">INDEX(U$4:U$7,MATCH($V13,$V$4:$V$7,0))</f>
        <v>0</v>
      </c>
      <c r="V13" s="760" t="n">
        <f aca="false">LARGE($V$4:$V$7,ROW(A3))</f>
        <v>50000.0000002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Czechia</v>
      </c>
      <c r="Q14" s="765" t="n">
        <f aca="false">INDEX(Q$4:Q$7,MATCH($V14,$V$4:$V$7,0))</f>
        <v>0</v>
      </c>
      <c r="R14" s="766" t="n">
        <f aca="false">INDEX(R$4:R$7,MATCH($V14,$V$4:$V$7,0))</f>
        <v>0</v>
      </c>
      <c r="S14" s="766" t="n">
        <f aca="false">INDEX(S$4:S$7,MATCH($V14,$V$4:$V$7,0))</f>
        <v>0</v>
      </c>
      <c r="T14" s="766" t="n">
        <f aca="false">INDEX(T$4:T$7,MATCH($V14,$V$4:$V$7,0))</f>
        <v>0</v>
      </c>
      <c r="U14" s="766" t="n">
        <f aca="false">INDEX(U$4:U$7,MATCH($V14,$V$4:$V$7,0))</f>
        <v>0</v>
      </c>
      <c r="V14" s="767" t="n">
        <f aca="false">LARGE($V$4:$V$7,ROW(A4))</f>
        <v>50000.0000001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1</v>
      </c>
    </row>
    <row r="17" customFormat="false" ht="15.5" hidden="false" customHeight="false" outlineLevel="0" collapsed="false">
      <c r="B17" s="106"/>
      <c r="C17" s="106"/>
      <c r="D17" s="106"/>
      <c r="G17" s="776"/>
      <c r="H17" s="752" t="str">
        <f aca="false">LEFT($P$4,3)</f>
        <v>Tür</v>
      </c>
      <c r="I17" s="752" t="str">
        <f aca="false">LEFT($P$5,3)</f>
        <v>Geo</v>
      </c>
      <c r="J17" s="752" t="str">
        <f aca="false">LEFT($P$6,3)</f>
        <v>Por</v>
      </c>
      <c r="K17" s="777" t="str">
        <f aca="false">LEFT($P$7,3)</f>
        <v>Cze</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Türkiye</v>
      </c>
      <c r="F18" s="779"/>
      <c r="G18" s="779"/>
      <c r="H18" s="780"/>
      <c r="I18" s="752" t="n">
        <f aca="false">SUMIFS($E$4:$E$9,$B$4:$B$9,$P$4,$D$4:$D$9,$P$5)+SUMIFS($G$4:$G$9,$B$4:$B$9,$P$5,$D$4:$D$9,$P$4)</f>
        <v>0</v>
      </c>
      <c r="J18" s="752" t="n">
        <f aca="false">SUMIFS($E$4:$E$9,$B$4:$B$9,$P$4,$D$4:$D$9,$P$6)+SUMIFS($G$4:$G$9,$B$4:$B$9,$P$6,$D$4:$D$9,$P$4)</f>
        <v>0</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Türkiye</v>
      </c>
      <c r="Q18" s="106" t="n">
        <f aca="false">SUMIFS($H$4:$H$9,$B$4:$B$9,$P18,$D$4:$D$9,"&lt;&gt;"&amp;$P$21)+SUMIFS($I$4:$I$9,$B$4:$B$9,"&lt;&gt;"&amp;$P$21,$D$4:$D$9,$P18)</f>
        <v>0</v>
      </c>
      <c r="R18" s="106" t="n">
        <f aca="false">S18-T18</f>
        <v>0</v>
      </c>
      <c r="S18" s="106" t="n">
        <f aca="false">SUMIFS($E$4:$E$9,$B$4:$B$9,$P18,$D$4:$D$9,"&lt;&gt;"&amp;$P$21)+SUMIFS($G$4:$G$9,$B$4:$B$9,"&lt;&gt;"&amp;$P$21,$D$4:$D$9,$P18)</f>
        <v>0</v>
      </c>
      <c r="T18" s="106" t="n">
        <f aca="false">SUMIFS($G$4:$G$9,$B$4:$B$9,$P18,$D$4:$D$9,"&lt;&gt;"&amp;$P$21)+SUMIFS($E$4:$E$9,$B$4:$B$9,"&lt;&gt;"&amp;$P$21,$D$4:$D$9,$P18)</f>
        <v>0</v>
      </c>
      <c r="U18" s="106"/>
      <c r="V18" s="782" t="n">
        <f aca="false">Q18*FactorPts+(GDzero+R18)*FactorGD+S18*FactorFor</f>
        <v>50000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0</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Georgia</v>
      </c>
      <c r="F19" s="786"/>
      <c r="G19" s="786"/>
      <c r="H19" s="759" t="n">
        <f aca="false">SUMIFS($E$4:$E$9,$B$4:$B$9,$P$5,$D$4:$D$9,$P$4)+SUMIFS($G$4:$G$9,$B$4:$B$9,$P$4,$D$4:$D$9,$P$5)</f>
        <v>0</v>
      </c>
      <c r="I19" s="787"/>
      <c r="J19" s="106" t="n">
        <f aca="false">SUMIFS($E$4:$E$9,$B$4:$B$9,$P$5,$D$4:$D$9,$P$6)+SUMIFS($G$4:$G$9,$B$4:$B$9,$P$6,$D$4:$D$9,$P$5)</f>
        <v>0</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Georgia</v>
      </c>
      <c r="Q19" s="106" t="n">
        <f aca="false">SUMIFS($H$4:$H$9,$B$4:$B$9,$P19,$D$4:$D$9,"&lt;&gt;"&amp;$P$21)+SUMIFS($I$4:$I$9,$B$4:$B$9,"&lt;&gt;"&amp;$P$21,$D$4:$D$9,$P19)</f>
        <v>0</v>
      </c>
      <c r="R19" s="106" t="n">
        <f aca="false">S19-T19</f>
        <v>0</v>
      </c>
      <c r="S19" s="106" t="n">
        <f aca="false">SUMIFS($E$4:$E$9,$B$4:$B$9,$P19,$D$4:$D$9,"&lt;&gt;"&amp;$P$21)+SUMIFS($G$4:$G$9,$B$4:$B$9,"&lt;&gt;"&amp;$P$21,$D$4:$D$9,$P19)</f>
        <v>0</v>
      </c>
      <c r="T19" s="106" t="n">
        <f aca="false">SUMIFS($G$4:$G$9,$B$4:$B$9,$P19,$D$4:$D$9,"&lt;&gt;"&amp;$P$21)+SUMIFS($E$4:$E$9,$B$4:$B$9,"&lt;&gt;"&amp;$P$21,$D$4:$D$9,$P19)</f>
        <v>0</v>
      </c>
      <c r="U19" s="106"/>
      <c r="V19" s="782" t="n">
        <f aca="false">Q19*FactorPts+(GDzero+R19)*FactorGD+S19*FactorFor</f>
        <v>50000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Portugal</v>
      </c>
      <c r="F20" s="786"/>
      <c r="G20" s="786"/>
      <c r="H20" s="759" t="n">
        <f aca="false">SUMIFS($E$4:$E$9,$B$4:$B$9,$P$6,$D$4:$D$9,$P$4)+SUMIFS($G$4:$G$9,$B$4:$B$9,$P$4,$D$4:$D$9,$P$6)</f>
        <v>0</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Portugal</v>
      </c>
      <c r="Q20" s="106" t="n">
        <f aca="false">SUMIFS($H$4:$H$9,$B$4:$B$9,$P20,$D$4:$D$9,"&lt;&gt;"&amp;$P$21)+SUMIFS($I$4:$I$9,$B$4:$B$9,"&lt;&gt;"&amp;$P$21,$D$4:$D$9,$P20)</f>
        <v>0</v>
      </c>
      <c r="R20" s="106" t="n">
        <f aca="false">S20-T20</f>
        <v>0</v>
      </c>
      <c r="S20" s="106" t="n">
        <f aca="false">SUMIFS($E$4:$E$9,$B$4:$B$9,$P20,$D$4:$D$9,"&lt;&gt;"&amp;$P$21)+SUMIFS($G$4:$G$9,$B$4:$B$9,"&lt;&gt;"&amp;$P$21,$D$4:$D$9,$P20)</f>
        <v>0</v>
      </c>
      <c r="T20" s="106" t="n">
        <f aca="false">SUMIFS($G$4:$G$9,$B$4:$B$9,$P20,$D$4:$D$9,"&lt;&gt;"&amp;$P$21)+SUMIFS($E$4:$E$9,$B$4:$B$9,"&lt;&gt;"&amp;$P$21,$D$4:$D$9,$P20)</f>
        <v>0</v>
      </c>
      <c r="U20" s="106"/>
      <c r="V20" s="782" t="n">
        <f aca="false">Q20*FactorPts+(GDzero+R20)*FactorGD+S20*FactorFor</f>
        <v>50000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Czechia</v>
      </c>
      <c r="F21" s="792"/>
      <c r="G21" s="792"/>
      <c r="H21" s="763" t="n">
        <f aca="false">SUMIFS($E$4:$E$9,$B$4:$B$9,$P$7,$D$4:$D$9,$P$4)+SUMIFS($G$4:$G$9,$B$4:$B$9,$P$4,$D$4:$D$9,$P$7)</f>
        <v>0</v>
      </c>
      <c r="I21" s="766" t="n">
        <f aca="false">SUMIFS($E$4:$E$9,$B$4:$B$9,$P$7,$D$4:$D$9,$P$5)+SUMIFS($G$4:$G$9,$B$4:$B$9,$P$5,$D$4:$D$9,$P$7)</f>
        <v>0</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Czechia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Türkiye</v>
      </c>
      <c r="Q23" s="106" t="n">
        <f aca="false">SUMIFS($H$4:$H$9,$B$4:$B$9,$P23,$D$4:$D$9,"&lt;&gt;"&amp;$P$26)+SUMIFS($I$4:$I$9,$B$4:$B$9,"&lt;&gt;"&amp;$P$26,$D$4:$D$9,$P23)</f>
        <v>0</v>
      </c>
      <c r="R23" s="106" t="n">
        <f aca="false">S23-T23</f>
        <v>0</v>
      </c>
      <c r="S23" s="106" t="n">
        <f aca="false">SUMIFS($E$4:$E$9,$B$4:$B$9,$P23,$D$4:$D$9,"&lt;&gt;"&amp;$P$26)+SUMIFS($G$4:$G$9,$B$4:$B$9,"&lt;&gt;"&amp;$P$26,$D$4:$D$9,$P23)</f>
        <v>0</v>
      </c>
      <c r="T23" s="106" t="n">
        <f aca="false">SUMIFS($G$4:$G$9,$B$4:$B$9,$P23,$D$4:$D$9,"&lt;&gt;"&amp;$P$26)+SUMIFS($E$4:$E$9,$B$4:$B$9,"&lt;&gt;"&amp;$P$26,$D$4:$D$9,$P23)</f>
        <v>0</v>
      </c>
      <c r="U23" s="106"/>
      <c r="V23" s="782" t="n">
        <f aca="false">Q23*FactorPts+(GDzero+R23)*FactorGD+S23*FactorFor</f>
        <v>50000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Georgia</v>
      </c>
      <c r="Q24" s="106" t="n">
        <f aca="false">SUMIFS($H$4:$H$9,$B$4:$B$9,$P24,$D$4:$D$9,"&lt;&gt;"&amp;$P$26)+SUMIFS($I$4:$I$9,$B$4:$B$9,"&lt;&gt;"&amp;$P$26,$D$4:$D$9,$P24)</f>
        <v>0</v>
      </c>
      <c r="R24" s="106" t="n">
        <f aca="false">S24-T24</f>
        <v>0</v>
      </c>
      <c r="S24" s="106" t="n">
        <f aca="false">SUMIFS($E$4:$E$9,$B$4:$B$9,$P24,$D$4:$D$9,"&lt;&gt;"&amp;$P$26)+SUMIFS($G$4:$G$9,$B$4:$B$9,"&lt;&gt;"&amp;$P$26,$D$4:$D$9,$P24)</f>
        <v>0</v>
      </c>
      <c r="T24" s="106" t="n">
        <f aca="false">SUMIFS($G$4:$G$9,$B$4:$B$9,$P24,$D$4:$D$9,"&lt;&gt;"&amp;$P$26)+SUMIFS($E$4:$E$9,$B$4:$B$9,"&lt;&gt;"&amp;$P$26,$D$4:$D$9,$P24)</f>
        <v>0</v>
      </c>
      <c r="U24" s="106"/>
      <c r="V24" s="782" t="n">
        <f aca="false">Q24*FactorPts+(GDzero+R24)*FactorGD+S24*FactorFor</f>
        <v>50000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Czechia</v>
      </c>
      <c r="Q25" s="106" t="n">
        <f aca="false">SUMIFS($H$4:$H$9,$B$4:$B$9,$P25,$D$4:$D$9,"&lt;&gt;"&amp;$P$26)+SUMIFS($I$4:$I$9,$B$4:$B$9,"&lt;&gt;"&amp;$P$26,$D$4:$D$9,$P25)</f>
        <v>0</v>
      </c>
      <c r="R25" s="106" t="n">
        <f aca="false">S25-T25</f>
        <v>0</v>
      </c>
      <c r="S25" s="106" t="n">
        <f aca="false">SUMIFS($E$4:$E$9,$B$4:$B$9,$P25,$D$4:$D$9,"&lt;&gt;"&amp;$P$26)+SUMIFS($G$4:$G$9,$B$4:$B$9,"&lt;&gt;"&amp;$P$26,$D$4:$D$9,$P25)</f>
        <v>0</v>
      </c>
      <c r="T25" s="106" t="n">
        <f aca="false">SUMIFS($G$4:$G$9,$B$4:$B$9,$P25,$D$4:$D$9,"&lt;&gt;"&amp;$P$26)+SUMIFS($E$4:$E$9,$B$4:$B$9,"&lt;&gt;"&amp;$P$26,$D$4:$D$9,$P25)</f>
        <v>0</v>
      </c>
      <c r="U25" s="106"/>
      <c r="V25" s="782" t="n">
        <f aca="false">Q25*FactorPts+(GDzero+R25)*FactorGD+S25*FactorFor</f>
        <v>50000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Portugal</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Türkiye</v>
      </c>
      <c r="Q28" s="106" t="n">
        <f aca="false">SUMIFS($H$4:$H$9,$B$4:$B$9,$P28,$D$4:$D$9,"&lt;&gt;"&amp;$P$31)+SUMIFS($I$4:$I$9,$B$4:$B$9,"&lt;&gt;"&amp;$P$31,$D$4:$D$9,$P28)</f>
        <v>0</v>
      </c>
      <c r="R28" s="106" t="n">
        <f aca="false">S28-T28</f>
        <v>0</v>
      </c>
      <c r="S28" s="106" t="n">
        <f aca="false">SUMIFS($E$4:$E$9,$B$4:$B$9,$P28,$D$4:$D$9,"&lt;&gt;"&amp;$P$31)+SUMIFS($G$4:$G$9,$B$4:$B$9,"&lt;&gt;"&amp;$P$31,$D$4:$D$9,$P28)</f>
        <v>0</v>
      </c>
      <c r="T28" s="106" t="n">
        <f aca="false">SUMIFS($G$4:$G$9,$B$4:$B$9,$P28,$D$4:$D$9,"&lt;&gt;"&amp;$P$31)+SUMIFS($E$4:$E$9,$B$4:$B$9,"&lt;&gt;"&amp;$P$31,$D$4:$D$9,$P28)</f>
        <v>0</v>
      </c>
      <c r="U28" s="106"/>
      <c r="V28" s="782" t="n">
        <f aca="false">Q28*FactorPts+(GDzero+R28)*FactorGD+S28*FactorFor</f>
        <v>50000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0</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57</v>
      </c>
      <c r="P29" s="0" t="str">
        <f aca="false">$P$6</f>
        <v>Portugal</v>
      </c>
      <c r="Q29" s="106" t="n">
        <f aca="false">SUMIFS($H$4:$H$9,$B$4:$B$9,$P29,$D$4:$D$9,"&lt;&gt;"&amp;$P$31)+SUMIFS($I$4:$I$9,$B$4:$B$9,"&lt;&gt;"&amp;$P$31,$D$4:$D$9,$P29)</f>
        <v>0</v>
      </c>
      <c r="R29" s="106" t="n">
        <f aca="false">S29-T29</f>
        <v>0</v>
      </c>
      <c r="S29" s="106" t="n">
        <f aca="false">SUMIFS($E$4:$E$9,$B$4:$B$9,$P29,$D$4:$D$9,"&lt;&gt;"&amp;$P$31)+SUMIFS($G$4:$G$9,$B$4:$B$9,"&lt;&gt;"&amp;$P$31,$D$4:$D$9,$P29)</f>
        <v>0</v>
      </c>
      <c r="T29" s="106" t="n">
        <f aca="false">SUMIFS($G$4:$G$9,$B$4:$B$9,$P29,$D$4:$D$9,"&lt;&gt;"&amp;$P$31)+SUMIFS($E$4:$E$9,$B$4:$B$9,"&lt;&gt;"&amp;$P$31,$D$4:$D$9,$P29)</f>
        <v>0</v>
      </c>
      <c r="U29" s="106"/>
      <c r="V29" s="782" t="n">
        <f aca="false">Q29*FactorPts+(GDzero+R29)*FactorGD+S29*FactorFor</f>
        <v>50000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73</v>
      </c>
      <c r="P30" s="0" t="str">
        <f aca="false">$P$7</f>
        <v>Czechia</v>
      </c>
      <c r="Q30" s="106" t="n">
        <f aca="false">SUMIFS($H$4:$H$9,$B$4:$B$9,$P30,$D$4:$D$9,"&lt;&gt;"&amp;$P$31)+SUMIFS($I$4:$I$9,$B$4:$B$9,"&lt;&gt;"&amp;$P$31,$D$4:$D$9,$P30)</f>
        <v>0</v>
      </c>
      <c r="R30" s="106" t="n">
        <f aca="false">S30-T30</f>
        <v>0</v>
      </c>
      <c r="S30" s="106" t="n">
        <f aca="false">SUMIFS($E$4:$E$9,$B$4:$B$9,$P30,$D$4:$D$9,"&lt;&gt;"&amp;$P$31)+SUMIFS($G$4:$G$9,$B$4:$B$9,"&lt;&gt;"&amp;$P$31,$D$4:$D$9,$P30)</f>
        <v>0</v>
      </c>
      <c r="T30" s="106" t="n">
        <f aca="false">SUMIFS($G$4:$G$9,$B$4:$B$9,$P30,$D$4:$D$9,"&lt;&gt;"&amp;$P$31)+SUMIFS($E$4:$E$9,$B$4:$B$9,"&lt;&gt;"&amp;$P$31,$D$4:$D$9,$P30)</f>
        <v>0</v>
      </c>
      <c r="U30" s="106"/>
      <c r="V30" s="782" t="n">
        <f aca="false">Q30*FactorPts+(GDzero+R30)*FactorGD+S30*FactorFor</f>
        <v>50000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Georgia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Georgia</v>
      </c>
      <c r="Q33" s="106" t="n">
        <f aca="false">SUMIFS($H$4:$H$9,$B$4:$B$9,$P33,$D$4:$D$9,"&lt;&gt;"&amp;$P$36)+SUMIFS($I$4:$I$9,$B$4:$B$9,"&lt;&gt;"&amp;$P$36,$D$4:$D$9,$P33)</f>
        <v>0</v>
      </c>
      <c r="R33" s="106" t="n">
        <f aca="false">S33-T33</f>
        <v>0</v>
      </c>
      <c r="S33" s="106" t="n">
        <f aca="false">SUMIFS($E$4:$E$9,$B$4:$B$9,$P33,$D$4:$D$9,"&lt;&gt;"&amp;$P$36)+SUMIFS($G$4:$G$9,$B$4:$B$9,"&lt;&gt;"&amp;$P$36,$D$4:$D$9,$P33)</f>
        <v>0</v>
      </c>
      <c r="T33" s="106" t="n">
        <f aca="false">SUMIFS($G$4:$G$9,$B$4:$B$9,$P33,$D$4:$D$9,"&lt;&gt;"&amp;$P$36)+SUMIFS($E$4:$E$9,$B$4:$B$9,"&lt;&gt;"&amp;$P$36,$D$4:$D$9,$P33)</f>
        <v>0</v>
      </c>
      <c r="U33" s="106"/>
      <c r="V33" s="782" t="n">
        <f aca="false">Q33*FactorPts+(GDzero+R33)*FactorGD+S33*FactorFor</f>
        <v>50000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57</v>
      </c>
      <c r="P34" s="0" t="str">
        <f aca="false">$P$6</f>
        <v>Portugal</v>
      </c>
      <c r="Q34" s="106" t="n">
        <f aca="false">SUMIFS($H$4:$H$9,$B$4:$B$9,$P34,$D$4:$D$9,"&lt;&gt;"&amp;$P$36)+SUMIFS($I$4:$I$9,$B$4:$B$9,"&lt;&gt;"&amp;$P$36,$D$4:$D$9,$P34)</f>
        <v>0</v>
      </c>
      <c r="R34" s="106" t="n">
        <f aca="false">S34-T34</f>
        <v>0</v>
      </c>
      <c r="S34" s="106" t="n">
        <f aca="false">SUMIFS($E$4:$E$9,$B$4:$B$9,$P34,$D$4:$D$9,"&lt;&gt;"&amp;$P$36)+SUMIFS($G$4:$G$9,$B$4:$B$9,"&lt;&gt;"&amp;$P$36,$D$4:$D$9,$P34)</f>
        <v>0</v>
      </c>
      <c r="T34" s="106" t="n">
        <f aca="false">SUMIFS($G$4:$G$9,$B$4:$B$9,$P34,$D$4:$D$9,"&lt;&gt;"&amp;$P$36)+SUMIFS($E$4:$E$9,$B$4:$B$9,"&lt;&gt;"&amp;$P$36,$D$4:$D$9,$P34)</f>
        <v>0</v>
      </c>
      <c r="U34" s="106"/>
      <c r="V34" s="782" t="n">
        <f aca="false">Q34*FactorPts+(GDzero+R34)*FactorGD+S34*FactorFor</f>
        <v>50000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73</v>
      </c>
      <c r="P35" s="0" t="str">
        <f aca="false">$P$7</f>
        <v>Czechia</v>
      </c>
      <c r="Q35" s="106" t="n">
        <f aca="false">SUMIFS($H$4:$H$9,$B$4:$B$9,$P35,$D$4:$D$9,"&lt;&gt;"&amp;$P$36)+SUMIFS($I$4:$I$9,$B$4:$B$9,"&lt;&gt;"&amp;$P$36,$D$4:$D$9,$P35)</f>
        <v>0</v>
      </c>
      <c r="R35" s="106" t="n">
        <f aca="false">S35-T35</f>
        <v>0</v>
      </c>
      <c r="S35" s="106" t="n">
        <f aca="false">SUMIFS($E$4:$E$9,$B$4:$B$9,$P35,$D$4:$D$9,"&lt;&gt;"&amp;$P$36)+SUMIFS($G$4:$G$9,$B$4:$B$9,"&lt;&gt;"&amp;$P$36,$D$4:$D$9,$P35)</f>
        <v>0</v>
      </c>
      <c r="T35" s="106" t="n">
        <f aca="false">SUMIFS($G$4:$G$9,$B$4:$B$9,$P35,$D$4:$D$9,"&lt;&gt;"&amp;$P$36)+SUMIFS($E$4:$E$9,$B$4:$B$9,"&lt;&gt;"&amp;$P$36,$D$4:$D$9,$P35)</f>
        <v>0</v>
      </c>
      <c r="U35" s="106"/>
      <c r="V35" s="782" t="n">
        <f aca="false">Q35*FactorPts+(GDzero+R35)*FactorGD+S35*FactorFor</f>
        <v>50000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Türkiye</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en-GB</dc:language>
  <cp:lastModifiedBy/>
  <cp:lastPrinted>2024-03-09T13:20:23Z</cp:lastPrinted>
  <dcterms:modified xsi:type="dcterms:W3CDTF">2024-06-14T22:57:54Z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